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eedsarwar/Documents/Academic Documents/d. Graduate/DCU/Msc Finance/Semester 1/Corporate Finance (FBA1021)/a. Assignment/a. Group Project/Final Report/"/>
    </mc:Choice>
  </mc:AlternateContent>
  <xr:revisionPtr revIDLastSave="0" documentId="13_ncr:1_{C7C5AC58-9A20-D74C-BA96-8E29F7FBD40B}" xr6:coauthVersionLast="47" xr6:coauthVersionMax="47" xr10:uidLastSave="{00000000-0000-0000-0000-000000000000}"/>
  <bookViews>
    <workbookView xWindow="0" yWindow="740" windowWidth="29400" windowHeight="16680" xr2:uid="{959EEA93-622A-C34A-B7B6-A287CA904468}"/>
  </bookViews>
  <sheets>
    <sheet name="DCF" sheetId="13" r:id="rId1"/>
    <sheet name="WACC" sheetId="9" r:id="rId2"/>
    <sheet name="Balance Sheet" sheetId="12" r:id="rId3"/>
    <sheet name="Income Statement" sheetId="10" r:id="rId4"/>
    <sheet name="Cash Flow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3" l="1"/>
  <c r="D52" i="13"/>
  <c r="C52" i="13" s="1"/>
  <c r="F52" i="13"/>
  <c r="G52" i="13" s="1"/>
  <c r="B54" i="13"/>
  <c r="B53" i="13" s="1"/>
  <c r="B56" i="13"/>
  <c r="B57" i="13" s="1"/>
  <c r="I17" i="13"/>
  <c r="J46" i="13"/>
  <c r="B18" i="9"/>
  <c r="B16" i="9" l="1"/>
  <c r="B13" i="9"/>
  <c r="B21" i="9" s="1"/>
  <c r="B10" i="9"/>
  <c r="B7" i="9" l="1"/>
  <c r="I33" i="13"/>
  <c r="I34" i="13" s="1"/>
  <c r="F33" i="13"/>
  <c r="G33" i="13"/>
  <c r="H33" i="13"/>
  <c r="E33" i="13"/>
  <c r="F30" i="13"/>
  <c r="G30" i="13"/>
  <c r="H30" i="13"/>
  <c r="I30" i="13"/>
  <c r="I31" i="13" s="1"/>
  <c r="E30" i="13"/>
  <c r="F27" i="13"/>
  <c r="G27" i="13"/>
  <c r="H27" i="13"/>
  <c r="I27" i="13"/>
  <c r="I28" i="13" s="1"/>
  <c r="E27" i="13"/>
  <c r="E23" i="13"/>
  <c r="E20" i="13"/>
  <c r="F20" i="13"/>
  <c r="G20" i="13"/>
  <c r="H20" i="13"/>
  <c r="I20" i="13"/>
  <c r="F23" i="13"/>
  <c r="G23" i="13"/>
  <c r="H23" i="13"/>
  <c r="I23" i="13"/>
  <c r="F17" i="13"/>
  <c r="G17" i="13"/>
  <c r="H17" i="13"/>
  <c r="H31" i="13" s="1"/>
  <c r="E17" i="13"/>
  <c r="D12" i="13" s="1"/>
  <c r="F34" i="13" l="1"/>
  <c r="I18" i="13"/>
  <c r="G28" i="13"/>
  <c r="H24" i="13"/>
  <c r="E24" i="13"/>
  <c r="G24" i="13"/>
  <c r="J17" i="13"/>
  <c r="H34" i="13"/>
  <c r="E21" i="13"/>
  <c r="H28" i="13"/>
  <c r="E31" i="13"/>
  <c r="E34" i="13"/>
  <c r="F18" i="13"/>
  <c r="G34" i="13"/>
  <c r="B14" i="9"/>
  <c r="F31" i="13"/>
  <c r="G31" i="13"/>
  <c r="F28" i="13"/>
  <c r="F21" i="13"/>
  <c r="E28" i="13"/>
  <c r="I24" i="13"/>
  <c r="G18" i="13"/>
  <c r="I21" i="13"/>
  <c r="F24" i="13"/>
  <c r="D14" i="13" s="1"/>
  <c r="H21" i="13"/>
  <c r="G21" i="13"/>
  <c r="H18" i="13"/>
  <c r="J18" i="13" l="1"/>
  <c r="D13" i="13"/>
  <c r="J20" i="13" s="1"/>
  <c r="K17" i="13"/>
  <c r="I13" i="13"/>
  <c r="J30" i="13" s="1"/>
  <c r="J31" i="13" s="1"/>
  <c r="I14" i="13"/>
  <c r="J34" i="13" s="1"/>
  <c r="I12" i="13"/>
  <c r="J27" i="13" s="1"/>
  <c r="B8" i="9"/>
  <c r="J23" i="13" l="1"/>
  <c r="J37" i="13" s="1"/>
  <c r="J38" i="13" s="1"/>
  <c r="L17" i="13"/>
  <c r="K33" i="13"/>
  <c r="K27" i="13"/>
  <c r="K30" i="13"/>
  <c r="K20" i="13"/>
  <c r="K23" i="13" s="1"/>
  <c r="B23" i="9"/>
  <c r="N12" i="13" s="1"/>
  <c r="J28" i="13"/>
  <c r="J24" i="13" l="1"/>
  <c r="J39" i="13"/>
  <c r="M17" i="13"/>
  <c r="L20" i="13"/>
  <c r="L23" i="13" s="1"/>
  <c r="L27" i="13"/>
  <c r="L30" i="13"/>
  <c r="L33" i="13"/>
  <c r="K37" i="13"/>
  <c r="K28" i="13"/>
  <c r="K31" i="13"/>
  <c r="K24" i="13"/>
  <c r="K21" i="13"/>
  <c r="J21" i="13"/>
  <c r="K18" i="13"/>
  <c r="N17" i="13" l="1"/>
  <c r="M30" i="13"/>
  <c r="M27" i="13"/>
  <c r="M33" i="13"/>
  <c r="M20" i="13"/>
  <c r="M23" i="13" s="1"/>
  <c r="L34" i="13"/>
  <c r="L37" i="13"/>
  <c r="L38" i="13" s="1"/>
  <c r="L39" i="13" s="1"/>
  <c r="K38" i="13"/>
  <c r="K39" i="13" s="1"/>
  <c r="K34" i="13"/>
  <c r="L28" i="13"/>
  <c r="L31" i="13"/>
  <c r="L24" i="13"/>
  <c r="L21" i="13"/>
  <c r="M34" i="13"/>
  <c r="L18" i="13"/>
  <c r="N20" i="13" l="1"/>
  <c r="N23" i="13" s="1"/>
  <c r="N27" i="13"/>
  <c r="N33" i="13"/>
  <c r="N30" i="13"/>
  <c r="N37" i="13"/>
  <c r="M37" i="13"/>
  <c r="M38" i="13" s="1"/>
  <c r="M39" i="13" s="1"/>
  <c r="M28" i="13"/>
  <c r="M31" i="13"/>
  <c r="M24" i="13"/>
  <c r="M21" i="13"/>
  <c r="M18" i="13"/>
  <c r="N38" i="13" l="1"/>
  <c r="J42" i="13" s="1"/>
  <c r="J43" i="13" s="1"/>
  <c r="N39" i="13"/>
  <c r="N31" i="13"/>
  <c r="N34" i="13"/>
  <c r="N18" i="13"/>
  <c r="N28" i="13"/>
  <c r="N24" i="13"/>
  <c r="N21" i="13"/>
  <c r="J44" i="13" l="1"/>
  <c r="J45" i="13" s="1"/>
  <c r="J47" i="13" s="1"/>
  <c r="H8" i="13" l="1"/>
  <c r="B52" i="13"/>
</calcChain>
</file>

<file path=xl/sharedStrings.xml><?xml version="1.0" encoding="utf-8"?>
<sst xmlns="http://schemas.openxmlformats.org/spreadsheetml/2006/main" count="1597" uniqueCount="546">
  <si>
    <t>Tax Rate</t>
  </si>
  <si>
    <t>Revenue</t>
  </si>
  <si>
    <t>Balance Sheet</t>
  </si>
  <si>
    <t>Income Statement</t>
  </si>
  <si>
    <t>-</t>
  </si>
  <si>
    <t>Operating Income</t>
  </si>
  <si>
    <t>Total Equity</t>
  </si>
  <si>
    <t>Cost of Equity</t>
  </si>
  <si>
    <t>Market Return</t>
  </si>
  <si>
    <t>WACC</t>
  </si>
  <si>
    <t>Terminal Value</t>
  </si>
  <si>
    <t>Enterprise Value</t>
  </si>
  <si>
    <t>Sensitivity Analysis</t>
  </si>
  <si>
    <t>Growth Rate</t>
  </si>
  <si>
    <t>Implied Share Price</t>
  </si>
  <si>
    <t>Equity Value</t>
  </si>
  <si>
    <t>Lockheed Martin Corp | Income Statement                                18-Oct-2024 22:51</t>
  </si>
  <si>
    <t>Annual Standardised in Millions of U.S. Dollars</t>
  </si>
  <si>
    <t>Period End Date</t>
  </si>
  <si>
    <t>31-Dec-2019 </t>
  </si>
  <si>
    <t>31-Dec-2020 </t>
  </si>
  <si>
    <t>31-Dec-2021 </t>
  </si>
  <si>
    <t>31-Dec-2022 </t>
  </si>
  <si>
    <t>31-Dec-2023 </t>
  </si>
  <si>
    <t>Net Sales</t>
  </si>
  <si>
    <t>Other Revenue, Total</t>
  </si>
  <si>
    <t>--</t>
  </si>
  <si>
    <t>Total Revenue</t>
  </si>
  <si>
    <t>Cost of Revenue, Total</t>
  </si>
  <si>
    <t>Cost of Revenue</t>
  </si>
  <si>
    <t>Gross Profit</t>
  </si>
  <si>
    <t>Selling/General/Admin. Expenses, Total</t>
  </si>
  <si>
    <t>Research &amp; Development</t>
  </si>
  <si>
    <t>Depreciation/Amortization</t>
  </si>
  <si>
    <t>Interest Expense, Net - Operating</t>
  </si>
  <si>
    <t>Interest/Investment Income - Operating</t>
  </si>
  <si>
    <t>Investment Income - Operating</t>
  </si>
  <si>
    <t>Interest Expense(Income) - Net Operating</t>
  </si>
  <si>
    <t>Interest Exp.(Inc.),Net-Operating, Total</t>
  </si>
  <si>
    <t>Unusual Expense (Income)</t>
  </si>
  <si>
    <t>Restructuring Charge</t>
  </si>
  <si>
    <t>Loss(Gain) on Sale of Assets - Operating</t>
  </si>
  <si>
    <t>Other Unusual Expense (Income)</t>
  </si>
  <si>
    <t>Other Operating Expenses, Total</t>
  </si>
  <si>
    <t>Other, Net</t>
  </si>
  <si>
    <t>Total Operating Expense</t>
  </si>
  <si>
    <t>Interest Expense, Net Non-Operating</t>
  </si>
  <si>
    <t>Interest Expense - Non-Operating</t>
  </si>
  <si>
    <t>Interest/Invest Income - Non-Operating</t>
  </si>
  <si>
    <t>Investment Income - Non-Operating</t>
  </si>
  <si>
    <t>Interest Income(Exp), Net Non-Operating</t>
  </si>
  <si>
    <t>Interest Inc.(Exp.),Net-Non-Op., Total</t>
  </si>
  <si>
    <t>Gain (Loss) on Sale of Assets</t>
  </si>
  <si>
    <t>Other Non-Operating Income (Expense)</t>
  </si>
  <si>
    <t>Net Income Before Taxes</t>
  </si>
  <si>
    <t>Provision for Income Taxes</t>
  </si>
  <si>
    <t>Net Income After Taxes</t>
  </si>
  <si>
    <t>Minority Interest</t>
  </si>
  <si>
    <t>Equity In Affiliates</t>
  </si>
  <si>
    <t>U.S. GAAP Adjustment</t>
  </si>
  <si>
    <t>Net Income Before Extra. Items</t>
  </si>
  <si>
    <t>Accounting Change</t>
  </si>
  <si>
    <t>Discontinued Operations</t>
  </si>
  <si>
    <t>Extraordinary Item</t>
  </si>
  <si>
    <t>Tax on Extraordinary Items</t>
  </si>
  <si>
    <t>Total Extraordinary Items</t>
  </si>
  <si>
    <t>Net Income</t>
  </si>
  <si>
    <t>Preferred Dividends</t>
  </si>
  <si>
    <t>General Partners' Distributions</t>
  </si>
  <si>
    <t>Miscellaneous Earnings Adjustment</t>
  </si>
  <si>
    <t>Pro Forma Adjustment</t>
  </si>
  <si>
    <t>Interest Adjustment - Primary EPS</t>
  </si>
  <si>
    <t>Total Adjustments to Net Income</t>
  </si>
  <si>
    <t>Income Available to Com Excl ExtraOrd</t>
  </si>
  <si>
    <t>Income Available to Com Incl ExtraOrd</t>
  </si>
  <si>
    <t>Basic Weighted Average Shares</t>
  </si>
  <si>
    <t>Basic EPS Excluding Extraordinary Items</t>
  </si>
  <si>
    <t>Basic EPS Including Extraordinary Items</t>
  </si>
  <si>
    <t>Dilution Adjustment</t>
  </si>
  <si>
    <t>Diluted Net Income</t>
  </si>
  <si>
    <t>Diluted Weighted Average Shares</t>
  </si>
  <si>
    <t>Diluted EPS Excluding ExtraOrd Items</t>
  </si>
  <si>
    <t>Diluted EPS Including ExtraOrd Items</t>
  </si>
  <si>
    <t>Supplemental ($ Millions)</t>
  </si>
  <si>
    <t>DPS - Common Stock Primary Issue</t>
  </si>
  <si>
    <t>Dividends per Share - Com Stock Issue 2</t>
  </si>
  <si>
    <t>Dividends per Share - Com Stock Issue 3</t>
  </si>
  <si>
    <t>Dividends per Share - Com Stock Issue 4</t>
  </si>
  <si>
    <t>Special DPS - Common Stock Primary Issue</t>
  </si>
  <si>
    <t>Special DPS - Common Stock Issue 2</t>
  </si>
  <si>
    <t>Special DPS - Common Stock Issue 3</t>
  </si>
  <si>
    <t>Special DPS - Common Stock Issue 4</t>
  </si>
  <si>
    <t>Gross Dividends - Common Stock</t>
  </si>
  <si>
    <t>Pro Forma Stock Compensation Expense</t>
  </si>
  <si>
    <t>Net Income after Stock Based Comp. Exp.</t>
  </si>
  <si>
    <t>Basic EPS after Stock Based Comp. Exp.</t>
  </si>
  <si>
    <t>Diluted EPS after Stock Based Comp. Exp.</t>
  </si>
  <si>
    <t>(Gain) Loss on Sale of Assets, Suppl.</t>
  </si>
  <si>
    <t>Impairment-Assets Held for Sale, Suppl.</t>
  </si>
  <si>
    <t>Impairment-Assets Held for Use, Suppl.</t>
  </si>
  <si>
    <t>Litigation Charge, Supplemental</t>
  </si>
  <si>
    <t>Purchased R&amp;D Written-Off, Supplemental</t>
  </si>
  <si>
    <t>Restructuring Charge, Supplemental</t>
  </si>
  <si>
    <t>Other Unusual Expense(Income), Suppl.</t>
  </si>
  <si>
    <t>Non-Recurring Items, Supplemental, Total</t>
  </si>
  <si>
    <t>Total Special Items</t>
  </si>
  <si>
    <t>Normalized Income Before Taxes</t>
  </si>
  <si>
    <t>Effect of Special Items on Income Taxes</t>
  </si>
  <si>
    <t>Inc Tax Ex Impact of Sp Items</t>
  </si>
  <si>
    <t>Normalized Income After Taxes</t>
  </si>
  <si>
    <t>Normalized Inc. Avail to Com.</t>
  </si>
  <si>
    <t>Basic Normalized EPS</t>
  </si>
  <si>
    <t>Diluted Normalized EPS</t>
  </si>
  <si>
    <t>EPS, Supplemental</t>
  </si>
  <si>
    <t>Funds From Operations - REIT</t>
  </si>
  <si>
    <t>Amort of Acquisition Costs, Supplemental</t>
  </si>
  <si>
    <t>Amort of Intangibles, Supplemental</t>
  </si>
  <si>
    <t>Amort. of Right-of-Use Intang.Assets,Sup</t>
  </si>
  <si>
    <t>Depreciation, Supplemental</t>
  </si>
  <si>
    <t>Depreciation of Right-of-Use Assets,Sup.</t>
  </si>
  <si>
    <t>Interest Expense, Supplemental</t>
  </si>
  <si>
    <t>Interest Capitalized, Supplemental</t>
  </si>
  <si>
    <t>Interest Expense on Lease Liabs., Suppl.</t>
  </si>
  <si>
    <t>Interest Expense (Financial Oper), Suppl</t>
  </si>
  <si>
    <t>Net Revenues</t>
  </si>
  <si>
    <t>Rental Expense, Supplemental</t>
  </si>
  <si>
    <t>Labor &amp; Related Expense Suppl.</t>
  </si>
  <si>
    <t>Stock-Based Compensation, Supplemental</t>
  </si>
  <si>
    <t>Variable Lease Expense - Unclassified</t>
  </si>
  <si>
    <t>Variable Operating Lease Expenses</t>
  </si>
  <si>
    <t>Variable Financial Lease Expenses</t>
  </si>
  <si>
    <t>Short-Term Lease Cost</t>
  </si>
  <si>
    <t>Sublease Income</t>
  </si>
  <si>
    <t>Lease Expense -Total</t>
  </si>
  <si>
    <t>Advertising Expense, Supplemental</t>
  </si>
  <si>
    <t>Equity in Affiliates, Supplemental</t>
  </si>
  <si>
    <t>Minority Interest, Supplemental</t>
  </si>
  <si>
    <t>Income Taxes - Non-Recurring Tax Change</t>
  </si>
  <si>
    <t>Research &amp; Development Exp, Supplemental</t>
  </si>
  <si>
    <t>Audit Fees</t>
  </si>
  <si>
    <t>Audit-Related Fees</t>
  </si>
  <si>
    <t>Tax Fees</t>
  </si>
  <si>
    <t>All Other Fees</t>
  </si>
  <si>
    <t>Reported Recurring Revenue</t>
  </si>
  <si>
    <t>Reported Net Premiums Written</t>
  </si>
  <si>
    <t>Reported Total Revenue</t>
  </si>
  <si>
    <t>Reported Operating Revenue</t>
  </si>
  <si>
    <t>Reported Total Cost of Revenue</t>
  </si>
  <si>
    <t>Reported Total Sales, General &amp; Admin.</t>
  </si>
  <si>
    <t>Reported Gross Profit</t>
  </si>
  <si>
    <t>Reported Operating Profit</t>
  </si>
  <si>
    <t>Reported Operating Profit Margin</t>
  </si>
  <si>
    <t>Reported Ordinary Profit</t>
  </si>
  <si>
    <t>Reported Net Income After Tax</t>
  </si>
  <si>
    <t>Reported Basic EPS</t>
  </si>
  <si>
    <t>Reported Diluted EPS</t>
  </si>
  <si>
    <t>Reported Net Business Profits</t>
  </si>
  <si>
    <t>Islamic Income</t>
  </si>
  <si>
    <t>Zakat</t>
  </si>
  <si>
    <t>COVID-19 Non-Recurring Inc/Exp - Other</t>
  </si>
  <si>
    <t>COVID-19 One-time Provisions</t>
  </si>
  <si>
    <t>COVID-19 Restructuring Chrgs/Provisions</t>
  </si>
  <si>
    <t>COVID-19 Impairment of Long-Term Assets</t>
  </si>
  <si>
    <t>COVID-19 One-time Government Grants</t>
  </si>
  <si>
    <t>COVID-19 Inc Taxes - Non-Recurring</t>
  </si>
  <si>
    <t>Islamic Section, Supplemental</t>
  </si>
  <si>
    <t>Normalized EBIT</t>
  </si>
  <si>
    <t>Normalized EBITDA</t>
  </si>
  <si>
    <t>Tax &amp; Pension Items ($ Millions)</t>
  </si>
  <si>
    <t>Current Tax - Total</t>
  </si>
  <si>
    <t>Current Tax - Domestic</t>
  </si>
  <si>
    <t>Current Tax - Foreign</t>
  </si>
  <si>
    <t>Deferred Tax - Total</t>
  </si>
  <si>
    <t>Deferred Tax - Domestic</t>
  </si>
  <si>
    <t>Deferred Tax - Foreign</t>
  </si>
  <si>
    <t>Income Tax - Total</t>
  </si>
  <si>
    <t>Income Tax by Region - Total</t>
  </si>
  <si>
    <t>Domestic Pension Plan Expense</t>
  </si>
  <si>
    <t>Interest Cost - Domestic</t>
  </si>
  <si>
    <t>Service Cost - Domestic</t>
  </si>
  <si>
    <t>Prior Service Cost - Domestic</t>
  </si>
  <si>
    <t>Expected Return on Assets - Domestic</t>
  </si>
  <si>
    <t>Actuarial Gains and Losses - Domestic</t>
  </si>
  <si>
    <t>Curtailments &amp; Settlements - Domestic</t>
  </si>
  <si>
    <t>Foreign Pension Plan Expense</t>
  </si>
  <si>
    <t>Post-Retirement Plan Expense</t>
  </si>
  <si>
    <t>Interest Cost - Post-Retirement</t>
  </si>
  <si>
    <t>Service Cost - Post-Retirement</t>
  </si>
  <si>
    <t>Prior Service Cost - Post-Retirement</t>
  </si>
  <si>
    <t>Expected Return on Assets - Post-Retir.</t>
  </si>
  <si>
    <t>Actuarial Gains and Losses - Post-Retir.</t>
  </si>
  <si>
    <t>Total Pension Expense</t>
  </si>
  <si>
    <t>Defined Contribution Expense - Domestic</t>
  </si>
  <si>
    <t>Assumptions</t>
  </si>
  <si>
    <t>Total Plan Interest Cost</t>
  </si>
  <si>
    <t>Total Plan Service Cost</t>
  </si>
  <si>
    <t>Total Plan Expected Return</t>
  </si>
  <si>
    <t>Total Plan Other Expense</t>
  </si>
  <si>
    <t>Dividends and Capital Changes</t>
  </si>
  <si>
    <t>Lockheed Martin Ord Shs</t>
  </si>
  <si>
    <t>Cash Dividend</t>
  </si>
  <si>
    <t>$2.40 F</t>
  </si>
  <si>
    <t>$2.60 F</t>
  </si>
  <si>
    <t>$2.80 F</t>
  </si>
  <si>
    <t>$3.00 F</t>
  </si>
  <si>
    <t>$3.15 F</t>
  </si>
  <si>
    <t>(26-Sep) Ann. </t>
  </si>
  <si>
    <t>(25-Sep) Ann. </t>
  </si>
  <si>
    <t>(24-Sep) Ann. </t>
  </si>
  <si>
    <t>(30-Sep) Ann. </t>
  </si>
  <si>
    <t>(06-Oct) Ann. </t>
  </si>
  <si>
    <t>$2.20 I</t>
  </si>
  <si>
    <t>$2.40 I</t>
  </si>
  <si>
    <t>$2.60 I</t>
  </si>
  <si>
    <t>$2.80 I</t>
  </si>
  <si>
    <t>$3.00 I</t>
  </si>
  <si>
    <t>(27-Jun) Ann. </t>
  </si>
  <si>
    <t>(25-Jun) Ann. </t>
  </si>
  <si>
    <t>(24-Jun) Ann. </t>
  </si>
  <si>
    <t>(23-Jun) Ann. </t>
  </si>
  <si>
    <t>(22-Jun) Ann. </t>
  </si>
  <si>
    <t>(24-Apr) Ann. </t>
  </si>
  <si>
    <t>(22-Apr) Ann. </t>
  </si>
  <si>
    <t>(21-Apr) Ann. </t>
  </si>
  <si>
    <t>(20-Apr) Ann. </t>
  </si>
  <si>
    <t>(27-Apr) Ann. </t>
  </si>
  <si>
    <t>(24-Jan) Ann. </t>
  </si>
  <si>
    <t>(28-Jan) Ann. </t>
  </si>
  <si>
    <t>(27-Jan) Ann. </t>
  </si>
  <si>
    <t>Dividends &amp; Capital Changes After Dec-2023</t>
  </si>
  <si>
    <t>$3.30 F</t>
  </si>
  <si>
    <t>(02-Oct) Ann. </t>
  </si>
  <si>
    <t>$3.15 I</t>
  </si>
  <si>
    <t>(02-May) Ann. </t>
  </si>
  <si>
    <t>(23-Jan) Ann. </t>
  </si>
  <si>
    <t>Lockheed Martin Corp | Cash Flow                                18-Oct-2024 22:52</t>
  </si>
  <si>
    <t>Cash Flow</t>
  </si>
  <si>
    <t>Cash Flow-Operating Activities ($ Millions)</t>
  </si>
  <si>
    <t>Net Income/Starting Line</t>
  </si>
  <si>
    <t>Depreciation/Depletion</t>
  </si>
  <si>
    <t>Depreciation</t>
  </si>
  <si>
    <t>Amortization</t>
  </si>
  <si>
    <t>Deferred Taxes</t>
  </si>
  <si>
    <t>Non-Cash Items</t>
  </si>
  <si>
    <t>Unusual Items</t>
  </si>
  <si>
    <t>Other Non-Cash Items</t>
  </si>
  <si>
    <t>Changes in Working Capital</t>
  </si>
  <si>
    <t>Accounts Receivable</t>
  </si>
  <si>
    <t>Inventories</t>
  </si>
  <si>
    <t>Accounts Payable</t>
  </si>
  <si>
    <t>Taxes Payable</t>
  </si>
  <si>
    <t>Other Liabilities</t>
  </si>
  <si>
    <t>Other Operating Cash Flow</t>
  </si>
  <si>
    <t>Cash from Operating Activities</t>
  </si>
  <si>
    <t>Cash Flow-Investing Activities ($ Millions)</t>
  </si>
  <si>
    <t>Capital Expenditures</t>
  </si>
  <si>
    <t>Purchase of Fixed Assets</t>
  </si>
  <si>
    <t>Other Investing Cash Flow Items, Total</t>
  </si>
  <si>
    <t>Acquisition of Business</t>
  </si>
  <si>
    <t>Other Investing Cash Flow</t>
  </si>
  <si>
    <t>Cash from Investing Activities</t>
  </si>
  <si>
    <t>Cash Flow-Financing Activities ($ Millions)</t>
  </si>
  <si>
    <t>Financing Cash Flow Items</t>
  </si>
  <si>
    <t>Other Financing Cash Flow</t>
  </si>
  <si>
    <t>Total Cash Dividends Paid</t>
  </si>
  <si>
    <t>Cash Dividends Paid - Common</t>
  </si>
  <si>
    <t>Issuance (Retirement) of Stock, Net</t>
  </si>
  <si>
    <t>Repurchase/Retirement of Common</t>
  </si>
  <si>
    <t>Common Stock, Net</t>
  </si>
  <si>
    <t>Issuance (Retirement) of Debt, Net</t>
  </si>
  <si>
    <t>Short Term Debt Issued</t>
  </si>
  <si>
    <t>Short Term Debt Reduction</t>
  </si>
  <si>
    <t>Short Term Debt, Net</t>
  </si>
  <si>
    <t>Long Term Debt Issued</t>
  </si>
  <si>
    <t>Long Term Debt Reduction</t>
  </si>
  <si>
    <t>Long Term Debt, Net</t>
  </si>
  <si>
    <t>Cash from Financing Activities</t>
  </si>
  <si>
    <t>Foreign Exchange Effects</t>
  </si>
  <si>
    <t>Net Change in Cash</t>
  </si>
  <si>
    <t>Net Cash - Beginning Balance</t>
  </si>
  <si>
    <t>Net Cash - Ending Balance</t>
  </si>
  <si>
    <t>Cash Interest Paid</t>
  </si>
  <si>
    <t>Cash Taxes Paid</t>
  </si>
  <si>
    <t>Lease liability Issued, Supplemental</t>
  </si>
  <si>
    <t>Lease liability Reduced, Supplemental</t>
  </si>
  <si>
    <t>Lease liability Net, Supplemental</t>
  </si>
  <si>
    <t>Share Based Payments, Supplemental</t>
  </si>
  <si>
    <t>Tax Payments - Employee Options&amp;Buy Back</t>
  </si>
  <si>
    <t>Net Changes in Working Capital</t>
  </si>
  <si>
    <t>Reported Cash from Operating Activities</t>
  </si>
  <si>
    <t>Reported Cash from Investing Activities</t>
  </si>
  <si>
    <t>Reported Cash from Financing Activities</t>
  </si>
  <si>
    <t>Free Cash Flow</t>
  </si>
  <si>
    <t>Lockheed Martin Corp | Balance Sheet                                18-Oct-2024 22:52</t>
  </si>
  <si>
    <t>Assets ($ Millions)</t>
  </si>
  <si>
    <t>Cash and Short Term Investments</t>
  </si>
  <si>
    <t>Cash &amp; Equivalents</t>
  </si>
  <si>
    <t>Accounts Receivable - Trade, Net</t>
  </si>
  <si>
    <t>Accounts Receivable - Trade, Gross</t>
  </si>
  <si>
    <t>Total Receivables, Net</t>
  </si>
  <si>
    <t>Total Inventory</t>
  </si>
  <si>
    <t>Inventories - Finished Goods</t>
  </si>
  <si>
    <t>Inventories - Work In Progress</t>
  </si>
  <si>
    <t>Inventories - Raw Materials</t>
  </si>
  <si>
    <t>Prepaid Expenses</t>
  </si>
  <si>
    <t>Other Current Assets, Total</t>
  </si>
  <si>
    <t>Other Current Assets</t>
  </si>
  <si>
    <t>Total Current Assets</t>
  </si>
  <si>
    <t>Property/Plant/Equipment, Total - Gross</t>
  </si>
  <si>
    <t>Buildings - Gross</t>
  </si>
  <si>
    <t>Land/Improvements - Gross</t>
  </si>
  <si>
    <t>Machinery/Equipment - Gross</t>
  </si>
  <si>
    <t>Construction in Progress - Gross</t>
  </si>
  <si>
    <t>Other Property/Plant/Equipment - Gross</t>
  </si>
  <si>
    <t>Property/Plant/Equipment, Total - Net</t>
  </si>
  <si>
    <t>Accumulated Depreciation, Total</t>
  </si>
  <si>
    <t>Goodwill, Net</t>
  </si>
  <si>
    <t>Intangibles, Net</t>
  </si>
  <si>
    <t>Intangibles - Gross</t>
  </si>
  <si>
    <t>Accumulated Intangible Amortization</t>
  </si>
  <si>
    <t>Long Term Investments</t>
  </si>
  <si>
    <t>LT Investment - Affiliate Companies</t>
  </si>
  <si>
    <t>LT Investments - Other</t>
  </si>
  <si>
    <t>Note Receivable - Long Term</t>
  </si>
  <si>
    <t>Other Long Term Assets, Total</t>
  </si>
  <si>
    <t>Defered Income Tax - Long Term Asset</t>
  </si>
  <si>
    <t>Other Long Term Assets</t>
  </si>
  <si>
    <t>Total Assets</t>
  </si>
  <si>
    <t>Liabilities ($ Millions)</t>
  </si>
  <si>
    <t>Payable/Accrued</t>
  </si>
  <si>
    <t>Accrued Expenses</t>
  </si>
  <si>
    <t>Notes Payable/Short Term Debt</t>
  </si>
  <si>
    <t>Current Port. of LT Debt/Capital Leases</t>
  </si>
  <si>
    <t>Other Current liabilities, Total</t>
  </si>
  <si>
    <t>Customer Advances</t>
  </si>
  <si>
    <t>Other Current Liabilities</t>
  </si>
  <si>
    <t>Total Current Liabilities</t>
  </si>
  <si>
    <t>Total Long Term Debt</t>
  </si>
  <si>
    <t>Long Term Debt</t>
  </si>
  <si>
    <t>Total Debt</t>
  </si>
  <si>
    <t>Deferred Income Tax</t>
  </si>
  <si>
    <t>Other Liabilities, Total</t>
  </si>
  <si>
    <t>Reserves</t>
  </si>
  <si>
    <t>Pension Benefits - Underfunded</t>
  </si>
  <si>
    <t>Other Long Term Liabilities</t>
  </si>
  <si>
    <t>Total Liabilities</t>
  </si>
  <si>
    <t>Shareholders Equity ($ Millions)</t>
  </si>
  <si>
    <t>Redeemable Preferred Stock, Total</t>
  </si>
  <si>
    <t>Preferred Stock - Non Redeemable, Net</t>
  </si>
  <si>
    <t>Common Stock, Total</t>
  </si>
  <si>
    <t>Common Stock</t>
  </si>
  <si>
    <t>Additional Paid-In Capital</t>
  </si>
  <si>
    <t>Retained Earnings (Accumulated Deficit)</t>
  </si>
  <si>
    <t>Treasury Stock - Common</t>
  </si>
  <si>
    <t>ESOP Debt Guarantee</t>
  </si>
  <si>
    <t>Unrealized Gain (Loss)</t>
  </si>
  <si>
    <t>Other Equity, Total</t>
  </si>
  <si>
    <t>Minimum Pension Liability Adjustment</t>
  </si>
  <si>
    <t>Other Comprehensive Income</t>
  </si>
  <si>
    <t>Total Liabilities &amp; Shareholders' Equity</t>
  </si>
  <si>
    <t>Shares Outstanding - Common Issue 2</t>
  </si>
  <si>
    <t>Shares Outstanding - Common Issue 3</t>
  </si>
  <si>
    <t>Shares Outstanding - Common Issue 4</t>
  </si>
  <si>
    <t>Total Common Shares Outstanding</t>
  </si>
  <si>
    <t>Shares Outs - Common Stock Primary Issue</t>
  </si>
  <si>
    <t>Treas Shares - Common Stock Prmry Issue</t>
  </si>
  <si>
    <t>Treasury Shares - Common Issue 2</t>
  </si>
  <si>
    <t>Treasury Shares - Common Issue 3</t>
  </si>
  <si>
    <t>Treasury Shares - Common Issue 4</t>
  </si>
  <si>
    <t>Total Preferred Shares Outstanding</t>
  </si>
  <si>
    <t>Treasury Shares - Preferred Issue 1</t>
  </si>
  <si>
    <t>Treasury Shares - Preferred Issue 2</t>
  </si>
  <si>
    <t>Treasury Shares - Preferred Issue 3</t>
  </si>
  <si>
    <t>Treasury Shares - Preferred Issue 4</t>
  </si>
  <si>
    <t>Treasury Shares - Preferred Issue 5</t>
  </si>
  <si>
    <t>Treasury Shares - Preferred Issue 6</t>
  </si>
  <si>
    <t>Minority Interest - Redeemable</t>
  </si>
  <si>
    <t>Minority Interest - Non Redeemable</t>
  </si>
  <si>
    <t>Total Equity &amp; Minority Interest</t>
  </si>
  <si>
    <t>Full-Time Employees</t>
  </si>
  <si>
    <t>Part-Time Employees</t>
  </si>
  <si>
    <t>Number of Common Shareholders</t>
  </si>
  <si>
    <t>Other Property/Plant/Equipment - Net</t>
  </si>
  <si>
    <t>Intangibles - Net</t>
  </si>
  <si>
    <t>Goodwill - Net</t>
  </si>
  <si>
    <t>Accumulated Goodwill Amortization Suppl.</t>
  </si>
  <si>
    <t>Accumulated Intangible Amort, Suppl.</t>
  </si>
  <si>
    <t>Wgt Avg Rem Lease Term (Yrs)-Oper Lease</t>
  </si>
  <si>
    <t>Wgt Avg Rem Lease Term (Yrs)-Fin Lease</t>
  </si>
  <si>
    <t>Wgt Avg Disc Rate - Operating Lease</t>
  </si>
  <si>
    <t>Wgt Avg Disc Rate - Finance Lease</t>
  </si>
  <si>
    <t>Indefinite-lived intangibles-Net-Supple</t>
  </si>
  <si>
    <t>Right-of-Use Assets-Cap.Lease,Net-Suppl.</t>
  </si>
  <si>
    <t>Right-of-Use Assets-Cap.Lease,Gross-Sup.</t>
  </si>
  <si>
    <t>Right-of-Use Assets-Cap.Lease,Depr.-Sup.</t>
  </si>
  <si>
    <t>Right-of-Use Assets-Op.Lease, Net-Suppl.</t>
  </si>
  <si>
    <t>Right-of-Use Assets-Op.Lease, Gross-Sup.</t>
  </si>
  <si>
    <t>Right-of-Use Assets-Op.Lease, Depr.-Sup.</t>
  </si>
  <si>
    <t>Non-Current Marketable Securities,Suppl.</t>
  </si>
  <si>
    <t>Contract Assets - Short Term</t>
  </si>
  <si>
    <t>Contract Assets - Long Term</t>
  </si>
  <si>
    <t>Contract Liability - Long Term</t>
  </si>
  <si>
    <t>Contract Liability - Short Term</t>
  </si>
  <si>
    <t>Deferred Revenue - Current</t>
  </si>
  <si>
    <t>Deferred Revenue - Long Term</t>
  </si>
  <si>
    <t>Short Term Debt Financial Sector, Suppl.</t>
  </si>
  <si>
    <t>Curr Port - LTD/Cap Lse Fin Sec., Suppl.</t>
  </si>
  <si>
    <t>Long Term Debt Financial Sector, Suppl.</t>
  </si>
  <si>
    <t>Capital Lease Oblig. - Fin Sector, Suppl</t>
  </si>
  <si>
    <t>Curr. Port. of LT Capital Leases, Suppl.</t>
  </si>
  <si>
    <t>Curr Port of LT Operating Leases, Suppl.</t>
  </si>
  <si>
    <t>Long-Term Operating Lease Liabs., Suppl.</t>
  </si>
  <si>
    <t>Curr Derivative Liab. Hedging, Suppl.</t>
  </si>
  <si>
    <t>Curr Derivative Liab. Spec./Trdg, Suppl.</t>
  </si>
  <si>
    <t>Non-Curr Derivative Liab. Hedging, Suppl</t>
  </si>
  <si>
    <t>Non-Curr Derivative Liab Spec/Trdg Suppl</t>
  </si>
  <si>
    <t>Leverage Ratio (Basel 3)</t>
  </si>
  <si>
    <t>Net Stable Funding Ratio (Basel 3)</t>
  </si>
  <si>
    <t>Liquidity Coverage Ratio (Basel 3)</t>
  </si>
  <si>
    <t>Capital Adequacy - Core Tier 1 (Value)</t>
  </si>
  <si>
    <t>Capital Adequacy - Hybrid Tier 1 (Value)</t>
  </si>
  <si>
    <t>Capital Adequacy -Tier 1 Capital (Value)</t>
  </si>
  <si>
    <t>Capital Adequacy -Tier 2 Capital (Value)</t>
  </si>
  <si>
    <t>Capital Adequacy -Tier 3 Capital (Value)</t>
  </si>
  <si>
    <t>Capital Adequacy - Total Capital (Value)</t>
  </si>
  <si>
    <t>Total Risk-Weighted Capital</t>
  </si>
  <si>
    <t>Capital Adequacy - Core Tier 1 Capital %</t>
  </si>
  <si>
    <t>Capital Adequacy - Tier 1 Capital %</t>
  </si>
  <si>
    <t>Capital Adequacy - Tier 2 Capital %</t>
  </si>
  <si>
    <t>Capital Adequacy - Tier 3 Capital %</t>
  </si>
  <si>
    <t>Capital Adequacy - Total Capital %</t>
  </si>
  <si>
    <t>Trading Account</t>
  </si>
  <si>
    <t>Credit Exposure</t>
  </si>
  <si>
    <t>Non-Performing Loans</t>
  </si>
  <si>
    <t>Assets under Management</t>
  </si>
  <si>
    <t>Loans - Stage 1 - Gross, Total</t>
  </si>
  <si>
    <t>Loans - Stage 2 - Gross, Total</t>
  </si>
  <si>
    <t>Loans - Stage 3 - Gross, Total</t>
  </si>
  <si>
    <t>Total Current Assets less Inventory</t>
  </si>
  <si>
    <t>Revolving Line of Credit - Outstanding</t>
  </si>
  <si>
    <t>Rvlvng Line of Credit - Principal Amount</t>
  </si>
  <si>
    <t>Rvlvng Line of Credit - Unused Amount</t>
  </si>
  <si>
    <t>Loans - Gross Non-Performing-As Reported</t>
  </si>
  <si>
    <t>Loans - Gross Non-Performing - As Rep -%</t>
  </si>
  <si>
    <t>Non-Perform Asst-Oth than Loans- As Rep</t>
  </si>
  <si>
    <t>Non-Performing Assets-Loans &amp; Oth-As Rep</t>
  </si>
  <si>
    <t>Net Debt Incl. Pref.Stock &amp; Min.Interest</t>
  </si>
  <si>
    <t>Tangible Book Value, Common Equity</t>
  </si>
  <si>
    <t>Reported Total Assets</t>
  </si>
  <si>
    <t>Reported Total Liabilities</t>
  </si>
  <si>
    <t>Shareholders' Equity Excl. Stock Subscr.</t>
  </si>
  <si>
    <t>Reported Shareholder's Equity</t>
  </si>
  <si>
    <t>Reported Net Assets</t>
  </si>
  <si>
    <t>Reported Net Assets to Total Assets</t>
  </si>
  <si>
    <t>Reported Return on Assets</t>
  </si>
  <si>
    <t>Reported Return on Equity</t>
  </si>
  <si>
    <t>Islamic Investments &amp; Deposits</t>
  </si>
  <si>
    <t>Islamic Receivables</t>
  </si>
  <si>
    <t>Islamic Debt</t>
  </si>
  <si>
    <t>Debt &amp; Lease, Pension Items ($ Millions)</t>
  </si>
  <si>
    <t>Total Long Term Debt, Supplemental</t>
  </si>
  <si>
    <t>Long Term Debt Maturing within 1 Year</t>
  </si>
  <si>
    <t>Long Term Debt Maturing in Year 2</t>
  </si>
  <si>
    <t>Long Term Debt Maturing in Year 3</t>
  </si>
  <si>
    <t>Long Term Debt Maturing in Year 4</t>
  </si>
  <si>
    <t>Long Term Debt Maturing in Year 5</t>
  </si>
  <si>
    <t>Long Term Debt Maturing in 2-3 Years</t>
  </si>
  <si>
    <t>Long Term Debt Maturing in 4-5 Years</t>
  </si>
  <si>
    <t>Long Term Debt Matur. in Year 6 &amp; Beyond</t>
  </si>
  <si>
    <t>Total Capital Leases, Supplemental</t>
  </si>
  <si>
    <t>Total Operating Leases, Supplemental</t>
  </si>
  <si>
    <t>Operating Lease Payments Due in Year 1</t>
  </si>
  <si>
    <t>Operating Lease Payments Due in Year 2</t>
  </si>
  <si>
    <t>Operating Lease Payments Due in Year 3</t>
  </si>
  <si>
    <t>Operating Lease Payments Due in Year 4</t>
  </si>
  <si>
    <t>Operating Lease Payments Due in Year 5</t>
  </si>
  <si>
    <t>Operating Lease Pymts. Due in 2-3 Years</t>
  </si>
  <si>
    <t>Operating Lease Pymts. Due in 4-5 Years</t>
  </si>
  <si>
    <t>Oper. Lse. Pymts. Due in Year 6 &amp; Beyond</t>
  </si>
  <si>
    <t>Operating Leases - Interest Cost</t>
  </si>
  <si>
    <t>Total Funded Status</t>
  </si>
  <si>
    <t>Pension Obligation - Domestic</t>
  </si>
  <si>
    <t>Post-Retirement Obligation</t>
  </si>
  <si>
    <t>Plan Assets - Domestic</t>
  </si>
  <si>
    <t>Plan Assets - Post-Retirement</t>
  </si>
  <si>
    <t>Funded Status - Domestic</t>
  </si>
  <si>
    <t>Funded Status - Post-Retirement</t>
  </si>
  <si>
    <t>Accumulated Obligation - Domestic</t>
  </si>
  <si>
    <t>Period End Assumptions</t>
  </si>
  <si>
    <t>Discount Rate - Domestic</t>
  </si>
  <si>
    <t>Discount Rate - Post-Retirement</t>
  </si>
  <si>
    <t>Expected Rate of Return - Domestic</t>
  </si>
  <si>
    <t>Expected Rate of Return - Post-Retir.</t>
  </si>
  <si>
    <t>Compensation Rate - Domestic</t>
  </si>
  <si>
    <t>Net Assets Recognized on Balance Sheet</t>
  </si>
  <si>
    <t>Prepaid Benefits - Domestic</t>
  </si>
  <si>
    <t>Prepaid Benefits - Post-Retirement</t>
  </si>
  <si>
    <t>Intangible Assets - Domestic</t>
  </si>
  <si>
    <t>Accrued Liabilities - Domestic</t>
  </si>
  <si>
    <t>Accrued Liabilities - Post-Retirement</t>
  </si>
  <si>
    <t>Asset Allocation</t>
  </si>
  <si>
    <t>Total Plan Obligations</t>
  </si>
  <si>
    <t>Total Plan Assets</t>
  </si>
  <si>
    <t>Summary</t>
  </si>
  <si>
    <t>Ticker</t>
  </si>
  <si>
    <t>LMT</t>
  </si>
  <si>
    <t>Date</t>
  </si>
  <si>
    <t>October 22, 2024</t>
  </si>
  <si>
    <t>Current Share Price</t>
  </si>
  <si>
    <t>Valuation Assumptions</t>
  </si>
  <si>
    <t>Formula</t>
  </si>
  <si>
    <t>(% Equity x Cost of Equity) + (% Debt x Cost of Debt x (1 -Tax rate))</t>
  </si>
  <si>
    <t>Risk Free Rate + (Beta x (Expected Market Return - Risk Free Rate))</t>
  </si>
  <si>
    <t>Debt</t>
  </si>
  <si>
    <t>% Debt</t>
  </si>
  <si>
    <t>Cost of Debt</t>
  </si>
  <si>
    <t>% Equity</t>
  </si>
  <si>
    <t>Revenue Growth Percentage</t>
  </si>
  <si>
    <t>EBIT</t>
  </si>
  <si>
    <t>Depreciation as % of Revenue</t>
  </si>
  <si>
    <t>Capital Expenditure (CapEx)</t>
  </si>
  <si>
    <t>CapEx as % of Revenue</t>
  </si>
  <si>
    <t>CAGR</t>
  </si>
  <si>
    <t>Average EBIT as % of Revenue</t>
  </si>
  <si>
    <t>Average Tax as % of Revenue</t>
  </si>
  <si>
    <t>Tax as % of Revenue</t>
  </si>
  <si>
    <t>EBIT as % of Revenue</t>
  </si>
  <si>
    <t>Average Capex as % of Revenue</t>
  </si>
  <si>
    <t>Average Depreciation as % of Revenue</t>
  </si>
  <si>
    <t xml:space="preserve"> Tax</t>
  </si>
  <si>
    <t>Working Capital (WC)</t>
  </si>
  <si>
    <t>WC as % of Revenue</t>
  </si>
  <si>
    <t>Average WC as % of Revenue</t>
  </si>
  <si>
    <t>DCF Model</t>
  </si>
  <si>
    <t>EBIAT</t>
  </si>
  <si>
    <t>UFCF</t>
  </si>
  <si>
    <t>Present Value of FCF</t>
  </si>
  <si>
    <t>Total Capital</t>
  </si>
  <si>
    <t>PV of Terminal Value</t>
  </si>
  <si>
    <t>Shares</t>
  </si>
  <si>
    <t>Share Price</t>
  </si>
  <si>
    <r>
      <t xml:space="preserve">Risk Free Rate 
</t>
    </r>
    <r>
      <rPr>
        <sz val="14"/>
        <color theme="1"/>
        <rFont val="Aptos Narrow"/>
        <scheme val="minor"/>
      </rPr>
      <t>(Source: US Treasury 10-Year Yield)</t>
    </r>
  </si>
  <si>
    <r>
      <t xml:space="preserve">Beta 
</t>
    </r>
    <r>
      <rPr>
        <sz val="14"/>
        <color theme="1"/>
        <rFont val="Aptos Narrow"/>
        <scheme val="minor"/>
      </rPr>
      <t>(Source: Refinitiv Eikon)</t>
    </r>
  </si>
  <si>
    <t>Group 20</t>
  </si>
  <si>
    <t>Company: Lockheed Martin Corporation</t>
  </si>
  <si>
    <t>Discounted Cash Flow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</si>
</sst>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%;[Red]\(0.00%\)"/>
    <numFmt numFmtId="165" formatCode="#,##0.0_);[Red]\(#,##0.0\)"/>
    <numFmt numFmtId="166" formatCode="[$$-409]#,##0.00"/>
    <numFmt numFmtId="167" formatCode="[$$-409]#,##0_);[Red]\([$$-409]#,##0\)"/>
  </numFmts>
  <fonts count="1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20"/>
      <color theme="0"/>
      <name val="Aptos Narrow"/>
      <scheme val="minor"/>
    </font>
    <font>
      <b/>
      <sz val="14"/>
      <color theme="1"/>
      <name val="Aptos Narrow"/>
      <scheme val="minor"/>
    </font>
    <font>
      <b/>
      <sz val="8"/>
      <color rgb="FF000000"/>
      <name val="Tahoma"/>
      <family val="2"/>
    </font>
    <font>
      <sz val="12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18"/>
      <color theme="0"/>
      <name val="Aptos Narrow"/>
      <scheme val="minor"/>
    </font>
    <font>
      <b/>
      <sz val="24"/>
      <color theme="0"/>
      <name val="Aptos Narrow"/>
      <scheme val="minor"/>
    </font>
    <font>
      <sz val="14"/>
      <color theme="1"/>
      <name val="Aptos Narrow"/>
      <scheme val="minor"/>
    </font>
    <font>
      <b/>
      <sz val="14"/>
      <color rgb="FF000000"/>
      <name val="Aptos Narrow"/>
      <scheme val="minor"/>
    </font>
    <font>
      <b/>
      <sz val="22"/>
      <color theme="0"/>
      <name val="Aptos Narrow"/>
      <scheme val="minor"/>
    </font>
    <font>
      <b/>
      <sz val="26"/>
      <color theme="0"/>
      <name val="Aptos Narrow"/>
      <scheme val="minor"/>
    </font>
    <font>
      <sz val="26"/>
      <color theme="1"/>
      <name val="Aptos Narrow"/>
      <scheme val="minor"/>
    </font>
    <font>
      <b/>
      <sz val="26"/>
      <color theme="1"/>
      <name val="Aptos Narrow"/>
      <scheme val="minor"/>
    </font>
    <font>
      <b/>
      <sz val="26"/>
      <name val="Aptos Narrow"/>
      <scheme val="minor"/>
    </font>
    <font>
      <sz val="26"/>
      <name val="Aptos Narrow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ABC4EA"/>
        <bgColor rgb="FF000000"/>
      </patternFill>
    </fill>
    <fill>
      <patternFill patternType="solid">
        <fgColor rgb="FFF5F6FA"/>
        <bgColor rgb="FF000000"/>
      </patternFill>
    </fill>
    <fill>
      <patternFill patternType="solid">
        <fgColor rgb="FFE9EFF6"/>
        <bgColor rgb="FF000000"/>
      </patternFill>
    </fill>
    <fill>
      <patternFill patternType="solid">
        <fgColor rgb="FFF2F4F9"/>
        <bgColor rgb="FF000000"/>
      </patternFill>
    </fill>
    <fill>
      <patternFill patternType="solid">
        <fgColor rgb="FFC8D7DE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9">
    <border>
      <left/>
      <right/>
      <top/>
      <bottom/>
      <diagonal/>
    </border>
    <border>
      <left/>
      <right/>
      <top style="medium">
        <color rgb="FFE5EBF4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C1C1C1"/>
      </bottom>
      <diagonal/>
    </border>
    <border>
      <left/>
      <right style="medium">
        <color rgb="FFFFFFFF"/>
      </right>
      <top style="medium">
        <color rgb="FFFFFFFF"/>
      </top>
      <bottom style="medium">
        <color rgb="FFC1C1C1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E5EBF4"/>
      </bottom>
      <diagonal/>
    </border>
    <border>
      <left/>
      <right/>
      <top style="medium">
        <color rgb="FFC1C1C1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/>
      <bottom style="medium">
        <color rgb="FFE5EBF4"/>
      </bottom>
      <diagonal/>
    </border>
    <border>
      <left/>
      <right style="medium">
        <color rgb="FFCCCCCC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0"/>
      </right>
      <top/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4" xfId="0" applyFont="1" applyFill="1" applyBorder="1" applyAlignment="1">
      <alignment horizontal="right"/>
    </xf>
    <xf numFmtId="38" fontId="6" fillId="4" borderId="1" xfId="0" applyNumberFormat="1" applyFont="1" applyFill="1" applyBorder="1" applyAlignment="1">
      <alignment horizontal="right"/>
    </xf>
    <xf numFmtId="38" fontId="6" fillId="5" borderId="1" xfId="0" applyNumberFormat="1" applyFont="1" applyFill="1" applyBorder="1" applyAlignment="1">
      <alignment horizontal="right" wrapText="1"/>
    </xf>
    <xf numFmtId="38" fontId="6" fillId="4" borderId="1" xfId="0" applyNumberFormat="1" applyFont="1" applyFill="1" applyBorder="1" applyAlignment="1">
      <alignment horizontal="right" wrapText="1"/>
    </xf>
    <xf numFmtId="38" fontId="6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horizontal="left" wrapText="1"/>
    </xf>
    <xf numFmtId="40" fontId="6" fillId="0" borderId="1" xfId="0" applyNumberFormat="1" applyFont="1" applyBorder="1" applyAlignment="1">
      <alignment horizontal="right" wrapText="1"/>
    </xf>
    <xf numFmtId="0" fontId="6" fillId="7" borderId="0" xfId="0" applyFont="1" applyFill="1" applyAlignment="1">
      <alignment horizontal="left"/>
    </xf>
    <xf numFmtId="164" fontId="6" fillId="0" borderId="1" xfId="0" applyNumberFormat="1" applyFont="1" applyBorder="1" applyAlignment="1">
      <alignment horizontal="right" wrapText="1"/>
    </xf>
    <xf numFmtId="0" fontId="6" fillId="7" borderId="0" xfId="0" applyFont="1" applyFill="1" applyAlignment="1">
      <alignment horizontal="left" wrapText="1"/>
    </xf>
    <xf numFmtId="0" fontId="5" fillId="7" borderId="0" xfId="0" applyFont="1" applyFill="1" applyAlignment="1">
      <alignment horizontal="left" wrapText="1"/>
    </xf>
    <xf numFmtId="165" fontId="6" fillId="5" borderId="1" xfId="0" applyNumberFormat="1" applyFont="1" applyFill="1" applyBorder="1" applyAlignment="1">
      <alignment horizontal="right" wrapText="1"/>
    </xf>
    <xf numFmtId="38" fontId="6" fillId="4" borderId="0" xfId="0" applyNumberFormat="1" applyFont="1" applyFill="1" applyAlignment="1">
      <alignment horizontal="right" wrapText="1"/>
    </xf>
    <xf numFmtId="0" fontId="6" fillId="6" borderId="0" xfId="0" applyFont="1" applyFill="1" applyAlignment="1">
      <alignment wrapText="1"/>
    </xf>
    <xf numFmtId="0" fontId="6" fillId="6" borderId="11" xfId="0" applyFont="1" applyFill="1" applyBorder="1" applyAlignment="1">
      <alignment horizontal="left" wrapText="1" indent="3"/>
    </xf>
    <xf numFmtId="0" fontId="6" fillId="6" borderId="1" xfId="0" applyFont="1" applyFill="1" applyBorder="1" applyAlignment="1">
      <alignment wrapText="1"/>
    </xf>
    <xf numFmtId="0" fontId="6" fillId="6" borderId="9" xfId="0" applyFont="1" applyFill="1" applyBorder="1" applyAlignment="1">
      <alignment horizontal="left" wrapText="1" indent="3"/>
    </xf>
    <xf numFmtId="0" fontId="6" fillId="0" borderId="9" xfId="0" applyFont="1" applyBorder="1" applyAlignment="1">
      <alignment horizontal="left"/>
    </xf>
    <xf numFmtId="0" fontId="7" fillId="3" borderId="12" xfId="0" applyFont="1" applyFill="1" applyBorder="1" applyAlignment="1">
      <alignment horizontal="left"/>
    </xf>
    <xf numFmtId="0" fontId="6" fillId="4" borderId="9" xfId="0" applyFont="1" applyFill="1" applyBorder="1" applyAlignment="1">
      <alignment horizontal="right"/>
    </xf>
    <xf numFmtId="165" fontId="6" fillId="0" borderId="1" xfId="0" applyNumberFormat="1" applyFont="1" applyBorder="1" applyAlignment="1">
      <alignment horizontal="right" wrapText="1"/>
    </xf>
    <xf numFmtId="0" fontId="6" fillId="5" borderId="9" xfId="0" applyFont="1" applyFill="1" applyBorder="1" applyAlignment="1">
      <alignment horizontal="left"/>
    </xf>
    <xf numFmtId="0" fontId="6" fillId="6" borderId="9" xfId="0" applyFont="1" applyFill="1" applyBorder="1" applyAlignment="1">
      <alignment horizontal="left" indent="3"/>
    </xf>
    <xf numFmtId="165" fontId="6" fillId="4" borderId="1" xfId="0" applyNumberFormat="1" applyFont="1" applyFill="1" applyBorder="1" applyAlignment="1">
      <alignment horizontal="right" wrapText="1"/>
    </xf>
    <xf numFmtId="0" fontId="6" fillId="0" borderId="0" xfId="0" applyFont="1" applyAlignment="1">
      <alignment wrapText="1"/>
    </xf>
    <xf numFmtId="164" fontId="6" fillId="4" borderId="1" xfId="0" applyNumberFormat="1" applyFont="1" applyFill="1" applyBorder="1" applyAlignment="1">
      <alignment horizontal="right" wrapText="1"/>
    </xf>
    <xf numFmtId="0" fontId="0" fillId="0" borderId="13" xfId="0" applyBorder="1"/>
    <xf numFmtId="0" fontId="0" fillId="0" borderId="18" xfId="0" applyBorder="1"/>
    <xf numFmtId="0" fontId="0" fillId="0" borderId="20" xfId="0" applyBorder="1"/>
    <xf numFmtId="0" fontId="0" fillId="0" borderId="16" xfId="0" applyBorder="1"/>
    <xf numFmtId="0" fontId="0" fillId="0" borderId="24" xfId="0" applyBorder="1"/>
    <xf numFmtId="0" fontId="3" fillId="0" borderId="19" xfId="0" applyFont="1" applyBorder="1"/>
    <xf numFmtId="0" fontId="0" fillId="0" borderId="23" xfId="0" applyBorder="1"/>
    <xf numFmtId="0" fontId="8" fillId="8" borderId="19" xfId="0" applyFont="1" applyFill="1" applyBorder="1" applyAlignment="1">
      <alignment horizontal="center" vertical="center"/>
    </xf>
    <xf numFmtId="0" fontId="8" fillId="9" borderId="19" xfId="0" applyFont="1" applyFill="1" applyBorder="1" applyAlignment="1">
      <alignment horizontal="center" vertical="center"/>
    </xf>
    <xf numFmtId="0" fontId="10" fillId="0" borderId="13" xfId="0" applyFont="1" applyBorder="1"/>
    <xf numFmtId="10" fontId="0" fillId="0" borderId="19" xfId="0" applyNumberFormat="1" applyBorder="1" applyAlignment="1">
      <alignment horizontal="center" vertical="center"/>
    </xf>
    <xf numFmtId="166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0" xfId="0" applyFont="1"/>
    <xf numFmtId="10" fontId="3" fillId="0" borderId="19" xfId="0" applyNumberFormat="1" applyFont="1" applyBorder="1"/>
    <xf numFmtId="0" fontId="10" fillId="0" borderId="15" xfId="0" applyFont="1" applyBorder="1" applyAlignment="1">
      <alignment horizontal="center" vertical="center"/>
    </xf>
    <xf numFmtId="166" fontId="10" fillId="0" borderId="25" xfId="0" applyNumberFormat="1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166" fontId="10" fillId="0" borderId="19" xfId="0" applyNumberFormat="1" applyFont="1" applyBorder="1" applyAlignment="1">
      <alignment horizontal="center" vertical="center"/>
    </xf>
    <xf numFmtId="166" fontId="0" fillId="11" borderId="19" xfId="0" applyNumberFormat="1" applyFill="1" applyBorder="1" applyAlignment="1">
      <alignment horizontal="center" vertical="center"/>
    </xf>
    <xf numFmtId="10" fontId="0" fillId="11" borderId="19" xfId="0" applyNumberFormat="1" applyFill="1" applyBorder="1" applyAlignment="1">
      <alignment horizontal="center" vertical="center"/>
    </xf>
    <xf numFmtId="0" fontId="3" fillId="10" borderId="19" xfId="0" applyFont="1" applyFill="1" applyBorder="1"/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7" fontId="0" fillId="0" borderId="19" xfId="0" applyNumberFormat="1" applyBorder="1" applyAlignment="1">
      <alignment horizontal="center" vertical="center"/>
    </xf>
    <xf numFmtId="10" fontId="0" fillId="10" borderId="19" xfId="0" applyNumberFormat="1" applyFill="1" applyBorder="1" applyAlignment="1">
      <alignment horizontal="center" vertical="center"/>
    </xf>
    <xf numFmtId="0" fontId="3" fillId="0" borderId="19" xfId="0" applyFont="1" applyBorder="1" applyAlignment="1">
      <alignment wrapText="1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10" fillId="0" borderId="20" xfId="0" applyFont="1" applyBorder="1"/>
    <xf numFmtId="10" fontId="3" fillId="0" borderId="19" xfId="0" applyNumberFormat="1" applyFont="1" applyBorder="1" applyAlignment="1">
      <alignment horizontal="center" vertical="center"/>
    </xf>
    <xf numFmtId="0" fontId="14" fillId="0" borderId="17" xfId="0" applyFont="1" applyBorder="1"/>
    <xf numFmtId="0" fontId="14" fillId="0" borderId="14" xfId="0" applyFont="1" applyBorder="1"/>
    <xf numFmtId="166" fontId="14" fillId="10" borderId="31" xfId="0" applyNumberFormat="1" applyFont="1" applyFill="1" applyBorder="1" applyAlignment="1">
      <alignment horizontal="center" vertical="center"/>
    </xf>
    <xf numFmtId="166" fontId="14" fillId="10" borderId="25" xfId="0" applyNumberFormat="1" applyFont="1" applyFill="1" applyBorder="1" applyAlignment="1">
      <alignment horizontal="center" vertical="center"/>
    </xf>
    <xf numFmtId="166" fontId="14" fillId="10" borderId="22" xfId="0" applyNumberFormat="1" applyFont="1" applyFill="1" applyBorder="1" applyAlignment="1">
      <alignment horizontal="center" vertical="center"/>
    </xf>
    <xf numFmtId="166" fontId="14" fillId="10" borderId="19" xfId="0" applyNumberFormat="1" applyFont="1" applyFill="1" applyBorder="1" applyAlignment="1">
      <alignment horizontal="center" vertical="center"/>
    </xf>
    <xf numFmtId="166" fontId="16" fillId="10" borderId="19" xfId="0" applyNumberFormat="1" applyFont="1" applyFill="1" applyBorder="1" applyAlignment="1">
      <alignment horizontal="center" vertical="center"/>
    </xf>
    <xf numFmtId="0" fontId="15" fillId="0" borderId="40" xfId="0" applyFont="1" applyBorder="1" applyAlignment="1">
      <alignment horizontal="center" vertical="center" wrapText="1"/>
    </xf>
    <xf numFmtId="166" fontId="16" fillId="13" borderId="41" xfId="0" applyNumberFormat="1" applyFont="1" applyFill="1" applyBorder="1" applyAlignment="1">
      <alignment horizontal="center" vertical="center"/>
    </xf>
    <xf numFmtId="10" fontId="17" fillId="13" borderId="45" xfId="0" applyNumberFormat="1" applyFont="1" applyFill="1" applyBorder="1" applyAlignment="1">
      <alignment horizontal="center" vertical="center"/>
    </xf>
    <xf numFmtId="10" fontId="17" fillId="13" borderId="46" xfId="0" applyNumberFormat="1" applyFont="1" applyFill="1" applyBorder="1" applyAlignment="1">
      <alignment horizontal="center" vertical="center"/>
    </xf>
    <xf numFmtId="10" fontId="16" fillId="13" borderId="46" xfId="0" applyNumberFormat="1" applyFont="1" applyFill="1" applyBorder="1" applyAlignment="1">
      <alignment horizontal="center" vertical="center"/>
    </xf>
    <xf numFmtId="10" fontId="17" fillId="13" borderId="47" xfId="0" applyNumberFormat="1" applyFont="1" applyFill="1" applyBorder="1" applyAlignment="1">
      <alignment horizontal="center" vertical="center"/>
    </xf>
    <xf numFmtId="10" fontId="14" fillId="13" borderId="44" xfId="0" applyNumberFormat="1" applyFont="1" applyFill="1" applyBorder="1" applyAlignment="1">
      <alignment horizontal="center" vertical="center"/>
    </xf>
    <xf numFmtId="10" fontId="14" fillId="13" borderId="48" xfId="0" applyNumberFormat="1" applyFont="1" applyFill="1" applyBorder="1" applyAlignment="1">
      <alignment horizontal="center" vertical="center"/>
    </xf>
    <xf numFmtId="10" fontId="15" fillId="13" borderId="48" xfId="0" applyNumberFormat="1" applyFont="1" applyFill="1" applyBorder="1" applyAlignment="1">
      <alignment horizontal="center" vertical="center"/>
    </xf>
    <xf numFmtId="10" fontId="14" fillId="13" borderId="47" xfId="0" applyNumberFormat="1" applyFont="1" applyFill="1" applyBorder="1" applyAlignment="1">
      <alignment horizontal="center" vertical="center"/>
    </xf>
    <xf numFmtId="0" fontId="12" fillId="2" borderId="39" xfId="0" applyFont="1" applyFill="1" applyBorder="1" applyAlignment="1">
      <alignment horizontal="center" vertical="center"/>
    </xf>
    <xf numFmtId="0" fontId="9" fillId="12" borderId="39" xfId="0" applyFont="1" applyFill="1" applyBorder="1" applyAlignment="1">
      <alignment horizontal="center" vertical="center"/>
    </xf>
    <xf numFmtId="0" fontId="8" fillId="8" borderId="39" xfId="0" applyFont="1" applyFill="1" applyBorder="1" applyAlignment="1">
      <alignment horizontal="left"/>
    </xf>
    <xf numFmtId="0" fontId="8" fillId="8" borderId="19" xfId="0" applyFont="1" applyFill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3" fillId="0" borderId="19" xfId="0" applyFont="1" applyBorder="1"/>
    <xf numFmtId="0" fontId="1" fillId="0" borderId="19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8" fillId="8" borderId="26" xfId="0" applyFont="1" applyFill="1" applyBorder="1" applyAlignment="1">
      <alignment horizontal="center" vertical="center"/>
    </xf>
    <xf numFmtId="0" fontId="8" fillId="8" borderId="27" xfId="0" applyFont="1" applyFill="1" applyBorder="1" applyAlignment="1">
      <alignment horizontal="center" vertical="center"/>
    </xf>
    <xf numFmtId="0" fontId="8" fillId="8" borderId="22" xfId="0" applyFont="1" applyFill="1" applyBorder="1" applyAlignment="1">
      <alignment horizontal="center" vertical="center"/>
    </xf>
    <xf numFmtId="166" fontId="0" fillId="11" borderId="26" xfId="0" applyNumberFormat="1" applyFill="1" applyBorder="1" applyAlignment="1">
      <alignment horizontal="center" vertical="center"/>
    </xf>
    <xf numFmtId="166" fontId="0" fillId="11" borderId="27" xfId="0" applyNumberFormat="1" applyFill="1" applyBorder="1" applyAlignment="1">
      <alignment horizontal="center" vertical="center"/>
    </xf>
    <xf numFmtId="166" fontId="0" fillId="11" borderId="22" xfId="0" applyNumberFormat="1" applyFill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 textRotation="255"/>
    </xf>
    <xf numFmtId="0" fontId="16" fillId="0" borderId="41" xfId="0" applyFont="1" applyBorder="1" applyAlignment="1">
      <alignment horizontal="center" vertical="center" textRotation="255"/>
    </xf>
    <xf numFmtId="0" fontId="16" fillId="0" borderId="45" xfId="0" applyFont="1" applyBorder="1" applyAlignment="1">
      <alignment horizontal="center" vertical="center" textRotation="255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2" fontId="0" fillId="11" borderId="26" xfId="0" applyNumberFormat="1" applyFill="1" applyBorder="1" applyAlignment="1">
      <alignment horizontal="center" vertical="center"/>
    </xf>
    <xf numFmtId="2" fontId="0" fillId="11" borderId="27" xfId="0" applyNumberFormat="1" applyFill="1" applyBorder="1" applyAlignment="1">
      <alignment horizontal="center" vertical="center"/>
    </xf>
    <xf numFmtId="2" fontId="0" fillId="11" borderId="22" xfId="0" applyNumberFormat="1" applyFill="1" applyBorder="1" applyAlignment="1">
      <alignment horizontal="center" vertical="center"/>
    </xf>
    <xf numFmtId="0" fontId="8" fillId="8" borderId="26" xfId="0" applyFont="1" applyFill="1" applyBorder="1" applyAlignment="1">
      <alignment horizontal="left" vertical="center"/>
    </xf>
    <xf numFmtId="0" fontId="8" fillId="8" borderId="27" xfId="0" applyFont="1" applyFill="1" applyBorder="1" applyAlignment="1">
      <alignment horizontal="left" vertical="center"/>
    </xf>
    <xf numFmtId="0" fontId="8" fillId="8" borderId="22" xfId="0" applyFont="1" applyFill="1" applyBorder="1" applyAlignment="1">
      <alignment horizontal="left" vertical="center"/>
    </xf>
    <xf numFmtId="0" fontId="13" fillId="12" borderId="30" xfId="0" applyFont="1" applyFill="1" applyBorder="1" applyAlignment="1">
      <alignment horizontal="center" vertical="center"/>
    </xf>
    <xf numFmtId="0" fontId="13" fillId="12" borderId="29" xfId="0" applyFont="1" applyFill="1" applyBorder="1" applyAlignment="1">
      <alignment horizontal="center" vertical="center"/>
    </xf>
    <xf numFmtId="0" fontId="13" fillId="12" borderId="28" xfId="0" applyFont="1" applyFill="1" applyBorder="1" applyAlignment="1">
      <alignment horizontal="center" vertical="center"/>
    </xf>
    <xf numFmtId="0" fontId="13" fillId="12" borderId="38" xfId="0" applyFont="1" applyFill="1" applyBorder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3" fillId="12" borderId="42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/>
    </xf>
    <xf numFmtId="0" fontId="11" fillId="0" borderId="19" xfId="0" applyFont="1" applyBorder="1"/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right"/>
    </xf>
    <xf numFmtId="0" fontId="6" fillId="4" borderId="5" xfId="0" applyFont="1" applyFill="1" applyBorder="1" applyAlignment="1">
      <alignment horizontal="right"/>
    </xf>
    <xf numFmtId="0" fontId="6" fillId="5" borderId="8" xfId="0" applyFont="1" applyFill="1" applyBorder="1" applyAlignment="1">
      <alignment horizontal="left"/>
    </xf>
    <xf numFmtId="0" fontId="6" fillId="5" borderId="7" xfId="0" applyFont="1" applyFill="1" applyBorder="1" applyAlignment="1">
      <alignment horizontal="left"/>
    </xf>
    <xf numFmtId="0" fontId="6" fillId="6" borderId="8" xfId="0" applyFont="1" applyFill="1" applyBorder="1" applyAlignment="1">
      <alignment horizontal="left" indent="3"/>
    </xf>
    <xf numFmtId="0" fontId="6" fillId="6" borderId="7" xfId="0" applyFont="1" applyFill="1" applyBorder="1" applyAlignment="1">
      <alignment horizontal="left" indent="3"/>
    </xf>
    <xf numFmtId="0" fontId="6" fillId="0" borderId="8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7" borderId="10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left" wrapText="1"/>
    </xf>
    <xf numFmtId="0" fontId="6" fillId="5" borderId="7" xfId="0" applyFont="1" applyFill="1" applyBorder="1" applyAlignment="1">
      <alignment horizontal="left" wrapText="1"/>
    </xf>
    <xf numFmtId="0" fontId="6" fillId="7" borderId="10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 wrapText="1" indent="3"/>
    </xf>
    <xf numFmtId="0" fontId="6" fillId="6" borderId="9" xfId="0" applyFont="1" applyFill="1" applyBorder="1" applyAlignment="1">
      <alignment horizontal="left" wrapText="1" indent="3"/>
    </xf>
    <xf numFmtId="0" fontId="6" fillId="6" borderId="0" xfId="0" applyFont="1" applyFill="1" applyAlignment="1">
      <alignment horizontal="left" wrapText="1" indent="3"/>
    </xf>
    <xf numFmtId="0" fontId="6" fillId="6" borderId="11" xfId="0" applyFont="1" applyFill="1" applyBorder="1" applyAlignment="1">
      <alignment horizontal="left" wrapText="1" indent="3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EB"/>
      <color rgb="FF929292"/>
      <color rgb="FF000000"/>
      <color rgb="FFEBEB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FEF0-89F7-4744-93C3-03E7C5D3A0B0}">
  <dimension ref="A1:O58"/>
  <sheetViews>
    <sheetView tabSelected="1" topLeftCell="A10" zoomScale="75" workbookViewId="0">
      <selection activeCell="D12" sqref="D12"/>
    </sheetView>
  </sheetViews>
  <sheetFormatPr baseColWidth="10" defaultRowHeight="16" x14ac:dyDescent="0.2"/>
  <cols>
    <col min="1" max="1" width="10.83203125" style="30" customWidth="1"/>
    <col min="2" max="2" width="24.1640625" style="31" customWidth="1"/>
    <col min="3" max="3" width="20" style="30" customWidth="1"/>
    <col min="4" max="4" width="24.83203125" style="30" customWidth="1"/>
    <col min="5" max="5" width="22.6640625" style="30" customWidth="1"/>
    <col min="6" max="6" width="24.83203125" style="30" customWidth="1"/>
    <col min="7" max="7" width="22.5" style="30" customWidth="1"/>
    <col min="8" max="8" width="17.1640625" style="30" customWidth="1"/>
    <col min="9" max="9" width="12.83203125" style="30" customWidth="1"/>
    <col min="10" max="10" width="13" style="30" customWidth="1"/>
    <col min="11" max="11" width="10.83203125" style="30"/>
    <col min="12" max="12" width="11.33203125" style="30" customWidth="1"/>
    <col min="13" max="13" width="13.5" style="30" customWidth="1"/>
    <col min="14" max="16384" width="10.83203125" style="30"/>
  </cols>
  <sheetData>
    <row r="1" spans="1:15" ht="28" customHeight="1" x14ac:dyDescent="0.2">
      <c r="A1" s="82" t="s">
        <v>543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31"/>
    </row>
    <row r="2" spans="1:15" ht="32" customHeight="1" x14ac:dyDescent="0.2">
      <c r="A2" s="82" t="s">
        <v>544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31"/>
    </row>
    <row r="3" spans="1:15" x14ac:dyDescent="0.2">
      <c r="A3" s="34"/>
      <c r="B3" s="36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5" ht="16" customHeight="1" x14ac:dyDescent="0.2">
      <c r="A4" s="83" t="s">
        <v>545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31"/>
    </row>
    <row r="5" spans="1:15" ht="16" customHeight="1" x14ac:dyDescent="0.2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31"/>
    </row>
    <row r="7" spans="1:15" ht="24" x14ac:dyDescent="0.3">
      <c r="A7" s="84" t="s">
        <v>503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31"/>
    </row>
    <row r="8" spans="1:15" s="39" customFormat="1" ht="19" x14ac:dyDescent="0.25">
      <c r="A8" s="86" t="s">
        <v>504</v>
      </c>
      <c r="B8" s="86"/>
      <c r="C8" s="88" t="s">
        <v>505</v>
      </c>
      <c r="D8" s="88"/>
      <c r="E8" s="45"/>
      <c r="F8" s="86" t="s">
        <v>14</v>
      </c>
      <c r="G8" s="86"/>
      <c r="H8" s="46">
        <f>J47</f>
        <v>1293.0700333470052</v>
      </c>
      <c r="I8" s="45"/>
      <c r="J8" s="63"/>
      <c r="K8" s="63"/>
      <c r="L8" s="63"/>
      <c r="M8" s="63"/>
      <c r="N8" s="63"/>
    </row>
    <row r="9" spans="1:15" s="39" customFormat="1" ht="19" x14ac:dyDescent="0.25">
      <c r="A9" s="87" t="s">
        <v>506</v>
      </c>
      <c r="B9" s="87"/>
      <c r="C9" s="89" t="s">
        <v>507</v>
      </c>
      <c r="D9" s="89"/>
      <c r="E9" s="47"/>
      <c r="F9" s="87" t="s">
        <v>508</v>
      </c>
      <c r="G9" s="87"/>
      <c r="H9" s="48">
        <v>614.61</v>
      </c>
      <c r="I9" s="47"/>
    </row>
    <row r="11" spans="1:15" ht="24" x14ac:dyDescent="0.2">
      <c r="A11" s="85" t="s">
        <v>509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31"/>
    </row>
    <row r="12" spans="1:15" ht="19" x14ac:dyDescent="0.25">
      <c r="A12" s="90" t="s">
        <v>522</v>
      </c>
      <c r="B12" s="90"/>
      <c r="C12" s="90"/>
      <c r="D12" s="64">
        <f>(I17/E17)^(1/4)-1</f>
        <v>3.0962824630190733E-2</v>
      </c>
      <c r="F12" s="90" t="s">
        <v>528</v>
      </c>
      <c r="G12" s="90"/>
      <c r="H12" s="90"/>
      <c r="I12" s="64">
        <f>AVERAGE(E28:I28)</f>
        <v>2.0477997310305932E-2</v>
      </c>
      <c r="K12" s="90" t="s">
        <v>9</v>
      </c>
      <c r="L12" s="90"/>
      <c r="M12" s="90"/>
      <c r="N12" s="44">
        <f>WACC!B23</f>
        <v>5.1345192385797267E-2</v>
      </c>
    </row>
    <row r="13" spans="1:15" ht="19" x14ac:dyDescent="0.25">
      <c r="A13" s="90" t="s">
        <v>523</v>
      </c>
      <c r="B13" s="90"/>
      <c r="C13" s="90"/>
      <c r="D13" s="64">
        <f>AVERAGE(E21:I21)</f>
        <v>0.12298452029487247</v>
      </c>
      <c r="F13" s="90" t="s">
        <v>527</v>
      </c>
      <c r="G13" s="90"/>
      <c r="H13" s="90"/>
      <c r="I13" s="64">
        <f>AVERAGE(E31:I31)</f>
        <v>2.497023252591201E-2</v>
      </c>
    </row>
    <row r="14" spans="1:15" ht="19" x14ac:dyDescent="0.25">
      <c r="A14" s="90" t="s">
        <v>524</v>
      </c>
      <c r="B14" s="90"/>
      <c r="C14" s="90"/>
      <c r="D14" s="64">
        <f>AVERAGE(E24:I24)</f>
        <v>0.14362394939051104</v>
      </c>
      <c r="E14" s="39"/>
      <c r="F14" s="90" t="s">
        <v>532</v>
      </c>
      <c r="G14" s="90"/>
      <c r="H14" s="90"/>
      <c r="I14" s="64">
        <f>AVERAGE(E34:I34)</f>
        <v>5.3427041925329013E-3</v>
      </c>
    </row>
    <row r="16" spans="1:15" ht="24" x14ac:dyDescent="0.2">
      <c r="A16" s="95" t="s">
        <v>3</v>
      </c>
      <c r="B16" s="96"/>
      <c r="C16" s="96"/>
      <c r="D16" s="97"/>
      <c r="E16" s="37">
        <v>2019</v>
      </c>
      <c r="F16" s="37">
        <v>2020</v>
      </c>
      <c r="G16" s="37">
        <v>2021</v>
      </c>
      <c r="H16" s="37">
        <v>2022</v>
      </c>
      <c r="I16" s="37">
        <v>2023</v>
      </c>
      <c r="J16" s="38">
        <v>2024</v>
      </c>
      <c r="K16" s="38">
        <v>2025</v>
      </c>
      <c r="L16" s="38">
        <v>2026</v>
      </c>
      <c r="M16" s="38">
        <v>2027</v>
      </c>
      <c r="N16" s="38">
        <v>2028</v>
      </c>
      <c r="O16" s="31"/>
    </row>
    <row r="17" spans="1:15" x14ac:dyDescent="0.2">
      <c r="A17" s="92" t="s">
        <v>1</v>
      </c>
      <c r="B17" s="93"/>
      <c r="C17" s="93"/>
      <c r="D17" s="94"/>
      <c r="E17" s="41">
        <f>'Income Statement'!C10</f>
        <v>59812</v>
      </c>
      <c r="F17" s="41">
        <f>'Income Statement'!D10</f>
        <v>65398</v>
      </c>
      <c r="G17" s="41">
        <f>'Income Statement'!E10</f>
        <v>67044</v>
      </c>
      <c r="H17" s="41">
        <f>'Income Statement'!F10</f>
        <v>65984</v>
      </c>
      <c r="I17" s="41">
        <f>'Income Statement'!G10</f>
        <v>67571</v>
      </c>
      <c r="J17" s="49">
        <f>FV($D$12,1,,-I17)</f>
        <v>69663.189023086612</v>
      </c>
      <c r="K17" s="49">
        <f>FV($D$12,1,,-J17)</f>
        <v>71820.158127988267</v>
      </c>
      <c r="L17" s="49">
        <f>FV($D$12,1,,-K17)</f>
        <v>74043.913089017733</v>
      </c>
      <c r="M17" s="49">
        <f>FV($D$12,1,,-L17)</f>
        <v>76336.521784926066</v>
      </c>
      <c r="N17" s="49">
        <f>FV($D$12,1,,-M17)</f>
        <v>78700.116121831466</v>
      </c>
      <c r="O17" s="31"/>
    </row>
    <row r="18" spans="1:15" x14ac:dyDescent="0.2">
      <c r="A18" s="92" t="s">
        <v>517</v>
      </c>
      <c r="B18" s="93"/>
      <c r="C18" s="93"/>
      <c r="D18" s="94"/>
      <c r="E18" s="42" t="s">
        <v>4</v>
      </c>
      <c r="F18" s="40">
        <f>(F17-E17)/E17</f>
        <v>9.3392630241423122E-2</v>
      </c>
      <c r="G18" s="40">
        <f t="shared" ref="G18:N18" si="0">(G17-F17)/F17</f>
        <v>2.5168965411786294E-2</v>
      </c>
      <c r="H18" s="40">
        <f t="shared" si="0"/>
        <v>-1.581051249925422E-2</v>
      </c>
      <c r="I18" s="40">
        <f>(I17-H17)/H17</f>
        <v>2.4051285160038797E-2</v>
      </c>
      <c r="J18" s="50">
        <f>(J17-I17)/I17</f>
        <v>3.0962824630190643E-2</v>
      </c>
      <c r="K18" s="50">
        <f t="shared" si="0"/>
        <v>3.0962824630190674E-2</v>
      </c>
      <c r="L18" s="50">
        <f t="shared" si="0"/>
        <v>3.0962824630190705E-2</v>
      </c>
      <c r="M18" s="50">
        <f t="shared" si="0"/>
        <v>3.0962824630190636E-2</v>
      </c>
      <c r="N18" s="50">
        <f t="shared" si="0"/>
        <v>3.0962824630190733E-2</v>
      </c>
      <c r="O18" s="31"/>
    </row>
    <row r="19" spans="1:15" x14ac:dyDescent="0.2">
      <c r="A19" s="57"/>
      <c r="B19" s="36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58"/>
      <c r="O19" s="31"/>
    </row>
    <row r="20" spans="1:15" x14ac:dyDescent="0.2">
      <c r="A20" s="91" t="s">
        <v>518</v>
      </c>
      <c r="B20" s="91"/>
      <c r="C20" s="91"/>
      <c r="D20" s="91"/>
      <c r="E20" s="41">
        <f>'Income Statement'!C30</f>
        <v>8545</v>
      </c>
      <c r="F20" s="41">
        <f>'Income Statement'!D30</f>
        <v>8644</v>
      </c>
      <c r="G20" s="41">
        <f>'Income Statement'!E30</f>
        <v>7423</v>
      </c>
      <c r="H20" s="41">
        <f>'Income Statement'!F30</f>
        <v>6814</v>
      </c>
      <c r="I20" s="41">
        <f>'Income Statement'!G30</f>
        <v>8507</v>
      </c>
      <c r="J20" s="49">
        <f>J17*$D$13</f>
        <v>8567.4938842153333</v>
      </c>
      <c r="K20" s="49">
        <f t="shared" ref="K20:N20" si="1">K17*$D$13</f>
        <v>8832.7676948725239</v>
      </c>
      <c r="L20" s="49">
        <f t="shared" si="1"/>
        <v>9106.2551320080747</v>
      </c>
      <c r="M20" s="49">
        <f t="shared" si="1"/>
        <v>9388.2105126982151</v>
      </c>
      <c r="N20" s="49">
        <f t="shared" si="1"/>
        <v>9678.8960283942015</v>
      </c>
      <c r="O20" s="31"/>
    </row>
    <row r="21" spans="1:15" x14ac:dyDescent="0.2">
      <c r="A21" s="91" t="s">
        <v>526</v>
      </c>
      <c r="B21" s="91"/>
      <c r="C21" s="91"/>
      <c r="D21" s="91"/>
      <c r="E21" s="40">
        <f>E20/E17</f>
        <v>0.14286430816558551</v>
      </c>
      <c r="F21" s="40">
        <f t="shared" ref="F21:I21" si="2">F20/F17</f>
        <v>0.13217529588060797</v>
      </c>
      <c r="G21" s="40">
        <f t="shared" si="2"/>
        <v>0.110718334228268</v>
      </c>
      <c r="H21" s="40">
        <f t="shared" si="2"/>
        <v>0.10326745877788555</v>
      </c>
      <c r="I21" s="40">
        <f t="shared" si="2"/>
        <v>0.12589720442201535</v>
      </c>
      <c r="J21" s="50">
        <f>J20/J17</f>
        <v>0.12298452029487249</v>
      </c>
      <c r="K21" s="50">
        <f t="shared" ref="K21" si="3">K20/K17</f>
        <v>0.12298452029487249</v>
      </c>
      <c r="L21" s="50">
        <f t="shared" ref="L21" si="4">L20/L17</f>
        <v>0.12298452029487247</v>
      </c>
      <c r="M21" s="50">
        <f t="shared" ref="M21" si="5">M20/M17</f>
        <v>0.12298452029487249</v>
      </c>
      <c r="N21" s="50">
        <f t="shared" ref="N21" si="6">N20/N17</f>
        <v>0.12298452029487246</v>
      </c>
      <c r="O21" s="31"/>
    </row>
    <row r="22" spans="1:15" x14ac:dyDescent="0.2">
      <c r="A22" s="59"/>
      <c r="B22" s="33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60"/>
      <c r="O22" s="31"/>
    </row>
    <row r="23" spans="1:15" x14ac:dyDescent="0.2">
      <c r="A23" s="91" t="s">
        <v>529</v>
      </c>
      <c r="B23" s="91"/>
      <c r="C23" s="91"/>
      <c r="D23" s="91"/>
      <c r="E23" s="41">
        <f>'Income Statement'!C163</f>
        <v>1011</v>
      </c>
      <c r="F23" s="41">
        <f>'Income Statement'!D163</f>
        <v>1347</v>
      </c>
      <c r="G23" s="41">
        <f>'Income Statement'!E163</f>
        <v>1235</v>
      </c>
      <c r="H23" s="41">
        <f>'Income Statement'!F163</f>
        <v>948</v>
      </c>
      <c r="I23" s="41">
        <f>'Income Statement'!G163</f>
        <v>1178</v>
      </c>
      <c r="J23" s="49">
        <f>J20*$D$14</f>
        <v>1230.4973080300558</v>
      </c>
      <c r="K23" s="49">
        <f t="shared" ref="K23:N23" si="7">K20*$D$14</f>
        <v>1268.5969803865123</v>
      </c>
      <c r="L23" s="49">
        <f t="shared" si="7"/>
        <v>1307.8763262166092</v>
      </c>
      <c r="M23" s="49">
        <f t="shared" si="7"/>
        <v>1348.3718715432321</v>
      </c>
      <c r="N23" s="49">
        <f t="shared" si="7"/>
        <v>1390.1212733381071</v>
      </c>
      <c r="O23" s="31"/>
    </row>
    <row r="24" spans="1:15" x14ac:dyDescent="0.2">
      <c r="A24" s="91" t="s">
        <v>525</v>
      </c>
      <c r="B24" s="91"/>
      <c r="C24" s="91"/>
      <c r="D24" s="91"/>
      <c r="E24" s="40">
        <f>E23/E20</f>
        <v>0.11831480397893505</v>
      </c>
      <c r="F24" s="40">
        <f>F23/F20</f>
        <v>0.15583063396575658</v>
      </c>
      <c r="G24" s="40">
        <f>G23/G20</f>
        <v>0.16637478108581435</v>
      </c>
      <c r="H24" s="40">
        <f>H23/H20</f>
        <v>0.13912533020252421</v>
      </c>
      <c r="I24" s="40">
        <f>I23/I20</f>
        <v>0.1384741977195251</v>
      </c>
      <c r="J24" s="50">
        <f t="shared" ref="J24:N24" si="8">J23/J20</f>
        <v>0.14362394939051104</v>
      </c>
      <c r="K24" s="50">
        <f t="shared" si="8"/>
        <v>0.14362394939051104</v>
      </c>
      <c r="L24" s="50">
        <f t="shared" si="8"/>
        <v>0.14362394939051104</v>
      </c>
      <c r="M24" s="50">
        <f t="shared" si="8"/>
        <v>0.14362394939051104</v>
      </c>
      <c r="N24" s="50">
        <f t="shared" si="8"/>
        <v>0.14362394939051104</v>
      </c>
      <c r="O24" s="31"/>
    </row>
    <row r="26" spans="1:15" ht="24" x14ac:dyDescent="0.2">
      <c r="A26" s="95" t="s">
        <v>236</v>
      </c>
      <c r="B26" s="96"/>
      <c r="C26" s="96"/>
      <c r="D26" s="97"/>
      <c r="E26" s="37">
        <v>2019</v>
      </c>
      <c r="F26" s="37">
        <v>2020</v>
      </c>
      <c r="G26" s="37">
        <v>2021</v>
      </c>
      <c r="H26" s="37">
        <v>2022</v>
      </c>
      <c r="I26" s="37">
        <v>2023</v>
      </c>
      <c r="J26" s="38">
        <v>2024</v>
      </c>
      <c r="K26" s="38">
        <v>2025</v>
      </c>
      <c r="L26" s="38">
        <v>2026</v>
      </c>
      <c r="M26" s="38">
        <v>2027</v>
      </c>
      <c r="N26" s="38">
        <v>2028</v>
      </c>
      <c r="O26" s="31"/>
    </row>
    <row r="27" spans="1:15" x14ac:dyDescent="0.2">
      <c r="A27" s="92" t="s">
        <v>240</v>
      </c>
      <c r="B27" s="93"/>
      <c r="C27" s="93"/>
      <c r="D27" s="94"/>
      <c r="E27" s="41">
        <f>'Cash Flow'!B10</f>
        <v>1189</v>
      </c>
      <c r="F27" s="41">
        <f>'Cash Flow'!C10</f>
        <v>1290</v>
      </c>
      <c r="G27" s="41">
        <f>'Cash Flow'!D10</f>
        <v>1364</v>
      </c>
      <c r="H27" s="41">
        <f>'Cash Flow'!E10</f>
        <v>1404</v>
      </c>
      <c r="I27" s="41">
        <f>'Cash Flow'!F10</f>
        <v>1430</v>
      </c>
      <c r="J27" s="49">
        <f>J17*$I$12</f>
        <v>1426.5625974421014</v>
      </c>
      <c r="K27" s="49">
        <f t="shared" ref="K27:N27" si="9">K17*$I$12</f>
        <v>1470.7330049706904</v>
      </c>
      <c r="L27" s="49">
        <f t="shared" si="9"/>
        <v>1516.2710530814313</v>
      </c>
      <c r="M27" s="49">
        <f t="shared" si="9"/>
        <v>1563.2190877898261</v>
      </c>
      <c r="N27" s="49">
        <f t="shared" si="9"/>
        <v>1611.6207662636293</v>
      </c>
      <c r="O27" s="31"/>
    </row>
    <row r="28" spans="1:15" x14ac:dyDescent="0.2">
      <c r="A28" s="92" t="s">
        <v>519</v>
      </c>
      <c r="B28" s="93"/>
      <c r="C28" s="93"/>
      <c r="D28" s="94"/>
      <c r="E28" s="40">
        <f>E27/E17</f>
        <v>1.9878954056042265E-2</v>
      </c>
      <c r="F28" s="40">
        <f t="shared" ref="F28:N28" si="10">F27/F17</f>
        <v>1.972537386464418E-2</v>
      </c>
      <c r="G28" s="40">
        <f t="shared" si="10"/>
        <v>2.0344848159417697E-2</v>
      </c>
      <c r="H28" s="40">
        <f t="shared" si="10"/>
        <v>2.1277885548011639E-2</v>
      </c>
      <c r="I28" s="40">
        <f t="shared" si="10"/>
        <v>2.116292492341389E-2</v>
      </c>
      <c r="J28" s="50">
        <f t="shared" si="10"/>
        <v>2.0477997310305932E-2</v>
      </c>
      <c r="K28" s="50">
        <f t="shared" si="10"/>
        <v>2.0477997310305932E-2</v>
      </c>
      <c r="L28" s="50">
        <f t="shared" si="10"/>
        <v>2.0477997310305932E-2</v>
      </c>
      <c r="M28" s="50">
        <f t="shared" si="10"/>
        <v>2.0477997310305932E-2</v>
      </c>
      <c r="N28" s="50">
        <f t="shared" si="10"/>
        <v>2.0477997310305932E-2</v>
      </c>
      <c r="O28" s="31"/>
    </row>
    <row r="29" spans="1:15" x14ac:dyDescent="0.2">
      <c r="A29" s="61"/>
      <c r="N29" s="62"/>
      <c r="O29" s="31"/>
    </row>
    <row r="30" spans="1:15" x14ac:dyDescent="0.2">
      <c r="A30" s="92" t="s">
        <v>520</v>
      </c>
      <c r="B30" s="93"/>
      <c r="C30" s="93"/>
      <c r="D30" s="94"/>
      <c r="E30" s="41">
        <f>-'Cash Flow'!B26</f>
        <v>1484</v>
      </c>
      <c r="F30" s="41">
        <f>-'Cash Flow'!C26</f>
        <v>1766</v>
      </c>
      <c r="G30" s="41">
        <f>-'Cash Flow'!D26</f>
        <v>1522</v>
      </c>
      <c r="H30" s="41">
        <f>-'Cash Flow'!E26</f>
        <v>1670</v>
      </c>
      <c r="I30" s="41">
        <f>-'Cash Flow'!F26</f>
        <v>1691</v>
      </c>
      <c r="J30" s="49">
        <f>J17*$I$13</f>
        <v>1739.506028403034</v>
      </c>
      <c r="K30" s="49">
        <f>K17*$I$13</f>
        <v>1793.3660485036364</v>
      </c>
      <c r="L30" s="49">
        <f>L17*$I$13</f>
        <v>1848.8937269611927</v>
      </c>
      <c r="M30" s="49">
        <f t="shared" ref="M30:N30" si="11">M17*$I$13</f>
        <v>1906.1406991889517</v>
      </c>
      <c r="N30" s="49">
        <f t="shared" si="11"/>
        <v>1965.1601993784082</v>
      </c>
      <c r="O30" s="31"/>
    </row>
    <row r="31" spans="1:15" x14ac:dyDescent="0.2">
      <c r="A31" s="92" t="s">
        <v>521</v>
      </c>
      <c r="B31" s="93"/>
      <c r="C31" s="93"/>
      <c r="D31" s="94"/>
      <c r="E31" s="40">
        <f>E30/E17</f>
        <v>2.4811074700728949E-2</v>
      </c>
      <c r="F31" s="40">
        <f t="shared" ref="F31:N31" si="12">F30/F17</f>
        <v>2.7003883910822962E-2</v>
      </c>
      <c r="G31" s="40">
        <f t="shared" si="12"/>
        <v>2.2701509456476344E-2</v>
      </c>
      <c r="H31" s="40">
        <f t="shared" si="12"/>
        <v>2.5309165858389913E-2</v>
      </c>
      <c r="I31" s="40">
        <f t="shared" si="12"/>
        <v>2.502552870314188E-2</v>
      </c>
      <c r="J31" s="50">
        <f>J30/J17</f>
        <v>2.497023252591201E-2</v>
      </c>
      <c r="K31" s="50">
        <f t="shared" si="12"/>
        <v>2.497023252591201E-2</v>
      </c>
      <c r="L31" s="50">
        <f t="shared" si="12"/>
        <v>2.497023252591201E-2</v>
      </c>
      <c r="M31" s="50">
        <f t="shared" si="12"/>
        <v>2.497023252591201E-2</v>
      </c>
      <c r="N31" s="50">
        <f t="shared" si="12"/>
        <v>2.497023252591201E-2</v>
      </c>
      <c r="O31" s="31"/>
    </row>
    <row r="32" spans="1:15" x14ac:dyDescent="0.2">
      <c r="A32" s="61"/>
      <c r="N32" s="62"/>
      <c r="O32" s="31"/>
    </row>
    <row r="33" spans="1:15" x14ac:dyDescent="0.2">
      <c r="A33" s="92" t="s">
        <v>530</v>
      </c>
      <c r="B33" s="93"/>
      <c r="C33" s="93"/>
      <c r="D33" s="94"/>
      <c r="E33" s="41">
        <f>-'Cash Flow'!B16</f>
        <v>468</v>
      </c>
      <c r="F33" s="41">
        <f>-'Cash Flow'!C16</f>
        <v>376</v>
      </c>
      <c r="G33" s="41">
        <f>-'Cash Flow'!D16</f>
        <v>203</v>
      </c>
      <c r="H33" s="41">
        <f>-'Cash Flow'!E16</f>
        <v>385</v>
      </c>
      <c r="I33" s="41">
        <f>-'Cash Flow'!F16</f>
        <v>289</v>
      </c>
      <c r="J33" s="49">
        <f>J17*$I$14</f>
        <v>372.18981205885683</v>
      </c>
      <c r="K33" s="49">
        <f t="shared" ref="K33:N33" si="13">K17*$I$14</f>
        <v>383.71385993877885</v>
      </c>
      <c r="L33" s="49">
        <f t="shared" si="13"/>
        <v>395.5947248922368</v>
      </c>
      <c r="M33" s="49">
        <f t="shared" si="13"/>
        <v>407.84345498370362</v>
      </c>
      <c r="N33" s="49">
        <f t="shared" si="13"/>
        <v>420.47144035693515</v>
      </c>
      <c r="O33" s="31"/>
    </row>
    <row r="34" spans="1:15" x14ac:dyDescent="0.2">
      <c r="A34" s="92" t="s">
        <v>531</v>
      </c>
      <c r="B34" s="93"/>
      <c r="C34" s="93"/>
      <c r="D34" s="94"/>
      <c r="E34" s="40">
        <f>E33/E17</f>
        <v>7.8245168193673519E-3</v>
      </c>
      <c r="F34" s="40">
        <f t="shared" ref="F34:N34" si="14">F33/F17</f>
        <v>5.7494112969815594E-3</v>
      </c>
      <c r="G34" s="40">
        <f t="shared" si="14"/>
        <v>3.0278622993854783E-3</v>
      </c>
      <c r="H34" s="40">
        <f t="shared" si="14"/>
        <v>5.8347478176527644E-3</v>
      </c>
      <c r="I34" s="40">
        <f t="shared" si="14"/>
        <v>4.2769827292773524E-3</v>
      </c>
      <c r="J34" s="40">
        <f>J33/J17</f>
        <v>5.3427041925329013E-3</v>
      </c>
      <c r="K34" s="40">
        <f t="shared" si="14"/>
        <v>5.3427041925329013E-3</v>
      </c>
      <c r="L34" s="40">
        <f t="shared" si="14"/>
        <v>5.3427041925329013E-3</v>
      </c>
      <c r="M34" s="40">
        <f t="shared" si="14"/>
        <v>5.3427041925329013E-3</v>
      </c>
      <c r="N34" s="40">
        <f t="shared" si="14"/>
        <v>5.3427041925329013E-3</v>
      </c>
      <c r="O34" s="31"/>
    </row>
    <row r="36" spans="1:15" ht="24" x14ac:dyDescent="0.2">
      <c r="A36" s="113" t="s">
        <v>533</v>
      </c>
      <c r="B36" s="114"/>
      <c r="C36" s="114"/>
      <c r="D36" s="114"/>
      <c r="E36" s="114"/>
      <c r="F36" s="114"/>
      <c r="G36" s="114"/>
      <c r="H36" s="114"/>
      <c r="I36" s="115"/>
      <c r="J36" s="38">
        <v>2024</v>
      </c>
      <c r="K36" s="38">
        <v>2025</v>
      </c>
      <c r="L36" s="38">
        <v>2026</v>
      </c>
      <c r="M36" s="38">
        <v>2027</v>
      </c>
      <c r="N36" s="38">
        <v>2028</v>
      </c>
      <c r="O36" s="31"/>
    </row>
    <row r="37" spans="1:15" ht="19" x14ac:dyDescent="0.2">
      <c r="A37" s="107" t="s">
        <v>534</v>
      </c>
      <c r="B37" s="108"/>
      <c r="C37" s="108"/>
      <c r="D37" s="108"/>
      <c r="E37" s="108"/>
      <c r="F37" s="108"/>
      <c r="G37" s="108"/>
      <c r="H37" s="108"/>
      <c r="I37" s="109"/>
      <c r="J37" s="49">
        <f>J20-J23</f>
        <v>7336.9965761852773</v>
      </c>
      <c r="K37" s="49">
        <f t="shared" ref="K37:M37" si="15">K20-K23</f>
        <v>7564.170714486012</v>
      </c>
      <c r="L37" s="49">
        <f t="shared" si="15"/>
        <v>7798.3788057914653</v>
      </c>
      <c r="M37" s="49">
        <f t="shared" si="15"/>
        <v>8039.8386411549827</v>
      </c>
      <c r="N37" s="49">
        <f>N20-N23</f>
        <v>8288.7747550560944</v>
      </c>
      <c r="O37" s="31"/>
    </row>
    <row r="38" spans="1:15" ht="19" x14ac:dyDescent="0.2">
      <c r="A38" s="107" t="s">
        <v>535</v>
      </c>
      <c r="B38" s="108"/>
      <c r="C38" s="108"/>
      <c r="D38" s="108"/>
      <c r="E38" s="108"/>
      <c r="F38" s="108"/>
      <c r="G38" s="108"/>
      <c r="H38" s="108"/>
      <c r="I38" s="109"/>
      <c r="J38" s="49">
        <f>J37+J27-J30-J33</f>
        <v>6651.8633331654873</v>
      </c>
      <c r="K38" s="49">
        <f t="shared" ref="K38:M38" si="16">K37+K27-K30-K33</f>
        <v>6857.8238110142875</v>
      </c>
      <c r="L38" s="49">
        <f t="shared" si="16"/>
        <v>7070.1614070194682</v>
      </c>
      <c r="M38" s="49">
        <f t="shared" si="16"/>
        <v>7289.0735747721528</v>
      </c>
      <c r="N38" s="49">
        <f>N37+N27-N30-N33</f>
        <v>7514.7638815843811</v>
      </c>
      <c r="O38" s="31"/>
    </row>
    <row r="39" spans="1:15" ht="19" x14ac:dyDescent="0.2">
      <c r="A39" s="107" t="s">
        <v>536</v>
      </c>
      <c r="B39" s="108"/>
      <c r="C39" s="108"/>
      <c r="D39" s="108"/>
      <c r="E39" s="108"/>
      <c r="F39" s="108"/>
      <c r="G39" s="108"/>
      <c r="H39" s="108"/>
      <c r="I39" s="109"/>
      <c r="J39" s="49">
        <f>(J38)/((1+WACC!$B$23)^1)</f>
        <v>6327.0021885680981</v>
      </c>
      <c r="K39" s="49">
        <f>(K38)/((1+WACC!$B$23)^2)</f>
        <v>6204.3409671805948</v>
      </c>
      <c r="L39" s="49">
        <f>(L38)/((1+WACC!$B$23)^3)</f>
        <v>6084.0577717181404</v>
      </c>
      <c r="M39" s="49">
        <f>(M38)/((1+WACC!$B$23)^4)</f>
        <v>5966.1064995312117</v>
      </c>
      <c r="N39" s="49">
        <f>(N38)/((1+WACC!$B$23)^5)</f>
        <v>5850.4419417596509</v>
      </c>
      <c r="O39" s="31"/>
    </row>
    <row r="42" spans="1:15" ht="19" x14ac:dyDescent="0.2">
      <c r="A42" s="107" t="s">
        <v>10</v>
      </c>
      <c r="B42" s="108"/>
      <c r="C42" s="108"/>
      <c r="D42" s="108"/>
      <c r="E42" s="108"/>
      <c r="F42" s="108"/>
      <c r="G42" s="108"/>
      <c r="H42" s="108"/>
      <c r="I42" s="109"/>
      <c r="J42" s="98">
        <f>(N38*(1+D12))/(WACC!B23-DCF!D12)</f>
        <v>380105.11294283252</v>
      </c>
      <c r="K42" s="99"/>
      <c r="L42" s="99"/>
      <c r="M42" s="99"/>
      <c r="N42" s="100"/>
    </row>
    <row r="43" spans="1:15" ht="19" x14ac:dyDescent="0.2">
      <c r="A43" s="107" t="s">
        <v>538</v>
      </c>
      <c r="B43" s="108"/>
      <c r="C43" s="108"/>
      <c r="D43" s="108"/>
      <c r="E43" s="108"/>
      <c r="F43" s="108"/>
      <c r="G43" s="108"/>
      <c r="H43" s="108"/>
      <c r="I43" s="109"/>
      <c r="J43" s="98">
        <f>(J42)/((1+WACC!B23)^5)</f>
        <v>295921.85863452352</v>
      </c>
      <c r="K43" s="99"/>
      <c r="L43" s="99"/>
      <c r="M43" s="99"/>
      <c r="N43" s="100"/>
    </row>
    <row r="44" spans="1:15" ht="19" x14ac:dyDescent="0.2">
      <c r="A44" s="107" t="s">
        <v>11</v>
      </c>
      <c r="B44" s="108"/>
      <c r="C44" s="108"/>
      <c r="D44" s="108"/>
      <c r="E44" s="108"/>
      <c r="F44" s="108"/>
      <c r="G44" s="108"/>
      <c r="H44" s="108"/>
      <c r="I44" s="109"/>
      <c r="J44" s="98">
        <f>SUM(J43,J39:N39)</f>
        <v>326353.80800328124</v>
      </c>
      <c r="K44" s="99"/>
      <c r="L44" s="99"/>
      <c r="M44" s="99"/>
      <c r="N44" s="100"/>
    </row>
    <row r="45" spans="1:15" ht="19" x14ac:dyDescent="0.2">
      <c r="A45" s="107" t="s">
        <v>15</v>
      </c>
      <c r="B45" s="108"/>
      <c r="C45" s="108"/>
      <c r="D45" s="108"/>
      <c r="E45" s="108"/>
      <c r="F45" s="108"/>
      <c r="G45" s="108"/>
      <c r="H45" s="108"/>
      <c r="I45" s="109"/>
      <c r="J45" s="98">
        <f>J44+'Cash Flow'!F54-'Balance Sheet'!F56</f>
        <v>310336.80800328124</v>
      </c>
      <c r="K45" s="99"/>
      <c r="L45" s="99"/>
      <c r="M45" s="99"/>
      <c r="N45" s="100"/>
    </row>
    <row r="46" spans="1:15" ht="19" x14ac:dyDescent="0.2">
      <c r="A46" s="107" t="s">
        <v>539</v>
      </c>
      <c r="B46" s="108"/>
      <c r="C46" s="108"/>
      <c r="D46" s="108"/>
      <c r="E46" s="108"/>
      <c r="F46" s="108"/>
      <c r="G46" s="108"/>
      <c r="H46" s="108"/>
      <c r="I46" s="109"/>
      <c r="J46" s="110">
        <f>'Balance Sheet'!F86</f>
        <v>240</v>
      </c>
      <c r="K46" s="111"/>
      <c r="L46" s="111"/>
      <c r="M46" s="111"/>
      <c r="N46" s="112"/>
    </row>
    <row r="47" spans="1:15" ht="19" x14ac:dyDescent="0.2">
      <c r="A47" s="107" t="s">
        <v>540</v>
      </c>
      <c r="B47" s="108"/>
      <c r="C47" s="108"/>
      <c r="D47" s="108"/>
      <c r="E47" s="108"/>
      <c r="F47" s="108"/>
      <c r="G47" s="108"/>
      <c r="H47" s="108"/>
      <c r="I47" s="109"/>
      <c r="J47" s="98">
        <f>J45/J46</f>
        <v>1293.0700333470052</v>
      </c>
      <c r="K47" s="99"/>
      <c r="L47" s="99"/>
      <c r="M47" s="99"/>
      <c r="N47" s="100"/>
    </row>
    <row r="49" spans="1:8" ht="16" customHeight="1" x14ac:dyDescent="0.2">
      <c r="A49" s="116" t="s">
        <v>12</v>
      </c>
      <c r="B49" s="117"/>
      <c r="C49" s="117"/>
      <c r="D49" s="117"/>
      <c r="E49" s="117"/>
      <c r="F49" s="117"/>
      <c r="G49" s="118"/>
    </row>
    <row r="50" spans="1:8" ht="16" customHeight="1" x14ac:dyDescent="0.2">
      <c r="A50" s="119"/>
      <c r="B50" s="120"/>
      <c r="C50" s="120"/>
      <c r="D50" s="120"/>
      <c r="E50" s="120"/>
      <c r="F50" s="120"/>
      <c r="G50" s="121"/>
    </row>
    <row r="51" spans="1:8" ht="140" x14ac:dyDescent="0.4">
      <c r="A51" s="65"/>
      <c r="B51" s="72" t="s">
        <v>14</v>
      </c>
      <c r="C51" s="101" t="s">
        <v>13</v>
      </c>
      <c r="D51" s="102"/>
      <c r="E51" s="102"/>
      <c r="F51" s="102"/>
      <c r="G51" s="103"/>
      <c r="H51" s="31"/>
    </row>
    <row r="52" spans="1:8" ht="34" x14ac:dyDescent="0.4">
      <c r="A52" s="66"/>
      <c r="B52" s="73">
        <f>J47</f>
        <v>1293.0700333470052</v>
      </c>
      <c r="C52" s="74">
        <f>D52-0.005</f>
        <v>2.0962824630190731E-2</v>
      </c>
      <c r="D52" s="75">
        <f>E52-0.005</f>
        <v>2.5962824630190732E-2</v>
      </c>
      <c r="E52" s="76">
        <v>3.0962824630190733E-2</v>
      </c>
      <c r="F52" s="75">
        <f>E52+0.005</f>
        <v>3.596282463019073E-2</v>
      </c>
      <c r="G52" s="77">
        <f>F52+0.005</f>
        <v>4.0962824630190728E-2</v>
      </c>
      <c r="H52" s="31"/>
    </row>
    <row r="53" spans="1:8" ht="34" x14ac:dyDescent="0.2">
      <c r="A53" s="104" t="s">
        <v>9</v>
      </c>
      <c r="B53" s="78">
        <f>B54-0.005</f>
        <v>4.1345192385797272E-2</v>
      </c>
      <c r="C53" s="67">
        <f t="dataTable" ref="C53:G57" dt2D="1" dtr="1" r1="D12" r2="N12"/>
        <v>836.65687740853377</v>
      </c>
      <c r="D53" s="68">
        <v>1019.9096945295872</v>
      </c>
      <c r="E53" s="68">
        <v>1293.0700333470052</v>
      </c>
      <c r="F53" s="68">
        <v>1743.8105361270605</v>
      </c>
      <c r="G53" s="68">
        <v>2628.6914136175533</v>
      </c>
    </row>
    <row r="54" spans="1:8" ht="34" x14ac:dyDescent="0.2">
      <c r="A54" s="105"/>
      <c r="B54" s="79">
        <f>B55-0.005</f>
        <v>4.6345192385797269E-2</v>
      </c>
      <c r="C54" s="69">
        <v>836.65687740853377</v>
      </c>
      <c r="D54" s="70">
        <v>1019.9096945295872</v>
      </c>
      <c r="E54" s="70">
        <v>1293.0700333470052</v>
      </c>
      <c r="F54" s="70">
        <v>1743.8105361270605</v>
      </c>
      <c r="G54" s="70">
        <v>2628.6914136175533</v>
      </c>
    </row>
    <row r="55" spans="1:8" ht="34" x14ac:dyDescent="0.2">
      <c r="A55" s="105"/>
      <c r="B55" s="80">
        <v>5.1345192385797267E-2</v>
      </c>
      <c r="C55" s="69">
        <v>836.65687740853377</v>
      </c>
      <c r="D55" s="70">
        <v>1019.9096945295872</v>
      </c>
      <c r="E55" s="71">
        <v>1293.0700333470052</v>
      </c>
      <c r="F55" s="70">
        <v>1743.8105361270605</v>
      </c>
      <c r="G55" s="70">
        <v>2628.6914136175533</v>
      </c>
    </row>
    <row r="56" spans="1:8" ht="34" x14ac:dyDescent="0.2">
      <c r="A56" s="105"/>
      <c r="B56" s="79">
        <f>B55+0.005</f>
        <v>5.6345192385797264E-2</v>
      </c>
      <c r="C56" s="69">
        <v>836.65687740853377</v>
      </c>
      <c r="D56" s="70">
        <v>1019.9096945295872</v>
      </c>
      <c r="E56" s="70">
        <v>1293.0700333470052</v>
      </c>
      <c r="F56" s="70">
        <v>1743.8105361270605</v>
      </c>
      <c r="G56" s="70">
        <v>2628.6914136175533</v>
      </c>
    </row>
    <row r="57" spans="1:8" ht="34" x14ac:dyDescent="0.2">
      <c r="A57" s="106"/>
      <c r="B57" s="81">
        <f>B56+0.005</f>
        <v>6.1345192385797262E-2</v>
      </c>
      <c r="C57" s="69">
        <v>836.65687740853377</v>
      </c>
      <c r="D57" s="70">
        <v>1019.9096945295872</v>
      </c>
      <c r="E57" s="70">
        <v>1293.0700333470052</v>
      </c>
      <c r="F57" s="70">
        <v>1743.8105361270605</v>
      </c>
      <c r="G57" s="70">
        <v>2628.6914136175533</v>
      </c>
    </row>
    <row r="58" spans="1:8" x14ac:dyDescent="0.2">
      <c r="A58" s="32"/>
      <c r="B58" s="33"/>
    </row>
  </sheetData>
  <mergeCells count="51">
    <mergeCell ref="F12:H12"/>
    <mergeCell ref="A30:D30"/>
    <mergeCell ref="A31:D31"/>
    <mergeCell ref="F13:H13"/>
    <mergeCell ref="A49:G50"/>
    <mergeCell ref="A47:I47"/>
    <mergeCell ref="A37:I37"/>
    <mergeCell ref="A38:I38"/>
    <mergeCell ref="A33:D33"/>
    <mergeCell ref="A34:D34"/>
    <mergeCell ref="F14:H14"/>
    <mergeCell ref="A26:D26"/>
    <mergeCell ref="A27:D27"/>
    <mergeCell ref="A28:D28"/>
    <mergeCell ref="A21:D21"/>
    <mergeCell ref="A12:C12"/>
    <mergeCell ref="J47:N47"/>
    <mergeCell ref="C51:G51"/>
    <mergeCell ref="A53:A57"/>
    <mergeCell ref="K12:M12"/>
    <mergeCell ref="A44:I44"/>
    <mergeCell ref="J44:N44"/>
    <mergeCell ref="A45:I45"/>
    <mergeCell ref="J45:N45"/>
    <mergeCell ref="A46:I46"/>
    <mergeCell ref="J46:N46"/>
    <mergeCell ref="A39:I39"/>
    <mergeCell ref="A36:I36"/>
    <mergeCell ref="A42:I42"/>
    <mergeCell ref="J42:N42"/>
    <mergeCell ref="A43:I43"/>
    <mergeCell ref="J43:N43"/>
    <mergeCell ref="A13:C13"/>
    <mergeCell ref="A23:D23"/>
    <mergeCell ref="A24:D24"/>
    <mergeCell ref="A14:C14"/>
    <mergeCell ref="A17:D17"/>
    <mergeCell ref="A18:D18"/>
    <mergeCell ref="A16:D16"/>
    <mergeCell ref="A20:D20"/>
    <mergeCell ref="A1:N1"/>
    <mergeCell ref="A2:N2"/>
    <mergeCell ref="A4:N5"/>
    <mergeCell ref="A7:N7"/>
    <mergeCell ref="A11:N11"/>
    <mergeCell ref="F8:G8"/>
    <mergeCell ref="F9:G9"/>
    <mergeCell ref="C8:D8"/>
    <mergeCell ref="C9:D9"/>
    <mergeCell ref="A8:B8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482C-F506-E94D-A0C2-25D8BDE650C4}">
  <dimension ref="A1:I24"/>
  <sheetViews>
    <sheetView workbookViewId="0">
      <selection activeCell="B26" sqref="B26"/>
    </sheetView>
  </sheetViews>
  <sheetFormatPr baseColWidth="10" defaultRowHeight="16" x14ac:dyDescent="0.2"/>
  <cols>
    <col min="1" max="1" width="23.83203125" style="30" customWidth="1"/>
    <col min="2" max="2" width="20" style="30" customWidth="1"/>
    <col min="3" max="16384" width="10.83203125" style="30"/>
  </cols>
  <sheetData>
    <row r="1" spans="1:9" ht="27" x14ac:dyDescent="0.35">
      <c r="A1" s="122" t="s">
        <v>9</v>
      </c>
      <c r="B1" s="122"/>
      <c r="C1" s="122"/>
      <c r="D1" s="122"/>
      <c r="E1" s="122"/>
      <c r="F1" s="122"/>
      <c r="G1" s="122"/>
      <c r="H1" s="122"/>
      <c r="I1" s="31"/>
    </row>
    <row r="2" spans="1:9" x14ac:dyDescent="0.2">
      <c r="A2" s="34"/>
      <c r="B2" s="34"/>
      <c r="C2" s="34"/>
      <c r="D2" s="34"/>
      <c r="E2" s="34"/>
      <c r="F2" s="34"/>
      <c r="G2" s="34"/>
      <c r="H2" s="34"/>
    </row>
    <row r="3" spans="1:9" ht="24" x14ac:dyDescent="0.2">
      <c r="A3" s="85" t="s">
        <v>510</v>
      </c>
      <c r="B3" s="85"/>
      <c r="C3" s="85"/>
      <c r="D3" s="85"/>
      <c r="E3" s="85"/>
      <c r="F3" s="85"/>
      <c r="G3" s="85"/>
      <c r="H3" s="85"/>
      <c r="I3" s="31"/>
    </row>
    <row r="4" spans="1:9" ht="19" x14ac:dyDescent="0.25">
      <c r="A4" s="35" t="s">
        <v>9</v>
      </c>
      <c r="B4" s="123" t="s">
        <v>511</v>
      </c>
      <c r="C4" s="123"/>
      <c r="D4" s="123"/>
      <c r="E4" s="123"/>
      <c r="F4" s="123"/>
      <c r="G4" s="123"/>
      <c r="H4" s="123"/>
      <c r="I4" s="31"/>
    </row>
    <row r="5" spans="1:9" ht="19" x14ac:dyDescent="0.25">
      <c r="A5" s="35" t="s">
        <v>7</v>
      </c>
      <c r="B5" s="90" t="s">
        <v>512</v>
      </c>
      <c r="C5" s="90"/>
      <c r="D5" s="90"/>
      <c r="E5" s="90"/>
      <c r="F5" s="90"/>
      <c r="G5" s="90"/>
      <c r="H5" s="90"/>
      <c r="I5" s="31"/>
    </row>
    <row r="6" spans="1:9" x14ac:dyDescent="0.2">
      <c r="A6" s="34"/>
      <c r="B6" s="34"/>
      <c r="C6" s="34"/>
      <c r="D6" s="32"/>
      <c r="E6" s="32"/>
      <c r="F6" s="32"/>
      <c r="G6" s="32"/>
      <c r="H6" s="32"/>
    </row>
    <row r="7" spans="1:9" ht="19" x14ac:dyDescent="0.25">
      <c r="A7" s="35" t="s">
        <v>513</v>
      </c>
      <c r="B7" s="54">
        <f>'Balance Sheet'!F56</f>
        <v>17459</v>
      </c>
      <c r="C7" s="31"/>
    </row>
    <row r="8" spans="1:9" ht="19" x14ac:dyDescent="0.25">
      <c r="A8" s="35" t="s">
        <v>514</v>
      </c>
      <c r="B8" s="40">
        <f>B7/B21</f>
        <v>0.10583431434712977</v>
      </c>
      <c r="C8" s="31"/>
    </row>
    <row r="9" spans="1:9" ht="19" x14ac:dyDescent="0.25">
      <c r="A9" s="43"/>
      <c r="B9" s="52"/>
    </row>
    <row r="10" spans="1:9" ht="19" x14ac:dyDescent="0.25">
      <c r="A10" s="35" t="s">
        <v>515</v>
      </c>
      <c r="B10" s="40">
        <f>-'Income Statement'!G36/'Balance Sheet'!F56</f>
        <v>5.6131508104702445E-2</v>
      </c>
      <c r="C10" s="31"/>
    </row>
    <row r="11" spans="1:9" ht="19" x14ac:dyDescent="0.25">
      <c r="A11" s="35" t="s">
        <v>0</v>
      </c>
      <c r="B11" s="40">
        <v>0.1462</v>
      </c>
      <c r="C11" s="31"/>
    </row>
    <row r="12" spans="1:9" ht="19" x14ac:dyDescent="0.25">
      <c r="A12" s="43"/>
      <c r="B12" s="52"/>
    </row>
    <row r="13" spans="1:9" ht="19" x14ac:dyDescent="0.25">
      <c r="A13" s="35" t="s">
        <v>15</v>
      </c>
      <c r="B13" s="41">
        <f>'Balance Sheet'!F86*DCF!H9</f>
        <v>147506.4</v>
      </c>
      <c r="C13" s="31"/>
    </row>
    <row r="14" spans="1:9" ht="19" x14ac:dyDescent="0.25">
      <c r="A14" s="35" t="s">
        <v>516</v>
      </c>
      <c r="B14" s="40">
        <f>B13/B21</f>
        <v>0.89416568565287025</v>
      </c>
      <c r="C14" s="31"/>
    </row>
    <row r="15" spans="1:9" ht="19" x14ac:dyDescent="0.25">
      <c r="A15" s="43"/>
      <c r="B15" s="53"/>
      <c r="C15" s="31"/>
    </row>
    <row r="16" spans="1:9" ht="19" x14ac:dyDescent="0.25">
      <c r="A16" s="35" t="s">
        <v>7</v>
      </c>
      <c r="B16" s="40">
        <f>B17+(B19*(B18-B17))</f>
        <v>5.1750000000000004E-2</v>
      </c>
      <c r="C16" s="31"/>
    </row>
    <row r="17" spans="1:3" ht="60" x14ac:dyDescent="0.25">
      <c r="A17" s="56" t="s">
        <v>541</v>
      </c>
      <c r="B17" s="40">
        <v>0.04</v>
      </c>
      <c r="C17" s="31"/>
    </row>
    <row r="18" spans="1:3" ht="19" x14ac:dyDescent="0.25">
      <c r="A18" s="35" t="s">
        <v>8</v>
      </c>
      <c r="B18" s="40">
        <f>'Balance Sheet'!F215</f>
        <v>6.5000000000000002E-2</v>
      </c>
      <c r="C18" s="31"/>
    </row>
    <row r="19" spans="1:3" ht="40" x14ac:dyDescent="0.25">
      <c r="A19" s="56" t="s">
        <v>542</v>
      </c>
      <c r="B19" s="42">
        <v>0.47</v>
      </c>
      <c r="C19" s="31"/>
    </row>
    <row r="20" spans="1:3" ht="19" x14ac:dyDescent="0.25">
      <c r="A20" s="43"/>
      <c r="B20" s="52"/>
    </row>
    <row r="21" spans="1:3" ht="19" x14ac:dyDescent="0.25">
      <c r="A21" s="35" t="s">
        <v>537</v>
      </c>
      <c r="B21" s="41">
        <f>B13+B7</f>
        <v>164965.4</v>
      </c>
      <c r="C21" s="31"/>
    </row>
    <row r="22" spans="1:3" ht="19" x14ac:dyDescent="0.25">
      <c r="A22" s="43"/>
      <c r="B22" s="52"/>
    </row>
    <row r="23" spans="1:3" ht="19" x14ac:dyDescent="0.25">
      <c r="A23" s="51" t="s">
        <v>9</v>
      </c>
      <c r="B23" s="55">
        <f>(B14*B16)+(B8*B10*(1-B11))</f>
        <v>5.1345192385797267E-2</v>
      </c>
      <c r="C23" s="31"/>
    </row>
    <row r="24" spans="1:3" x14ac:dyDescent="0.2">
      <c r="A24" s="32"/>
      <c r="B24" s="32"/>
    </row>
  </sheetData>
  <mergeCells count="4">
    <mergeCell ref="A1:H1"/>
    <mergeCell ref="A3:H3"/>
    <mergeCell ref="B4:H4"/>
    <mergeCell ref="B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4DFC-6457-4443-A621-CE772B2229A0}">
  <dimension ref="A1:F226"/>
  <sheetViews>
    <sheetView topLeftCell="A59" workbookViewId="0">
      <selection activeCell="B79" sqref="B79"/>
    </sheetView>
  </sheetViews>
  <sheetFormatPr baseColWidth="10" defaultRowHeight="16" x14ac:dyDescent="0.2"/>
  <cols>
    <col min="1" max="1" width="35.83203125" customWidth="1"/>
    <col min="2" max="2" width="14.1640625" customWidth="1"/>
    <col min="3" max="3" width="14.83203125" customWidth="1"/>
    <col min="4" max="4" width="12.5" customWidth="1"/>
    <col min="5" max="5" width="13.1640625" customWidth="1"/>
    <col min="6" max="6" width="17" customWidth="1"/>
  </cols>
  <sheetData>
    <row r="1" spans="1:6" x14ac:dyDescent="0.2">
      <c r="A1" s="1" t="s">
        <v>293</v>
      </c>
      <c r="B1" s="1"/>
      <c r="C1" s="1"/>
      <c r="D1" s="2"/>
      <c r="E1" s="2"/>
      <c r="F1" s="2"/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3" t="s">
        <v>2</v>
      </c>
      <c r="B3" s="2"/>
      <c r="C3" s="2"/>
      <c r="D3" s="2"/>
      <c r="E3" s="2"/>
      <c r="F3" s="2"/>
    </row>
    <row r="4" spans="1:6" ht="17" thickBot="1" x14ac:dyDescent="0.25">
      <c r="A4" s="3" t="s">
        <v>17</v>
      </c>
      <c r="B4" s="2"/>
      <c r="C4" s="2"/>
      <c r="D4" s="2"/>
      <c r="E4" s="2"/>
      <c r="F4" s="2"/>
    </row>
    <row r="5" spans="1:6" ht="17" thickBot="1" x14ac:dyDescent="0.25">
      <c r="A5" s="22"/>
      <c r="B5" s="4">
        <v>2019</v>
      </c>
      <c r="C5" s="4">
        <v>2020</v>
      </c>
      <c r="D5" s="4">
        <v>2021</v>
      </c>
      <c r="E5" s="4">
        <v>2022</v>
      </c>
      <c r="F5" s="4">
        <v>2023</v>
      </c>
    </row>
    <row r="6" spans="1:6" x14ac:dyDescent="0.2">
      <c r="A6" s="23" t="s">
        <v>18</v>
      </c>
      <c r="B6" s="5" t="s">
        <v>19</v>
      </c>
      <c r="C6" s="5" t="s">
        <v>20</v>
      </c>
      <c r="D6" s="5" t="s">
        <v>21</v>
      </c>
      <c r="E6" s="5" t="s">
        <v>22</v>
      </c>
      <c r="F6" s="5" t="s">
        <v>23</v>
      </c>
    </row>
    <row r="7" spans="1:6" ht="17" thickBot="1" x14ac:dyDescent="0.25">
      <c r="A7" s="11" t="s">
        <v>294</v>
      </c>
      <c r="B7" s="11"/>
      <c r="C7" s="11"/>
      <c r="D7" s="11"/>
      <c r="E7" s="11"/>
      <c r="F7" s="11"/>
    </row>
    <row r="8" spans="1:6" ht="17" thickBot="1" x14ac:dyDescent="0.25">
      <c r="A8" s="25" t="s">
        <v>295</v>
      </c>
      <c r="B8" s="6">
        <v>1514</v>
      </c>
      <c r="C8" s="6">
        <v>3160</v>
      </c>
      <c r="D8" s="6">
        <v>3604</v>
      </c>
      <c r="E8" s="6">
        <v>2547</v>
      </c>
      <c r="F8" s="6">
        <v>1442</v>
      </c>
    </row>
    <row r="9" spans="1:6" ht="17" thickBot="1" x14ac:dyDescent="0.25">
      <c r="A9" s="26" t="s">
        <v>296</v>
      </c>
      <c r="B9" s="7">
        <v>1514</v>
      </c>
      <c r="C9" s="7">
        <v>3160</v>
      </c>
      <c r="D9" s="7">
        <v>3604</v>
      </c>
      <c r="E9" s="7">
        <v>2547</v>
      </c>
      <c r="F9" s="7">
        <v>1442</v>
      </c>
    </row>
    <row r="10" spans="1:6" ht="17" thickBot="1" x14ac:dyDescent="0.25">
      <c r="A10" s="25" t="s">
        <v>297</v>
      </c>
      <c r="B10" s="6">
        <v>11431</v>
      </c>
      <c r="C10" s="6">
        <v>11523</v>
      </c>
      <c r="D10" s="6">
        <v>12542</v>
      </c>
      <c r="E10" s="6">
        <v>14823</v>
      </c>
      <c r="F10" s="6">
        <v>15315</v>
      </c>
    </row>
    <row r="11" spans="1:6" ht="17" thickBot="1" x14ac:dyDescent="0.25">
      <c r="A11" s="26" t="s">
        <v>298</v>
      </c>
      <c r="B11" s="7">
        <v>11431</v>
      </c>
      <c r="C11" s="7">
        <v>11523</v>
      </c>
      <c r="D11" s="7">
        <v>12542</v>
      </c>
      <c r="E11" s="7">
        <v>14823</v>
      </c>
      <c r="F11" s="7">
        <v>15315</v>
      </c>
    </row>
    <row r="12" spans="1:6" ht="17" thickBot="1" x14ac:dyDescent="0.25">
      <c r="A12" s="21" t="s">
        <v>299</v>
      </c>
      <c r="B12" s="8">
        <v>11431</v>
      </c>
      <c r="C12" s="8">
        <v>11523</v>
      </c>
      <c r="D12" s="8">
        <v>12542</v>
      </c>
      <c r="E12" s="8">
        <v>14823</v>
      </c>
      <c r="F12" s="8">
        <v>15315</v>
      </c>
    </row>
    <row r="13" spans="1:6" ht="17" thickBot="1" x14ac:dyDescent="0.25">
      <c r="A13" s="25" t="s">
        <v>300</v>
      </c>
      <c r="B13" s="6">
        <v>3619</v>
      </c>
      <c r="C13" s="6">
        <v>3545</v>
      </c>
      <c r="D13" s="6">
        <v>2981</v>
      </c>
      <c r="E13" s="6">
        <v>3088</v>
      </c>
      <c r="F13" s="6">
        <v>3132</v>
      </c>
    </row>
    <row r="14" spans="1:6" ht="17" thickBot="1" x14ac:dyDescent="0.25">
      <c r="A14" s="26" t="s">
        <v>301</v>
      </c>
      <c r="B14" s="7">
        <v>304</v>
      </c>
      <c r="C14" s="7">
        <v>240</v>
      </c>
      <c r="D14" s="7">
        <v>194</v>
      </c>
      <c r="E14" s="7">
        <v>192</v>
      </c>
      <c r="F14" s="7">
        <v>188</v>
      </c>
    </row>
    <row r="15" spans="1:6" ht="17" thickBot="1" x14ac:dyDescent="0.25">
      <c r="A15" s="26" t="s">
        <v>302</v>
      </c>
      <c r="B15" s="7">
        <v>2783</v>
      </c>
      <c r="C15" s="7">
        <v>2693</v>
      </c>
      <c r="D15" s="7">
        <v>2163</v>
      </c>
      <c r="E15" s="7">
        <v>2297</v>
      </c>
      <c r="F15" s="7">
        <v>2338</v>
      </c>
    </row>
    <row r="16" spans="1:6" ht="17" thickBot="1" x14ac:dyDescent="0.25">
      <c r="A16" s="26" t="s">
        <v>303</v>
      </c>
      <c r="B16" s="7">
        <v>532</v>
      </c>
      <c r="C16" s="7">
        <v>612</v>
      </c>
      <c r="D16" s="7">
        <v>624</v>
      </c>
      <c r="E16" s="7">
        <v>599</v>
      </c>
      <c r="F16" s="7">
        <v>606</v>
      </c>
    </row>
    <row r="17" spans="1:6" ht="17" thickBot="1" x14ac:dyDescent="0.25">
      <c r="A17" s="21" t="s">
        <v>304</v>
      </c>
      <c r="B17" s="8" t="s">
        <v>26</v>
      </c>
      <c r="C17" s="8" t="s">
        <v>26</v>
      </c>
      <c r="D17" s="8" t="s">
        <v>26</v>
      </c>
      <c r="E17" s="8" t="s">
        <v>26</v>
      </c>
      <c r="F17" s="8" t="s">
        <v>26</v>
      </c>
    </row>
    <row r="18" spans="1:6" ht="17" thickBot="1" x14ac:dyDescent="0.25">
      <c r="A18" s="25" t="s">
        <v>305</v>
      </c>
      <c r="B18" s="6">
        <v>531</v>
      </c>
      <c r="C18" s="6">
        <v>1150</v>
      </c>
      <c r="D18" s="6">
        <v>688</v>
      </c>
      <c r="E18" s="6">
        <v>533</v>
      </c>
      <c r="F18" s="6">
        <v>632</v>
      </c>
    </row>
    <row r="19" spans="1:6" ht="17" thickBot="1" x14ac:dyDescent="0.25">
      <c r="A19" s="26" t="s">
        <v>306</v>
      </c>
      <c r="B19" s="7">
        <v>531</v>
      </c>
      <c r="C19" s="7">
        <v>1150</v>
      </c>
      <c r="D19" s="7">
        <v>688</v>
      </c>
      <c r="E19" s="7">
        <v>533</v>
      </c>
      <c r="F19" s="7">
        <v>632</v>
      </c>
    </row>
    <row r="20" spans="1:6" ht="17" thickBot="1" x14ac:dyDescent="0.25">
      <c r="A20" s="21" t="s">
        <v>307</v>
      </c>
      <c r="B20" s="8">
        <v>17095</v>
      </c>
      <c r="C20" s="8">
        <v>19378</v>
      </c>
      <c r="D20" s="8">
        <v>19815</v>
      </c>
      <c r="E20" s="8">
        <v>20991</v>
      </c>
      <c r="F20" s="8">
        <v>20521</v>
      </c>
    </row>
    <row r="21" spans="1:6" ht="17" thickBot="1" x14ac:dyDescent="0.25">
      <c r="A21" s="9"/>
      <c r="B21" s="9"/>
      <c r="C21" s="9"/>
      <c r="D21" s="9"/>
      <c r="E21" s="9"/>
      <c r="F21" s="9"/>
    </row>
    <row r="22" spans="1:6" ht="17" thickBot="1" x14ac:dyDescent="0.25">
      <c r="A22" s="25" t="s">
        <v>308</v>
      </c>
      <c r="B22" s="6">
        <v>17978</v>
      </c>
      <c r="C22" s="6">
        <v>18149</v>
      </c>
      <c r="D22" s="6">
        <v>20400</v>
      </c>
      <c r="E22" s="6">
        <v>21238</v>
      </c>
      <c r="F22" s="6">
        <v>22282</v>
      </c>
    </row>
    <row r="23" spans="1:6" ht="17" thickBot="1" x14ac:dyDescent="0.25">
      <c r="A23" s="26" t="s">
        <v>309</v>
      </c>
      <c r="B23" s="7">
        <v>7013</v>
      </c>
      <c r="C23" s="7">
        <v>7425</v>
      </c>
      <c r="D23" s="7">
        <v>8003</v>
      </c>
      <c r="E23" s="7">
        <v>8555</v>
      </c>
      <c r="F23" s="7">
        <v>9049</v>
      </c>
    </row>
    <row r="24" spans="1:6" ht="17" thickBot="1" x14ac:dyDescent="0.25">
      <c r="A24" s="26" t="s">
        <v>310</v>
      </c>
      <c r="B24" s="7">
        <v>136</v>
      </c>
      <c r="C24" s="7">
        <v>142</v>
      </c>
      <c r="D24" s="7">
        <v>144</v>
      </c>
      <c r="E24" s="7">
        <v>147</v>
      </c>
      <c r="F24" s="7">
        <v>144</v>
      </c>
    </row>
    <row r="25" spans="1:6" ht="17" thickBot="1" x14ac:dyDescent="0.25">
      <c r="A25" s="26" t="s">
        <v>311</v>
      </c>
      <c r="B25" s="7">
        <v>8128</v>
      </c>
      <c r="C25" s="7">
        <v>8661</v>
      </c>
      <c r="D25" s="7">
        <v>9053</v>
      </c>
      <c r="E25" s="7">
        <v>9400</v>
      </c>
      <c r="F25" s="7">
        <v>9908</v>
      </c>
    </row>
    <row r="26" spans="1:6" ht="17" thickBot="1" x14ac:dyDescent="0.25">
      <c r="A26" s="26" t="s">
        <v>312</v>
      </c>
      <c r="B26" s="7">
        <v>1701</v>
      </c>
      <c r="C26" s="7">
        <v>1921</v>
      </c>
      <c r="D26" s="7">
        <v>1900</v>
      </c>
      <c r="E26" s="7">
        <v>2036</v>
      </c>
      <c r="F26" s="7">
        <v>2081</v>
      </c>
    </row>
    <row r="27" spans="1:6" ht="17" thickBot="1" x14ac:dyDescent="0.25">
      <c r="A27" s="26" t="s">
        <v>313</v>
      </c>
      <c r="B27" s="7">
        <v>1000</v>
      </c>
      <c r="C27" s="7" t="s">
        <v>26</v>
      </c>
      <c r="D27" s="7">
        <v>1300</v>
      </c>
      <c r="E27" s="7">
        <v>1100</v>
      </c>
      <c r="F27" s="7">
        <v>1100</v>
      </c>
    </row>
    <row r="28" spans="1:6" ht="17" thickBot="1" x14ac:dyDescent="0.25">
      <c r="A28" s="25" t="s">
        <v>314</v>
      </c>
      <c r="B28" s="6">
        <v>7591</v>
      </c>
      <c r="C28" s="6">
        <v>7213</v>
      </c>
      <c r="D28" s="6">
        <v>8897</v>
      </c>
      <c r="E28" s="6">
        <v>9075</v>
      </c>
      <c r="F28" s="6">
        <v>9470</v>
      </c>
    </row>
    <row r="29" spans="1:6" ht="17" thickBot="1" x14ac:dyDescent="0.25">
      <c r="A29" s="26" t="s">
        <v>315</v>
      </c>
      <c r="B29" s="7">
        <v>-10387</v>
      </c>
      <c r="C29" s="7">
        <v>-10936</v>
      </c>
      <c r="D29" s="7">
        <v>-11503</v>
      </c>
      <c r="E29" s="7">
        <v>-12163</v>
      </c>
      <c r="F29" s="7">
        <v>-12812</v>
      </c>
    </row>
    <row r="30" spans="1:6" ht="17" thickBot="1" x14ac:dyDescent="0.25">
      <c r="A30" s="21" t="s">
        <v>316</v>
      </c>
      <c r="B30" s="8">
        <v>10604</v>
      </c>
      <c r="C30" s="8">
        <v>10806</v>
      </c>
      <c r="D30" s="8">
        <v>10813</v>
      </c>
      <c r="E30" s="8">
        <v>10780</v>
      </c>
      <c r="F30" s="8">
        <v>10799</v>
      </c>
    </row>
    <row r="31" spans="1:6" ht="17" thickBot="1" x14ac:dyDescent="0.25">
      <c r="A31" s="25" t="s">
        <v>317</v>
      </c>
      <c r="B31" s="6">
        <v>3213</v>
      </c>
      <c r="C31" s="6">
        <v>3012</v>
      </c>
      <c r="D31" s="6">
        <v>3483</v>
      </c>
      <c r="E31" s="6">
        <v>3378</v>
      </c>
      <c r="F31" s="6">
        <v>3612</v>
      </c>
    </row>
    <row r="32" spans="1:6" ht="17" thickBot="1" x14ac:dyDescent="0.25">
      <c r="A32" s="26" t="s">
        <v>318</v>
      </c>
      <c r="B32" s="7">
        <v>4468</v>
      </c>
      <c r="C32" s="7">
        <v>4522</v>
      </c>
      <c r="D32" s="7">
        <v>7344</v>
      </c>
      <c r="E32" s="7">
        <v>7758</v>
      </c>
      <c r="F32" s="7">
        <v>8439</v>
      </c>
    </row>
    <row r="33" spans="1:6" ht="17" thickBot="1" x14ac:dyDescent="0.25">
      <c r="A33" s="26" t="s">
        <v>319</v>
      </c>
      <c r="B33" s="7">
        <v>-1255</v>
      </c>
      <c r="C33" s="7">
        <v>-1510</v>
      </c>
      <c r="D33" s="7">
        <v>-3861</v>
      </c>
      <c r="E33" s="7">
        <v>-4380</v>
      </c>
      <c r="F33" s="7">
        <v>-4827</v>
      </c>
    </row>
    <row r="34" spans="1:6" ht="17" thickBot="1" x14ac:dyDescent="0.25">
      <c r="A34" s="25" t="s">
        <v>320</v>
      </c>
      <c r="B34" s="6" t="s">
        <v>26</v>
      </c>
      <c r="C34" s="6" t="s">
        <v>26</v>
      </c>
      <c r="D34" s="6">
        <v>2789</v>
      </c>
      <c r="E34" s="6">
        <v>2285</v>
      </c>
      <c r="F34" s="6">
        <v>2501</v>
      </c>
    </row>
    <row r="35" spans="1:6" ht="17" thickBot="1" x14ac:dyDescent="0.25">
      <c r="A35" s="26" t="s">
        <v>321</v>
      </c>
      <c r="B35" s="7" t="s">
        <v>26</v>
      </c>
      <c r="C35" s="7" t="s">
        <v>26</v>
      </c>
      <c r="D35" s="7">
        <v>689</v>
      </c>
      <c r="E35" s="7">
        <v>685</v>
      </c>
      <c r="F35" s="7">
        <v>701</v>
      </c>
    </row>
    <row r="36" spans="1:6" ht="17" thickBot="1" x14ac:dyDescent="0.25">
      <c r="A36" s="26" t="s">
        <v>322</v>
      </c>
      <c r="B36" s="7" t="s">
        <v>26</v>
      </c>
      <c r="C36" s="7" t="s">
        <v>26</v>
      </c>
      <c r="D36" s="7">
        <v>2100</v>
      </c>
      <c r="E36" s="7">
        <v>1600</v>
      </c>
      <c r="F36" s="7">
        <v>1800</v>
      </c>
    </row>
    <row r="37" spans="1:6" ht="17" thickBot="1" x14ac:dyDescent="0.25">
      <c r="A37" s="21" t="s">
        <v>323</v>
      </c>
      <c r="B37" s="8" t="s">
        <v>26</v>
      </c>
      <c r="C37" s="8" t="s">
        <v>26</v>
      </c>
      <c r="D37" s="8" t="s">
        <v>26</v>
      </c>
      <c r="E37" s="8" t="s">
        <v>26</v>
      </c>
      <c r="F37" s="8" t="s">
        <v>26</v>
      </c>
    </row>
    <row r="38" spans="1:6" ht="17" thickBot="1" x14ac:dyDescent="0.25">
      <c r="A38" s="25" t="s">
        <v>324</v>
      </c>
      <c r="B38" s="6">
        <v>9025</v>
      </c>
      <c r="C38" s="6">
        <v>10301</v>
      </c>
      <c r="D38" s="6">
        <v>5076</v>
      </c>
      <c r="E38" s="6">
        <v>6371</v>
      </c>
      <c r="F38" s="6">
        <v>5553</v>
      </c>
    </row>
    <row r="39" spans="1:6" ht="17" thickBot="1" x14ac:dyDescent="0.25">
      <c r="A39" s="26" t="s">
        <v>325</v>
      </c>
      <c r="B39" s="7">
        <v>3319</v>
      </c>
      <c r="C39" s="7">
        <v>3475</v>
      </c>
      <c r="D39" s="7">
        <v>2290</v>
      </c>
      <c r="E39" s="7">
        <v>3744</v>
      </c>
      <c r="F39" s="7">
        <v>2953</v>
      </c>
    </row>
    <row r="40" spans="1:6" ht="17" thickBot="1" x14ac:dyDescent="0.25">
      <c r="A40" s="26" t="s">
        <v>326</v>
      </c>
      <c r="B40" s="7">
        <v>5706</v>
      </c>
      <c r="C40" s="7">
        <v>6826</v>
      </c>
      <c r="D40" s="7">
        <v>2786</v>
      </c>
      <c r="E40" s="7">
        <v>2627</v>
      </c>
      <c r="F40" s="7">
        <v>2600</v>
      </c>
    </row>
    <row r="41" spans="1:6" ht="17" thickBot="1" x14ac:dyDescent="0.25">
      <c r="A41" s="21" t="s">
        <v>327</v>
      </c>
      <c r="B41" s="8">
        <v>47528</v>
      </c>
      <c r="C41" s="8">
        <v>50710</v>
      </c>
      <c r="D41" s="8">
        <v>50873</v>
      </c>
      <c r="E41" s="8">
        <v>52880</v>
      </c>
      <c r="F41" s="8">
        <v>52456</v>
      </c>
    </row>
    <row r="42" spans="1:6" x14ac:dyDescent="0.2">
      <c r="A42" s="9"/>
      <c r="B42" s="9"/>
      <c r="C42" s="9"/>
      <c r="D42" s="9"/>
      <c r="E42" s="9"/>
      <c r="F42" s="9"/>
    </row>
    <row r="43" spans="1:6" ht="17" thickBot="1" x14ac:dyDescent="0.25">
      <c r="A43" s="11" t="s">
        <v>328</v>
      </c>
      <c r="B43" s="11"/>
      <c r="C43" s="11"/>
      <c r="D43" s="11"/>
      <c r="E43" s="11"/>
      <c r="F43" s="11"/>
    </row>
    <row r="44" spans="1:6" ht="17" thickBot="1" x14ac:dyDescent="0.25">
      <c r="A44" s="21" t="s">
        <v>249</v>
      </c>
      <c r="B44" s="8">
        <v>1281</v>
      </c>
      <c r="C44" s="8">
        <v>880</v>
      </c>
      <c r="D44" s="8">
        <v>780</v>
      </c>
      <c r="E44" s="8">
        <v>2117</v>
      </c>
      <c r="F44" s="8">
        <v>2312</v>
      </c>
    </row>
    <row r="45" spans="1:6" ht="17" thickBot="1" x14ac:dyDescent="0.25">
      <c r="A45" s="21" t="s">
        <v>329</v>
      </c>
      <c r="B45" s="8" t="s">
        <v>26</v>
      </c>
      <c r="C45" s="8" t="s">
        <v>26</v>
      </c>
      <c r="D45" s="8" t="s">
        <v>26</v>
      </c>
      <c r="E45" s="8" t="s">
        <v>26</v>
      </c>
      <c r="F45" s="8" t="s">
        <v>26</v>
      </c>
    </row>
    <row r="46" spans="1:6" ht="17" thickBot="1" x14ac:dyDescent="0.25">
      <c r="A46" s="21" t="s">
        <v>330</v>
      </c>
      <c r="B46" s="8">
        <v>2711</v>
      </c>
      <c r="C46" s="8">
        <v>3418</v>
      </c>
      <c r="D46" s="8">
        <v>3408</v>
      </c>
      <c r="E46" s="8">
        <v>3359</v>
      </c>
      <c r="F46" s="8">
        <v>3471</v>
      </c>
    </row>
    <row r="47" spans="1:6" ht="17" thickBot="1" x14ac:dyDescent="0.25">
      <c r="A47" s="21" t="s">
        <v>331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</row>
    <row r="48" spans="1:6" ht="17" thickBot="1" x14ac:dyDescent="0.25">
      <c r="A48" s="21" t="s">
        <v>332</v>
      </c>
      <c r="B48" s="8">
        <v>1250</v>
      </c>
      <c r="C48" s="8">
        <v>500</v>
      </c>
      <c r="D48" s="8">
        <v>6</v>
      </c>
      <c r="E48" s="8" t="s">
        <v>26</v>
      </c>
      <c r="F48" s="8">
        <v>168</v>
      </c>
    </row>
    <row r="49" spans="1:6" ht="17" thickBot="1" x14ac:dyDescent="0.25">
      <c r="A49" s="25" t="s">
        <v>333</v>
      </c>
      <c r="B49" s="6">
        <v>8730</v>
      </c>
      <c r="C49" s="6">
        <v>9135</v>
      </c>
      <c r="D49" s="6">
        <v>9803</v>
      </c>
      <c r="E49" s="6">
        <v>10411</v>
      </c>
      <c r="F49" s="6">
        <v>10986</v>
      </c>
    </row>
    <row r="50" spans="1:6" ht="17" thickBot="1" x14ac:dyDescent="0.25">
      <c r="A50" s="26" t="s">
        <v>334</v>
      </c>
      <c r="B50" s="7">
        <v>7054</v>
      </c>
      <c r="C50" s="7">
        <v>7545</v>
      </c>
      <c r="D50" s="7">
        <v>8107</v>
      </c>
      <c r="E50" s="7">
        <v>8488</v>
      </c>
      <c r="F50" s="7">
        <v>9190</v>
      </c>
    </row>
    <row r="51" spans="1:6" ht="17" thickBot="1" x14ac:dyDescent="0.25">
      <c r="A51" s="26" t="s">
        <v>335</v>
      </c>
      <c r="B51" s="7">
        <v>1676</v>
      </c>
      <c r="C51" s="7">
        <v>1590</v>
      </c>
      <c r="D51" s="7">
        <v>1696</v>
      </c>
      <c r="E51" s="7">
        <v>1923</v>
      </c>
      <c r="F51" s="7">
        <v>1796</v>
      </c>
    </row>
    <row r="52" spans="1:6" ht="17" thickBot="1" x14ac:dyDescent="0.25">
      <c r="A52" s="21" t="s">
        <v>336</v>
      </c>
      <c r="B52" s="8">
        <v>13972</v>
      </c>
      <c r="C52" s="8">
        <v>13933</v>
      </c>
      <c r="D52" s="8">
        <v>13997</v>
      </c>
      <c r="E52" s="8">
        <v>15887</v>
      </c>
      <c r="F52" s="8">
        <v>16937</v>
      </c>
    </row>
    <row r="53" spans="1:6" ht="17" thickBot="1" x14ac:dyDescent="0.25">
      <c r="A53" s="9"/>
      <c r="B53" s="9"/>
      <c r="C53" s="9"/>
      <c r="D53" s="9"/>
      <c r="E53" s="9"/>
      <c r="F53" s="9"/>
    </row>
    <row r="54" spans="1:6" ht="17" thickBot="1" x14ac:dyDescent="0.25">
      <c r="A54" s="25" t="s">
        <v>337</v>
      </c>
      <c r="B54" s="6">
        <v>11404</v>
      </c>
      <c r="C54" s="6">
        <v>11669</v>
      </c>
      <c r="D54" s="6">
        <v>11670</v>
      </c>
      <c r="E54" s="6">
        <v>15429</v>
      </c>
      <c r="F54" s="6">
        <v>17291</v>
      </c>
    </row>
    <row r="55" spans="1:6" ht="17" thickBot="1" x14ac:dyDescent="0.25">
      <c r="A55" s="26" t="s">
        <v>338</v>
      </c>
      <c r="B55" s="7">
        <v>11404</v>
      </c>
      <c r="C55" s="7">
        <v>11669</v>
      </c>
      <c r="D55" s="7">
        <v>11670</v>
      </c>
      <c r="E55" s="7">
        <v>15429</v>
      </c>
      <c r="F55" s="7">
        <v>17291</v>
      </c>
    </row>
    <row r="56" spans="1:6" ht="17" thickBot="1" x14ac:dyDescent="0.25">
      <c r="A56" s="21" t="s">
        <v>339</v>
      </c>
      <c r="B56" s="8">
        <v>12654</v>
      </c>
      <c r="C56" s="8">
        <v>12169</v>
      </c>
      <c r="D56" s="8">
        <v>11676</v>
      </c>
      <c r="E56" s="8">
        <v>15429</v>
      </c>
      <c r="F56" s="8">
        <v>17459</v>
      </c>
    </row>
    <row r="57" spans="1:6" ht="17" thickBot="1" x14ac:dyDescent="0.25">
      <c r="A57" s="21" t="s">
        <v>340</v>
      </c>
      <c r="B57" s="8" t="s">
        <v>26</v>
      </c>
      <c r="C57" s="8" t="s">
        <v>26</v>
      </c>
      <c r="D57" s="8" t="s">
        <v>26</v>
      </c>
      <c r="E57" s="8" t="s">
        <v>26</v>
      </c>
      <c r="F57" s="8" t="s">
        <v>26</v>
      </c>
    </row>
    <row r="58" spans="1:6" ht="17" thickBot="1" x14ac:dyDescent="0.25">
      <c r="A58" s="21" t="s">
        <v>57</v>
      </c>
      <c r="B58" s="8">
        <v>44</v>
      </c>
      <c r="C58" s="8">
        <v>23</v>
      </c>
      <c r="D58" s="8">
        <v>0</v>
      </c>
      <c r="E58" s="8" t="s">
        <v>26</v>
      </c>
      <c r="F58" s="8" t="s">
        <v>26</v>
      </c>
    </row>
    <row r="59" spans="1:6" ht="17" thickBot="1" x14ac:dyDescent="0.25">
      <c r="A59" s="25" t="s">
        <v>341</v>
      </c>
      <c r="B59" s="6">
        <v>18981</v>
      </c>
      <c r="C59" s="6">
        <v>19070</v>
      </c>
      <c r="D59" s="6">
        <v>14247</v>
      </c>
      <c r="E59" s="6">
        <v>12298</v>
      </c>
      <c r="F59" s="6">
        <v>11393</v>
      </c>
    </row>
    <row r="60" spans="1:6" ht="17" thickBot="1" x14ac:dyDescent="0.25">
      <c r="A60" s="26" t="s">
        <v>342</v>
      </c>
      <c r="B60" s="7" t="s">
        <v>26</v>
      </c>
      <c r="C60" s="7" t="s">
        <v>26</v>
      </c>
      <c r="D60" s="7">
        <v>742</v>
      </c>
      <c r="E60" s="7">
        <v>696</v>
      </c>
      <c r="F60" s="7">
        <v>680</v>
      </c>
    </row>
    <row r="61" spans="1:6" ht="17" thickBot="1" x14ac:dyDescent="0.25">
      <c r="A61" s="26" t="s">
        <v>343</v>
      </c>
      <c r="B61" s="7">
        <v>13571</v>
      </c>
      <c r="C61" s="7">
        <v>12874</v>
      </c>
      <c r="D61" s="7">
        <v>8319</v>
      </c>
      <c r="E61" s="7">
        <v>5472</v>
      </c>
      <c r="F61" s="7">
        <v>6162</v>
      </c>
    </row>
    <row r="62" spans="1:6" ht="17" thickBot="1" x14ac:dyDescent="0.25">
      <c r="A62" s="26" t="s">
        <v>344</v>
      </c>
      <c r="B62" s="7">
        <v>5410</v>
      </c>
      <c r="C62" s="7">
        <v>6196</v>
      </c>
      <c r="D62" s="7">
        <v>5186</v>
      </c>
      <c r="E62" s="7">
        <v>6130</v>
      </c>
      <c r="F62" s="7">
        <v>4551</v>
      </c>
    </row>
    <row r="63" spans="1:6" ht="17" thickBot="1" x14ac:dyDescent="0.25">
      <c r="A63" s="21" t="s">
        <v>345</v>
      </c>
      <c r="B63" s="8">
        <v>44401</v>
      </c>
      <c r="C63" s="8">
        <v>44695</v>
      </c>
      <c r="D63" s="8">
        <v>39914</v>
      </c>
      <c r="E63" s="8">
        <v>43614</v>
      </c>
      <c r="F63" s="8">
        <v>45621</v>
      </c>
    </row>
    <row r="64" spans="1:6" x14ac:dyDescent="0.2">
      <c r="A64" s="9"/>
      <c r="B64" s="9"/>
      <c r="C64" s="9"/>
      <c r="D64" s="9"/>
      <c r="E64" s="9"/>
      <c r="F64" s="9"/>
    </row>
    <row r="65" spans="1:6" ht="17" thickBot="1" x14ac:dyDescent="0.25">
      <c r="A65" s="11" t="s">
        <v>346</v>
      </c>
      <c r="B65" s="11"/>
      <c r="C65" s="11"/>
      <c r="D65" s="11"/>
      <c r="E65" s="11"/>
      <c r="F65" s="11"/>
    </row>
    <row r="66" spans="1:6" ht="17" thickBot="1" x14ac:dyDescent="0.25">
      <c r="A66" s="21" t="s">
        <v>347</v>
      </c>
      <c r="B66" s="8" t="s">
        <v>26</v>
      </c>
      <c r="C66" s="8" t="s">
        <v>26</v>
      </c>
      <c r="D66" s="8" t="s">
        <v>26</v>
      </c>
      <c r="E66" s="8" t="s">
        <v>26</v>
      </c>
      <c r="F66" s="8" t="s">
        <v>26</v>
      </c>
    </row>
    <row r="67" spans="1:6" ht="17" thickBot="1" x14ac:dyDescent="0.25">
      <c r="A67" s="21" t="s">
        <v>348</v>
      </c>
      <c r="B67" s="8" t="s">
        <v>26</v>
      </c>
      <c r="C67" s="8" t="s">
        <v>26</v>
      </c>
      <c r="D67" s="8" t="s">
        <v>26</v>
      </c>
      <c r="E67" s="8" t="s">
        <v>26</v>
      </c>
      <c r="F67" s="8" t="s">
        <v>26</v>
      </c>
    </row>
    <row r="68" spans="1:6" ht="17" thickBot="1" x14ac:dyDescent="0.25">
      <c r="A68" s="25" t="s">
        <v>349</v>
      </c>
      <c r="B68" s="6">
        <v>280</v>
      </c>
      <c r="C68" s="6">
        <v>279</v>
      </c>
      <c r="D68" s="6">
        <v>271</v>
      </c>
      <c r="E68" s="6">
        <v>254</v>
      </c>
      <c r="F68" s="6">
        <v>240</v>
      </c>
    </row>
    <row r="69" spans="1:6" ht="17" thickBot="1" x14ac:dyDescent="0.25">
      <c r="A69" s="26" t="s">
        <v>350</v>
      </c>
      <c r="B69" s="7">
        <v>280</v>
      </c>
      <c r="C69" s="7">
        <v>279</v>
      </c>
      <c r="D69" s="7">
        <v>271</v>
      </c>
      <c r="E69" s="7">
        <v>254</v>
      </c>
      <c r="F69" s="7">
        <v>240</v>
      </c>
    </row>
    <row r="70" spans="1:6" ht="17" thickBot="1" x14ac:dyDescent="0.25">
      <c r="A70" s="21" t="s">
        <v>351</v>
      </c>
      <c r="B70" s="8">
        <v>0</v>
      </c>
      <c r="C70" s="8">
        <v>221</v>
      </c>
      <c r="D70" s="8">
        <v>94</v>
      </c>
      <c r="E70" s="8">
        <v>92</v>
      </c>
      <c r="F70" s="8">
        <v>0</v>
      </c>
    </row>
    <row r="71" spans="1:6" ht="17" thickBot="1" x14ac:dyDescent="0.25">
      <c r="A71" s="21" t="s">
        <v>352</v>
      </c>
      <c r="B71" s="8">
        <v>18401</v>
      </c>
      <c r="C71" s="8">
        <v>21636</v>
      </c>
      <c r="D71" s="8">
        <v>21600</v>
      </c>
      <c r="E71" s="8">
        <v>16943</v>
      </c>
      <c r="F71" s="8">
        <v>15398</v>
      </c>
    </row>
    <row r="72" spans="1:6" ht="17" thickBot="1" x14ac:dyDescent="0.25">
      <c r="A72" s="21" t="s">
        <v>353</v>
      </c>
      <c r="B72" s="8" t="s">
        <v>26</v>
      </c>
      <c r="C72" s="8" t="s">
        <v>26</v>
      </c>
      <c r="D72" s="8" t="s">
        <v>26</v>
      </c>
      <c r="E72" s="8" t="s">
        <v>26</v>
      </c>
      <c r="F72" s="8" t="s">
        <v>26</v>
      </c>
    </row>
    <row r="73" spans="1:6" ht="17" thickBot="1" x14ac:dyDescent="0.25">
      <c r="A73" s="21" t="s">
        <v>354</v>
      </c>
      <c r="B73" s="8" t="s">
        <v>26</v>
      </c>
      <c r="C73" s="8" t="s">
        <v>26</v>
      </c>
      <c r="D73" s="8" t="s">
        <v>26</v>
      </c>
      <c r="E73" s="8" t="s">
        <v>26</v>
      </c>
      <c r="F73" s="8" t="s">
        <v>26</v>
      </c>
    </row>
    <row r="74" spans="1:6" ht="17" thickBot="1" x14ac:dyDescent="0.25">
      <c r="A74" s="21" t="s">
        <v>355</v>
      </c>
      <c r="B74" s="8" t="s">
        <v>26</v>
      </c>
      <c r="C74" s="8" t="s">
        <v>26</v>
      </c>
      <c r="D74" s="8" t="s">
        <v>26</v>
      </c>
      <c r="E74" s="8" t="s">
        <v>26</v>
      </c>
      <c r="F74" s="8" t="s">
        <v>26</v>
      </c>
    </row>
    <row r="75" spans="1:6" ht="17" thickBot="1" x14ac:dyDescent="0.25">
      <c r="A75" s="25" t="s">
        <v>356</v>
      </c>
      <c r="B75" s="6">
        <v>-15554</v>
      </c>
      <c r="C75" s="6">
        <v>-16121</v>
      </c>
      <c r="D75" s="6">
        <v>-11006</v>
      </c>
      <c r="E75" s="6">
        <v>-8023</v>
      </c>
      <c r="F75" s="6">
        <v>-8803</v>
      </c>
    </row>
    <row r="76" spans="1:6" ht="17" thickBot="1" x14ac:dyDescent="0.25">
      <c r="A76" s="26" t="s">
        <v>357</v>
      </c>
      <c r="B76" s="7">
        <v>-15528</v>
      </c>
      <c r="C76" s="7">
        <v>-16155</v>
      </c>
      <c r="D76" s="7">
        <v>-10964</v>
      </c>
      <c r="E76" s="7">
        <v>-7866</v>
      </c>
      <c r="F76" s="7">
        <v>-8704</v>
      </c>
    </row>
    <row r="77" spans="1:6" ht="17" thickBot="1" x14ac:dyDescent="0.25">
      <c r="A77" s="26" t="s">
        <v>358</v>
      </c>
      <c r="B77" s="7">
        <v>-26</v>
      </c>
      <c r="C77" s="7">
        <v>34</v>
      </c>
      <c r="D77" s="7">
        <v>-42</v>
      </c>
      <c r="E77" s="7">
        <v>-157</v>
      </c>
      <c r="F77" s="7">
        <v>-99</v>
      </c>
    </row>
    <row r="78" spans="1:6" ht="17" thickBot="1" x14ac:dyDescent="0.25">
      <c r="A78" s="21" t="s">
        <v>6</v>
      </c>
      <c r="B78" s="8">
        <v>3127</v>
      </c>
      <c r="C78" s="8">
        <v>6015</v>
      </c>
      <c r="D78" s="8">
        <v>10959</v>
      </c>
      <c r="E78" s="8">
        <v>9266</v>
      </c>
      <c r="F78" s="8">
        <v>6835</v>
      </c>
    </row>
    <row r="79" spans="1:6" ht="17" thickBot="1" x14ac:dyDescent="0.25">
      <c r="A79" s="9"/>
      <c r="B79" s="9"/>
      <c r="C79" s="9"/>
      <c r="D79" s="9"/>
      <c r="E79" s="9"/>
      <c r="F79" s="9"/>
    </row>
    <row r="80" spans="1:6" ht="17" thickBot="1" x14ac:dyDescent="0.25">
      <c r="A80" s="21" t="s">
        <v>359</v>
      </c>
      <c r="B80" s="8">
        <v>47528</v>
      </c>
      <c r="C80" s="8">
        <v>50710</v>
      </c>
      <c r="D80" s="8">
        <v>50873</v>
      </c>
      <c r="E80" s="8">
        <v>52880</v>
      </c>
      <c r="F80" s="8">
        <v>52456</v>
      </c>
    </row>
    <row r="81" spans="1:6" x14ac:dyDescent="0.2">
      <c r="A81" s="9"/>
      <c r="B81" s="9"/>
      <c r="C81" s="9"/>
      <c r="D81" s="9"/>
      <c r="E81" s="9"/>
      <c r="F81" s="9"/>
    </row>
    <row r="82" spans="1:6" ht="17" thickBot="1" x14ac:dyDescent="0.25">
      <c r="A82" s="11" t="s">
        <v>83</v>
      </c>
      <c r="B82" s="11"/>
      <c r="C82" s="11"/>
      <c r="D82" s="11"/>
      <c r="E82" s="11"/>
      <c r="F82" s="11"/>
    </row>
    <row r="83" spans="1:6" ht="17" thickBot="1" x14ac:dyDescent="0.25">
      <c r="A83" s="21" t="s">
        <v>360</v>
      </c>
      <c r="B83" s="8" t="s">
        <v>26</v>
      </c>
      <c r="C83" s="8" t="s">
        <v>26</v>
      </c>
      <c r="D83" s="8" t="s">
        <v>26</v>
      </c>
      <c r="E83" s="8" t="s">
        <v>26</v>
      </c>
      <c r="F83" s="8" t="s">
        <v>26</v>
      </c>
    </row>
    <row r="84" spans="1:6" ht="17" thickBot="1" x14ac:dyDescent="0.25">
      <c r="A84" s="21" t="s">
        <v>361</v>
      </c>
      <c r="B84" s="8" t="s">
        <v>26</v>
      </c>
      <c r="C84" s="8" t="s">
        <v>26</v>
      </c>
      <c r="D84" s="8" t="s">
        <v>26</v>
      </c>
      <c r="E84" s="8" t="s">
        <v>26</v>
      </c>
      <c r="F84" s="8" t="s">
        <v>26</v>
      </c>
    </row>
    <row r="85" spans="1:6" ht="17" thickBot="1" x14ac:dyDescent="0.25">
      <c r="A85" s="21" t="s">
        <v>362</v>
      </c>
      <c r="B85" s="8" t="s">
        <v>26</v>
      </c>
      <c r="C85" s="8" t="s">
        <v>26</v>
      </c>
      <c r="D85" s="8" t="s">
        <v>26</v>
      </c>
      <c r="E85" s="8" t="s">
        <v>26</v>
      </c>
      <c r="F85" s="8" t="s">
        <v>26</v>
      </c>
    </row>
    <row r="86" spans="1:6" ht="17" thickBot="1" x14ac:dyDescent="0.25">
      <c r="A86" s="25" t="s">
        <v>363</v>
      </c>
      <c r="B86" s="6">
        <v>280</v>
      </c>
      <c r="C86" s="6">
        <v>279</v>
      </c>
      <c r="D86" s="6">
        <v>272</v>
      </c>
      <c r="E86" s="6">
        <v>255</v>
      </c>
      <c r="F86" s="6">
        <v>240</v>
      </c>
    </row>
    <row r="87" spans="1:6" ht="17" thickBot="1" x14ac:dyDescent="0.25">
      <c r="A87" s="26" t="s">
        <v>364</v>
      </c>
      <c r="B87" s="7">
        <v>280</v>
      </c>
      <c r="C87" s="7">
        <v>279</v>
      </c>
      <c r="D87" s="7">
        <v>272</v>
      </c>
      <c r="E87" s="7">
        <v>255</v>
      </c>
      <c r="F87" s="7">
        <v>240</v>
      </c>
    </row>
    <row r="88" spans="1:6" ht="17" thickBot="1" x14ac:dyDescent="0.25">
      <c r="A88" s="21" t="s">
        <v>365</v>
      </c>
      <c r="B88" s="8">
        <v>0</v>
      </c>
      <c r="C88" s="8">
        <v>1</v>
      </c>
      <c r="D88" s="8">
        <v>0</v>
      </c>
      <c r="E88" s="8">
        <v>0</v>
      </c>
      <c r="F88" s="8">
        <v>0</v>
      </c>
    </row>
    <row r="89" spans="1:6" ht="17" thickBot="1" x14ac:dyDescent="0.25">
      <c r="A89" s="21" t="s">
        <v>366</v>
      </c>
      <c r="B89" s="8" t="s">
        <v>26</v>
      </c>
      <c r="C89" s="8" t="s">
        <v>26</v>
      </c>
      <c r="D89" s="8" t="s">
        <v>26</v>
      </c>
      <c r="E89" s="8" t="s">
        <v>26</v>
      </c>
      <c r="F89" s="8" t="s">
        <v>26</v>
      </c>
    </row>
    <row r="90" spans="1:6" ht="17" thickBot="1" x14ac:dyDescent="0.25">
      <c r="A90" s="21" t="s">
        <v>367</v>
      </c>
      <c r="B90" s="8" t="s">
        <v>26</v>
      </c>
      <c r="C90" s="8" t="s">
        <v>26</v>
      </c>
      <c r="D90" s="8" t="s">
        <v>26</v>
      </c>
      <c r="E90" s="8" t="s">
        <v>26</v>
      </c>
      <c r="F90" s="8" t="s">
        <v>26</v>
      </c>
    </row>
    <row r="91" spans="1:6" ht="17" thickBot="1" x14ac:dyDescent="0.25">
      <c r="A91" s="21" t="s">
        <v>368</v>
      </c>
      <c r="B91" s="8" t="s">
        <v>26</v>
      </c>
      <c r="C91" s="8" t="s">
        <v>26</v>
      </c>
      <c r="D91" s="8" t="s">
        <v>26</v>
      </c>
      <c r="E91" s="8" t="s">
        <v>26</v>
      </c>
      <c r="F91" s="8" t="s">
        <v>26</v>
      </c>
    </row>
    <row r="92" spans="1:6" ht="17" thickBot="1" x14ac:dyDescent="0.25">
      <c r="A92" s="21" t="s">
        <v>369</v>
      </c>
      <c r="B92" s="8" t="s">
        <v>26</v>
      </c>
      <c r="C92" s="8" t="s">
        <v>26</v>
      </c>
      <c r="D92" s="8" t="s">
        <v>26</v>
      </c>
      <c r="E92" s="8" t="s">
        <v>26</v>
      </c>
      <c r="F92" s="8" t="s">
        <v>26</v>
      </c>
    </row>
    <row r="93" spans="1:6" ht="17" thickBot="1" x14ac:dyDescent="0.25">
      <c r="A93" s="21" t="s">
        <v>370</v>
      </c>
      <c r="B93" s="8" t="s">
        <v>26</v>
      </c>
      <c r="C93" s="8" t="s">
        <v>26</v>
      </c>
      <c r="D93" s="8" t="s">
        <v>26</v>
      </c>
      <c r="E93" s="8" t="s">
        <v>26</v>
      </c>
      <c r="F93" s="8" t="s">
        <v>26</v>
      </c>
    </row>
    <row r="94" spans="1:6" ht="17" thickBot="1" x14ac:dyDescent="0.25">
      <c r="A94" s="21" t="s">
        <v>371</v>
      </c>
      <c r="B94" s="8" t="s">
        <v>26</v>
      </c>
      <c r="C94" s="8" t="s">
        <v>26</v>
      </c>
      <c r="D94" s="8" t="s">
        <v>26</v>
      </c>
      <c r="E94" s="8" t="s">
        <v>26</v>
      </c>
      <c r="F94" s="8" t="s">
        <v>26</v>
      </c>
    </row>
    <row r="95" spans="1:6" ht="17" thickBot="1" x14ac:dyDescent="0.25">
      <c r="A95" s="21" t="s">
        <v>372</v>
      </c>
      <c r="B95" s="8" t="s">
        <v>26</v>
      </c>
      <c r="C95" s="8" t="s">
        <v>26</v>
      </c>
      <c r="D95" s="8" t="s">
        <v>26</v>
      </c>
      <c r="E95" s="8" t="s">
        <v>26</v>
      </c>
      <c r="F95" s="8" t="s">
        <v>26</v>
      </c>
    </row>
    <row r="96" spans="1:6" ht="17" thickBot="1" x14ac:dyDescent="0.25">
      <c r="A96" s="21" t="s">
        <v>373</v>
      </c>
      <c r="B96" s="8" t="s">
        <v>26</v>
      </c>
      <c r="C96" s="8" t="s">
        <v>26</v>
      </c>
      <c r="D96" s="8" t="s">
        <v>26</v>
      </c>
      <c r="E96" s="8" t="s">
        <v>26</v>
      </c>
      <c r="F96" s="8" t="s">
        <v>26</v>
      </c>
    </row>
    <row r="97" spans="1:6" ht="17" thickBot="1" x14ac:dyDescent="0.25">
      <c r="A97" s="21" t="s">
        <v>374</v>
      </c>
      <c r="B97" s="8" t="s">
        <v>26</v>
      </c>
      <c r="C97" s="8" t="s">
        <v>26</v>
      </c>
      <c r="D97" s="8" t="s">
        <v>26</v>
      </c>
      <c r="E97" s="8" t="s">
        <v>26</v>
      </c>
      <c r="F97" s="8" t="s">
        <v>26</v>
      </c>
    </row>
    <row r="98" spans="1:6" ht="17" thickBot="1" x14ac:dyDescent="0.25">
      <c r="A98" s="21" t="s">
        <v>375</v>
      </c>
      <c r="B98" s="8" t="s">
        <v>26</v>
      </c>
      <c r="C98" s="8" t="s">
        <v>26</v>
      </c>
      <c r="D98" s="8" t="s">
        <v>26</v>
      </c>
      <c r="E98" s="8" t="s">
        <v>26</v>
      </c>
      <c r="F98" s="8" t="s">
        <v>26</v>
      </c>
    </row>
    <row r="99" spans="1:6" ht="17" thickBot="1" x14ac:dyDescent="0.25">
      <c r="A99" s="21" t="s">
        <v>376</v>
      </c>
      <c r="B99" s="8" t="s">
        <v>26</v>
      </c>
      <c r="C99" s="8" t="s">
        <v>26</v>
      </c>
      <c r="D99" s="8" t="s">
        <v>26</v>
      </c>
      <c r="E99" s="8" t="s">
        <v>26</v>
      </c>
      <c r="F99" s="8" t="s">
        <v>26</v>
      </c>
    </row>
    <row r="100" spans="1:6" ht="17" thickBot="1" x14ac:dyDescent="0.25">
      <c r="A100" s="21" t="s">
        <v>377</v>
      </c>
      <c r="B100" s="8">
        <v>44</v>
      </c>
      <c r="C100" s="8">
        <v>23</v>
      </c>
      <c r="D100" s="8">
        <v>0</v>
      </c>
      <c r="E100" s="8" t="s">
        <v>26</v>
      </c>
      <c r="F100" s="8" t="s">
        <v>26</v>
      </c>
    </row>
    <row r="101" spans="1:6" ht="17" thickBot="1" x14ac:dyDescent="0.25">
      <c r="A101" s="21" t="s">
        <v>378</v>
      </c>
      <c r="B101" s="8">
        <v>3171</v>
      </c>
      <c r="C101" s="8">
        <v>6038</v>
      </c>
      <c r="D101" s="8">
        <v>10959</v>
      </c>
      <c r="E101" s="8">
        <v>9266</v>
      </c>
      <c r="F101" s="8">
        <v>6835</v>
      </c>
    </row>
    <row r="102" spans="1:6" ht="17" thickBot="1" x14ac:dyDescent="0.25">
      <c r="A102" s="21" t="s">
        <v>379</v>
      </c>
      <c r="B102" s="8">
        <v>110000</v>
      </c>
      <c r="C102" s="8">
        <v>114000</v>
      </c>
      <c r="D102" s="8">
        <v>114000</v>
      </c>
      <c r="E102" s="8">
        <v>116000</v>
      </c>
      <c r="F102" s="8">
        <v>122000</v>
      </c>
    </row>
    <row r="103" spans="1:6" ht="17" thickBot="1" x14ac:dyDescent="0.25">
      <c r="A103" s="21" t="s">
        <v>380</v>
      </c>
      <c r="B103" s="8" t="s">
        <v>26</v>
      </c>
      <c r="C103" s="8" t="s">
        <v>26</v>
      </c>
      <c r="D103" s="8" t="s">
        <v>26</v>
      </c>
      <c r="E103" s="8" t="s">
        <v>26</v>
      </c>
      <c r="F103" s="8" t="s">
        <v>26</v>
      </c>
    </row>
    <row r="104" spans="1:6" ht="17" thickBot="1" x14ac:dyDescent="0.25">
      <c r="A104" s="21" t="s">
        <v>381</v>
      </c>
      <c r="B104" s="8">
        <v>25683</v>
      </c>
      <c r="C104" s="8">
        <v>24929</v>
      </c>
      <c r="D104" s="8">
        <v>24045</v>
      </c>
      <c r="E104" s="8">
        <v>23358</v>
      </c>
      <c r="F104" s="8">
        <v>22665</v>
      </c>
    </row>
    <row r="105" spans="1:6" ht="17" thickBot="1" x14ac:dyDescent="0.25">
      <c r="A105" s="21" t="s">
        <v>382</v>
      </c>
      <c r="B105" s="8" t="s">
        <v>26</v>
      </c>
      <c r="C105" s="8" t="s">
        <v>26</v>
      </c>
      <c r="D105" s="8" t="s">
        <v>26</v>
      </c>
      <c r="E105" s="8" t="s">
        <v>26</v>
      </c>
      <c r="F105" s="8" t="s">
        <v>26</v>
      </c>
    </row>
    <row r="106" spans="1:6" ht="17" thickBot="1" x14ac:dyDescent="0.25">
      <c r="A106" s="21" t="s">
        <v>383</v>
      </c>
      <c r="B106" s="8" t="s">
        <v>26</v>
      </c>
      <c r="C106" s="8" t="s">
        <v>26</v>
      </c>
      <c r="D106" s="8" t="s">
        <v>26</v>
      </c>
      <c r="E106" s="8" t="s">
        <v>26</v>
      </c>
      <c r="F106" s="8" t="s">
        <v>26</v>
      </c>
    </row>
    <row r="107" spans="1:6" ht="17" thickBot="1" x14ac:dyDescent="0.25">
      <c r="A107" s="21" t="s">
        <v>384</v>
      </c>
      <c r="B107" s="8">
        <v>10604</v>
      </c>
      <c r="C107" s="8">
        <v>10806</v>
      </c>
      <c r="D107" s="8">
        <v>10813</v>
      </c>
      <c r="E107" s="8">
        <v>10780</v>
      </c>
      <c r="F107" s="8">
        <v>10799</v>
      </c>
    </row>
    <row r="108" spans="1:6" ht="17" thickBot="1" x14ac:dyDescent="0.25">
      <c r="A108" s="21" t="s">
        <v>385</v>
      </c>
      <c r="B108" s="8" t="s">
        <v>26</v>
      </c>
      <c r="C108" s="8" t="s">
        <v>26</v>
      </c>
      <c r="D108" s="8" t="s">
        <v>26</v>
      </c>
      <c r="E108" s="8" t="s">
        <v>26</v>
      </c>
      <c r="F108" s="8" t="s">
        <v>26</v>
      </c>
    </row>
    <row r="109" spans="1:6" ht="17" thickBot="1" x14ac:dyDescent="0.25">
      <c r="A109" s="21" t="s">
        <v>386</v>
      </c>
      <c r="B109" s="8">
        <v>1255</v>
      </c>
      <c r="C109" s="8">
        <v>1510</v>
      </c>
      <c r="D109" s="8">
        <v>3861</v>
      </c>
      <c r="E109" s="8">
        <v>4380</v>
      </c>
      <c r="F109" s="8">
        <v>4827</v>
      </c>
    </row>
    <row r="110" spans="1:6" ht="17" thickBot="1" x14ac:dyDescent="0.25">
      <c r="A110" s="21" t="s">
        <v>387</v>
      </c>
      <c r="B110" s="8" t="s">
        <v>26</v>
      </c>
      <c r="C110" s="8" t="s">
        <v>26</v>
      </c>
      <c r="D110" s="8">
        <v>9</v>
      </c>
      <c r="E110" s="8">
        <v>7</v>
      </c>
      <c r="F110" s="8">
        <v>7</v>
      </c>
    </row>
    <row r="111" spans="1:6" ht="17" thickBot="1" x14ac:dyDescent="0.25">
      <c r="A111" s="21" t="s">
        <v>388</v>
      </c>
      <c r="B111" s="8" t="s">
        <v>26</v>
      </c>
      <c r="C111" s="8" t="s">
        <v>26</v>
      </c>
      <c r="D111" s="8" t="s">
        <v>26</v>
      </c>
      <c r="E111" s="8" t="s">
        <v>26</v>
      </c>
      <c r="F111" s="8" t="s">
        <v>26</v>
      </c>
    </row>
    <row r="112" spans="1:6" ht="17" thickBot="1" x14ac:dyDescent="0.25">
      <c r="A112" s="21" t="s">
        <v>389</v>
      </c>
      <c r="B112" s="8" t="s">
        <v>26</v>
      </c>
      <c r="C112" s="8" t="s">
        <v>26</v>
      </c>
      <c r="D112" s="8">
        <v>2</v>
      </c>
      <c r="E112" s="8">
        <v>2</v>
      </c>
      <c r="F112" s="8">
        <v>3</v>
      </c>
    </row>
    <row r="113" spans="1:6" ht="17" thickBot="1" x14ac:dyDescent="0.25">
      <c r="A113" s="21" t="s">
        <v>390</v>
      </c>
      <c r="B113" s="8" t="s">
        <v>26</v>
      </c>
      <c r="C113" s="8" t="s">
        <v>26</v>
      </c>
      <c r="D113" s="8" t="s">
        <v>26</v>
      </c>
      <c r="E113" s="8" t="s">
        <v>26</v>
      </c>
      <c r="F113" s="8" t="s">
        <v>26</v>
      </c>
    </row>
    <row r="114" spans="1:6" ht="17" thickBot="1" x14ac:dyDescent="0.25">
      <c r="A114" s="21" t="s">
        <v>391</v>
      </c>
      <c r="B114" s="8" t="s">
        <v>26</v>
      </c>
      <c r="C114" s="8" t="s">
        <v>26</v>
      </c>
      <c r="D114" s="8" t="s">
        <v>26</v>
      </c>
      <c r="E114" s="8" t="s">
        <v>26</v>
      </c>
      <c r="F114" s="8" t="s">
        <v>26</v>
      </c>
    </row>
    <row r="115" spans="1:6" ht="17" thickBot="1" x14ac:dyDescent="0.25">
      <c r="A115" s="21" t="s">
        <v>392</v>
      </c>
      <c r="B115" s="8" t="s">
        <v>26</v>
      </c>
      <c r="C115" s="8" t="s">
        <v>26</v>
      </c>
      <c r="D115" s="8" t="s">
        <v>26</v>
      </c>
      <c r="E115" s="8" t="s">
        <v>26</v>
      </c>
      <c r="F115" s="8" t="s">
        <v>26</v>
      </c>
    </row>
    <row r="116" spans="1:6" ht="17" thickBot="1" x14ac:dyDescent="0.25">
      <c r="A116" s="21" t="s">
        <v>393</v>
      </c>
      <c r="B116" s="8" t="s">
        <v>26</v>
      </c>
      <c r="C116" s="8" t="s">
        <v>26</v>
      </c>
      <c r="D116" s="8" t="s">
        <v>26</v>
      </c>
      <c r="E116" s="8" t="s">
        <v>26</v>
      </c>
      <c r="F116" s="8" t="s">
        <v>26</v>
      </c>
    </row>
    <row r="117" spans="1:6" ht="17" thickBot="1" x14ac:dyDescent="0.25">
      <c r="A117" s="21" t="s">
        <v>394</v>
      </c>
      <c r="B117" s="8" t="s">
        <v>26</v>
      </c>
      <c r="C117" s="8" t="s">
        <v>26</v>
      </c>
      <c r="D117" s="8" t="s">
        <v>26</v>
      </c>
      <c r="E117" s="8" t="s">
        <v>26</v>
      </c>
      <c r="F117" s="8" t="s">
        <v>26</v>
      </c>
    </row>
    <row r="118" spans="1:6" ht="17" thickBot="1" x14ac:dyDescent="0.25">
      <c r="A118" s="21" t="s">
        <v>395</v>
      </c>
      <c r="B118" s="8">
        <v>1000</v>
      </c>
      <c r="C118" s="8">
        <v>1000</v>
      </c>
      <c r="D118" s="8">
        <v>1300</v>
      </c>
      <c r="E118" s="8">
        <v>1100</v>
      </c>
      <c r="F118" s="8">
        <v>1100</v>
      </c>
    </row>
    <row r="119" spans="1:6" ht="17" thickBot="1" x14ac:dyDescent="0.25">
      <c r="A119" s="21" t="s">
        <v>396</v>
      </c>
      <c r="B119" s="8" t="s">
        <v>26</v>
      </c>
      <c r="C119" s="8">
        <v>1000</v>
      </c>
      <c r="D119" s="8" t="s">
        <v>26</v>
      </c>
      <c r="E119" s="8" t="s">
        <v>26</v>
      </c>
      <c r="F119" s="8" t="s">
        <v>26</v>
      </c>
    </row>
    <row r="120" spans="1:6" ht="17" thickBot="1" x14ac:dyDescent="0.25">
      <c r="A120" s="21" t="s">
        <v>397</v>
      </c>
      <c r="B120" s="8" t="s">
        <v>26</v>
      </c>
      <c r="C120" s="8" t="s">
        <v>26</v>
      </c>
      <c r="D120" s="8" t="s">
        <v>26</v>
      </c>
      <c r="E120" s="8" t="s">
        <v>26</v>
      </c>
      <c r="F120" s="8" t="s">
        <v>26</v>
      </c>
    </row>
    <row r="121" spans="1:6" ht="17" thickBot="1" x14ac:dyDescent="0.25">
      <c r="A121" s="21" t="s">
        <v>398</v>
      </c>
      <c r="B121" s="8" t="s">
        <v>26</v>
      </c>
      <c r="C121" s="8" t="s">
        <v>26</v>
      </c>
      <c r="D121" s="8">
        <v>2100</v>
      </c>
      <c r="E121" s="8">
        <v>1600</v>
      </c>
      <c r="F121" s="8">
        <v>1800</v>
      </c>
    </row>
    <row r="122" spans="1:6" ht="17" thickBot="1" x14ac:dyDescent="0.25">
      <c r="A122" s="21" t="s">
        <v>399</v>
      </c>
      <c r="B122" s="8">
        <v>9094</v>
      </c>
      <c r="C122" s="8">
        <v>9545</v>
      </c>
      <c r="D122" s="8">
        <v>10579</v>
      </c>
      <c r="E122" s="8">
        <v>12318</v>
      </c>
      <c r="F122" s="8">
        <v>13183</v>
      </c>
    </row>
    <row r="123" spans="1:6" ht="17" thickBot="1" x14ac:dyDescent="0.25">
      <c r="A123" s="21" t="s">
        <v>400</v>
      </c>
      <c r="B123" s="8" t="s">
        <v>26</v>
      </c>
      <c r="C123" s="8" t="s">
        <v>26</v>
      </c>
      <c r="D123" s="8" t="s">
        <v>26</v>
      </c>
      <c r="E123" s="8" t="s">
        <v>26</v>
      </c>
      <c r="F123" s="8" t="s">
        <v>26</v>
      </c>
    </row>
    <row r="124" spans="1:6" ht="17" thickBot="1" x14ac:dyDescent="0.25">
      <c r="A124" s="21" t="s">
        <v>401</v>
      </c>
      <c r="B124" s="8" t="s">
        <v>26</v>
      </c>
      <c r="C124" s="8" t="s">
        <v>26</v>
      </c>
      <c r="D124" s="8" t="s">
        <v>26</v>
      </c>
      <c r="E124" s="8" t="s">
        <v>26</v>
      </c>
      <c r="F124" s="8" t="s">
        <v>26</v>
      </c>
    </row>
    <row r="125" spans="1:6" ht="17" thickBot="1" x14ac:dyDescent="0.25">
      <c r="A125" s="21" t="s">
        <v>402</v>
      </c>
      <c r="B125" s="8" t="s">
        <v>26</v>
      </c>
      <c r="C125" s="8" t="s">
        <v>26</v>
      </c>
      <c r="D125" s="8">
        <v>8107</v>
      </c>
      <c r="E125" s="8">
        <v>8488</v>
      </c>
      <c r="F125" s="8">
        <v>9190</v>
      </c>
    </row>
    <row r="126" spans="1:6" ht="17" thickBot="1" x14ac:dyDescent="0.25">
      <c r="A126" s="21" t="s">
        <v>403</v>
      </c>
      <c r="B126" s="8">
        <v>7054</v>
      </c>
      <c r="C126" s="8">
        <v>7545</v>
      </c>
      <c r="D126" s="8">
        <v>8107</v>
      </c>
      <c r="E126" s="8">
        <v>8488</v>
      </c>
      <c r="F126" s="8">
        <v>9190</v>
      </c>
    </row>
    <row r="127" spans="1:6" ht="17" thickBot="1" x14ac:dyDescent="0.25">
      <c r="A127" s="21" t="s">
        <v>404</v>
      </c>
      <c r="B127" s="8" t="s">
        <v>26</v>
      </c>
      <c r="C127" s="8" t="s">
        <v>26</v>
      </c>
      <c r="D127" s="8" t="s">
        <v>26</v>
      </c>
      <c r="E127" s="8" t="s">
        <v>26</v>
      </c>
      <c r="F127" s="8" t="s">
        <v>26</v>
      </c>
    </row>
    <row r="128" spans="1:6" ht="17" thickBot="1" x14ac:dyDescent="0.25">
      <c r="A128" s="21" t="s">
        <v>405</v>
      </c>
      <c r="B128" s="8" t="s">
        <v>26</v>
      </c>
      <c r="C128" s="8" t="s">
        <v>26</v>
      </c>
      <c r="D128" s="8" t="s">
        <v>26</v>
      </c>
      <c r="E128" s="8" t="s">
        <v>26</v>
      </c>
      <c r="F128" s="8" t="s">
        <v>26</v>
      </c>
    </row>
    <row r="129" spans="1:6" ht="17" thickBot="1" x14ac:dyDescent="0.25">
      <c r="A129" s="21" t="s">
        <v>406</v>
      </c>
      <c r="B129" s="8" t="s">
        <v>26</v>
      </c>
      <c r="C129" s="8" t="s">
        <v>26</v>
      </c>
      <c r="D129" s="8" t="s">
        <v>26</v>
      </c>
      <c r="E129" s="8" t="s">
        <v>26</v>
      </c>
      <c r="F129" s="8" t="s">
        <v>26</v>
      </c>
    </row>
    <row r="130" spans="1:6" ht="17" thickBot="1" x14ac:dyDescent="0.25">
      <c r="A130" s="21" t="s">
        <v>407</v>
      </c>
      <c r="B130" s="8" t="s">
        <v>26</v>
      </c>
      <c r="C130" s="8" t="s">
        <v>26</v>
      </c>
      <c r="D130" s="8" t="s">
        <v>26</v>
      </c>
      <c r="E130" s="8" t="s">
        <v>26</v>
      </c>
      <c r="F130" s="8" t="s">
        <v>26</v>
      </c>
    </row>
    <row r="131" spans="1:6" ht="17" thickBot="1" x14ac:dyDescent="0.25">
      <c r="A131" s="21" t="s">
        <v>408</v>
      </c>
      <c r="B131" s="8" t="s">
        <v>26</v>
      </c>
      <c r="C131" s="8" t="s">
        <v>26</v>
      </c>
      <c r="D131" s="8" t="s">
        <v>26</v>
      </c>
      <c r="E131" s="8" t="s">
        <v>26</v>
      </c>
      <c r="F131" s="8" t="s">
        <v>26</v>
      </c>
    </row>
    <row r="132" spans="1:6" ht="17" thickBot="1" x14ac:dyDescent="0.25">
      <c r="A132" s="21" t="s">
        <v>409</v>
      </c>
      <c r="B132" s="8" t="s">
        <v>26</v>
      </c>
      <c r="C132" s="8" t="s">
        <v>26</v>
      </c>
      <c r="D132" s="8" t="s">
        <v>26</v>
      </c>
      <c r="E132" s="8" t="s">
        <v>26</v>
      </c>
      <c r="F132" s="8" t="s">
        <v>26</v>
      </c>
    </row>
    <row r="133" spans="1:6" ht="17" thickBot="1" x14ac:dyDescent="0.25">
      <c r="A133" s="21" t="s">
        <v>410</v>
      </c>
      <c r="B133" s="8">
        <v>245</v>
      </c>
      <c r="C133" s="8">
        <v>255</v>
      </c>
      <c r="D133" s="8">
        <v>300</v>
      </c>
      <c r="E133" s="8">
        <v>284</v>
      </c>
      <c r="F133" s="8">
        <v>338</v>
      </c>
    </row>
    <row r="134" spans="1:6" ht="17" thickBot="1" x14ac:dyDescent="0.25">
      <c r="A134" s="21" t="s">
        <v>411</v>
      </c>
      <c r="B134" s="8">
        <v>855</v>
      </c>
      <c r="C134" s="8">
        <v>841</v>
      </c>
      <c r="D134" s="8">
        <v>1100</v>
      </c>
      <c r="E134" s="8">
        <v>916</v>
      </c>
      <c r="F134" s="8">
        <v>862</v>
      </c>
    </row>
    <row r="135" spans="1:6" ht="17" thickBot="1" x14ac:dyDescent="0.25">
      <c r="A135" s="21" t="s">
        <v>412</v>
      </c>
      <c r="B135" s="8" t="s">
        <v>26</v>
      </c>
      <c r="C135" s="8" t="s">
        <v>26</v>
      </c>
      <c r="D135" s="8" t="s">
        <v>26</v>
      </c>
      <c r="E135" s="8" t="s">
        <v>26</v>
      </c>
      <c r="F135" s="8" t="s">
        <v>26</v>
      </c>
    </row>
    <row r="136" spans="1:6" ht="17" thickBot="1" x14ac:dyDescent="0.25">
      <c r="A136" s="21" t="s">
        <v>413</v>
      </c>
      <c r="B136" s="8" t="s">
        <v>26</v>
      </c>
      <c r="C136" s="8" t="s">
        <v>26</v>
      </c>
      <c r="D136" s="8" t="s">
        <v>26</v>
      </c>
      <c r="E136" s="8" t="s">
        <v>26</v>
      </c>
      <c r="F136" s="8" t="s">
        <v>26</v>
      </c>
    </row>
    <row r="137" spans="1:6" ht="17" thickBot="1" x14ac:dyDescent="0.25">
      <c r="A137" s="21" t="s">
        <v>414</v>
      </c>
      <c r="B137" s="8" t="s">
        <v>26</v>
      </c>
      <c r="C137" s="8" t="s">
        <v>26</v>
      </c>
      <c r="D137" s="8" t="s">
        <v>26</v>
      </c>
      <c r="E137" s="8" t="s">
        <v>26</v>
      </c>
      <c r="F137" s="8" t="s">
        <v>26</v>
      </c>
    </row>
    <row r="138" spans="1:6" ht="17" thickBot="1" x14ac:dyDescent="0.25">
      <c r="A138" s="21" t="s">
        <v>415</v>
      </c>
      <c r="B138" s="8" t="s">
        <v>26</v>
      </c>
      <c r="C138" s="8" t="s">
        <v>26</v>
      </c>
      <c r="D138" s="8" t="s">
        <v>26</v>
      </c>
      <c r="E138" s="8" t="s">
        <v>26</v>
      </c>
      <c r="F138" s="8" t="s">
        <v>26</v>
      </c>
    </row>
    <row r="139" spans="1:6" ht="17" thickBot="1" x14ac:dyDescent="0.25">
      <c r="A139" s="21" t="s">
        <v>416</v>
      </c>
      <c r="B139" s="12" t="s">
        <v>26</v>
      </c>
      <c r="C139" s="12" t="s">
        <v>26</v>
      </c>
      <c r="D139" s="12" t="s">
        <v>26</v>
      </c>
      <c r="E139" s="12" t="s">
        <v>26</v>
      </c>
      <c r="F139" s="12" t="s">
        <v>26</v>
      </c>
    </row>
    <row r="140" spans="1:6" ht="17" thickBot="1" x14ac:dyDescent="0.25">
      <c r="A140" s="21" t="s">
        <v>417</v>
      </c>
      <c r="B140" s="12" t="s">
        <v>26</v>
      </c>
      <c r="C140" s="12" t="s">
        <v>26</v>
      </c>
      <c r="D140" s="12" t="s">
        <v>26</v>
      </c>
      <c r="E140" s="12" t="s">
        <v>26</v>
      </c>
      <c r="F140" s="12" t="s">
        <v>26</v>
      </c>
    </row>
    <row r="141" spans="1:6" ht="17" thickBot="1" x14ac:dyDescent="0.25">
      <c r="A141" s="21" t="s">
        <v>418</v>
      </c>
      <c r="B141" s="12" t="s">
        <v>26</v>
      </c>
      <c r="C141" s="12" t="s">
        <v>26</v>
      </c>
      <c r="D141" s="12" t="s">
        <v>26</v>
      </c>
      <c r="E141" s="12" t="s">
        <v>26</v>
      </c>
      <c r="F141" s="12" t="s">
        <v>26</v>
      </c>
    </row>
    <row r="142" spans="1:6" ht="17" thickBot="1" x14ac:dyDescent="0.25">
      <c r="A142" s="21" t="s">
        <v>419</v>
      </c>
      <c r="B142" s="8" t="s">
        <v>26</v>
      </c>
      <c r="C142" s="8" t="s">
        <v>26</v>
      </c>
      <c r="D142" s="8" t="s">
        <v>26</v>
      </c>
      <c r="E142" s="8" t="s">
        <v>26</v>
      </c>
      <c r="F142" s="8" t="s">
        <v>26</v>
      </c>
    </row>
    <row r="143" spans="1:6" ht="17" thickBot="1" x14ac:dyDescent="0.25">
      <c r="A143" s="21" t="s">
        <v>420</v>
      </c>
      <c r="B143" s="8" t="s">
        <v>26</v>
      </c>
      <c r="C143" s="8" t="s">
        <v>26</v>
      </c>
      <c r="D143" s="8" t="s">
        <v>26</v>
      </c>
      <c r="E143" s="8" t="s">
        <v>26</v>
      </c>
      <c r="F143" s="8" t="s">
        <v>26</v>
      </c>
    </row>
    <row r="144" spans="1:6" ht="17" thickBot="1" x14ac:dyDescent="0.25">
      <c r="A144" s="21" t="s">
        <v>421</v>
      </c>
      <c r="B144" s="8" t="s">
        <v>26</v>
      </c>
      <c r="C144" s="8" t="s">
        <v>26</v>
      </c>
      <c r="D144" s="8" t="s">
        <v>26</v>
      </c>
      <c r="E144" s="8" t="s">
        <v>26</v>
      </c>
      <c r="F144" s="8" t="s">
        <v>26</v>
      </c>
    </row>
    <row r="145" spans="1:6" ht="17" thickBot="1" x14ac:dyDescent="0.25">
      <c r="A145" s="21" t="s">
        <v>422</v>
      </c>
      <c r="B145" s="8" t="s">
        <v>26</v>
      </c>
      <c r="C145" s="8" t="s">
        <v>26</v>
      </c>
      <c r="D145" s="8" t="s">
        <v>26</v>
      </c>
      <c r="E145" s="8" t="s">
        <v>26</v>
      </c>
      <c r="F145" s="8" t="s">
        <v>26</v>
      </c>
    </row>
    <row r="146" spans="1:6" ht="17" thickBot="1" x14ac:dyDescent="0.25">
      <c r="A146" s="21" t="s">
        <v>423</v>
      </c>
      <c r="B146" s="8" t="s">
        <v>26</v>
      </c>
      <c r="C146" s="8" t="s">
        <v>26</v>
      </c>
      <c r="D146" s="8" t="s">
        <v>26</v>
      </c>
      <c r="E146" s="8" t="s">
        <v>26</v>
      </c>
      <c r="F146" s="8" t="s">
        <v>26</v>
      </c>
    </row>
    <row r="147" spans="1:6" ht="17" thickBot="1" x14ac:dyDescent="0.25">
      <c r="A147" s="21" t="s">
        <v>424</v>
      </c>
      <c r="B147" s="8" t="s">
        <v>26</v>
      </c>
      <c r="C147" s="8" t="s">
        <v>26</v>
      </c>
      <c r="D147" s="8" t="s">
        <v>26</v>
      </c>
      <c r="E147" s="8" t="s">
        <v>26</v>
      </c>
      <c r="F147" s="8" t="s">
        <v>26</v>
      </c>
    </row>
    <row r="148" spans="1:6" ht="17" thickBot="1" x14ac:dyDescent="0.25">
      <c r="A148" s="21" t="s">
        <v>425</v>
      </c>
      <c r="B148" s="8" t="s">
        <v>26</v>
      </c>
      <c r="C148" s="8" t="s">
        <v>26</v>
      </c>
      <c r="D148" s="8" t="s">
        <v>26</v>
      </c>
      <c r="E148" s="8" t="s">
        <v>26</v>
      </c>
      <c r="F148" s="8" t="s">
        <v>26</v>
      </c>
    </row>
    <row r="149" spans="1:6" ht="17" thickBot="1" x14ac:dyDescent="0.25">
      <c r="A149" s="21" t="s">
        <v>426</v>
      </c>
      <c r="B149" s="12" t="s">
        <v>26</v>
      </c>
      <c r="C149" s="12" t="s">
        <v>26</v>
      </c>
      <c r="D149" s="12" t="s">
        <v>26</v>
      </c>
      <c r="E149" s="12" t="s">
        <v>26</v>
      </c>
      <c r="F149" s="12" t="s">
        <v>26</v>
      </c>
    </row>
    <row r="150" spans="1:6" ht="17" thickBot="1" x14ac:dyDescent="0.25">
      <c r="A150" s="21" t="s">
        <v>427</v>
      </c>
      <c r="B150" s="12" t="s">
        <v>26</v>
      </c>
      <c r="C150" s="12" t="s">
        <v>26</v>
      </c>
      <c r="D150" s="12" t="s">
        <v>26</v>
      </c>
      <c r="E150" s="12" t="s">
        <v>26</v>
      </c>
      <c r="F150" s="12" t="s">
        <v>26</v>
      </c>
    </row>
    <row r="151" spans="1:6" ht="17" thickBot="1" x14ac:dyDescent="0.25">
      <c r="A151" s="21" t="s">
        <v>428</v>
      </c>
      <c r="B151" s="12" t="s">
        <v>26</v>
      </c>
      <c r="C151" s="12" t="s">
        <v>26</v>
      </c>
      <c r="D151" s="12" t="s">
        <v>26</v>
      </c>
      <c r="E151" s="12" t="s">
        <v>26</v>
      </c>
      <c r="F151" s="12" t="s">
        <v>26</v>
      </c>
    </row>
    <row r="152" spans="1:6" ht="17" thickBot="1" x14ac:dyDescent="0.25">
      <c r="A152" s="21" t="s">
        <v>429</v>
      </c>
      <c r="B152" s="12" t="s">
        <v>26</v>
      </c>
      <c r="C152" s="12" t="s">
        <v>26</v>
      </c>
      <c r="D152" s="12" t="s">
        <v>26</v>
      </c>
      <c r="E152" s="12" t="s">
        <v>26</v>
      </c>
      <c r="F152" s="12" t="s">
        <v>26</v>
      </c>
    </row>
    <row r="153" spans="1:6" ht="17" thickBot="1" x14ac:dyDescent="0.25">
      <c r="A153" s="21" t="s">
        <v>430</v>
      </c>
      <c r="B153" s="12" t="s">
        <v>26</v>
      </c>
      <c r="C153" s="12" t="s">
        <v>26</v>
      </c>
      <c r="D153" s="12" t="s">
        <v>26</v>
      </c>
      <c r="E153" s="12" t="s">
        <v>26</v>
      </c>
      <c r="F153" s="12" t="s">
        <v>26</v>
      </c>
    </row>
    <row r="154" spans="1:6" ht="17" thickBot="1" x14ac:dyDescent="0.25">
      <c r="A154" s="21" t="s">
        <v>431</v>
      </c>
      <c r="B154" s="8" t="s">
        <v>26</v>
      </c>
      <c r="C154" s="8" t="s">
        <v>26</v>
      </c>
      <c r="D154" s="8" t="s">
        <v>26</v>
      </c>
      <c r="E154" s="8" t="s">
        <v>26</v>
      </c>
      <c r="F154" s="8" t="s">
        <v>26</v>
      </c>
    </row>
    <row r="155" spans="1:6" ht="17" thickBot="1" x14ac:dyDescent="0.25">
      <c r="A155" s="21" t="s">
        <v>432</v>
      </c>
      <c r="B155" s="8" t="s">
        <v>26</v>
      </c>
      <c r="C155" s="8" t="s">
        <v>26</v>
      </c>
      <c r="D155" s="8" t="s">
        <v>26</v>
      </c>
      <c r="E155" s="8" t="s">
        <v>26</v>
      </c>
      <c r="F155" s="8" t="s">
        <v>26</v>
      </c>
    </row>
    <row r="156" spans="1:6" ht="17" thickBot="1" x14ac:dyDescent="0.25">
      <c r="A156" s="21" t="s">
        <v>433</v>
      </c>
      <c r="B156" s="8" t="s">
        <v>26</v>
      </c>
      <c r="C156" s="8" t="s">
        <v>26</v>
      </c>
      <c r="D156" s="8" t="s">
        <v>26</v>
      </c>
      <c r="E156" s="8" t="s">
        <v>26</v>
      </c>
      <c r="F156" s="8" t="s">
        <v>26</v>
      </c>
    </row>
    <row r="157" spans="1:6" ht="17" thickBot="1" x14ac:dyDescent="0.25">
      <c r="A157" s="21" t="s">
        <v>434</v>
      </c>
      <c r="B157" s="8" t="s">
        <v>26</v>
      </c>
      <c r="C157" s="8" t="s">
        <v>26</v>
      </c>
      <c r="D157" s="8" t="s">
        <v>26</v>
      </c>
      <c r="E157" s="8" t="s">
        <v>26</v>
      </c>
      <c r="F157" s="8" t="s">
        <v>26</v>
      </c>
    </row>
    <row r="158" spans="1:6" ht="17" thickBot="1" x14ac:dyDescent="0.25">
      <c r="A158" s="21" t="s">
        <v>435</v>
      </c>
      <c r="B158" s="8" t="s">
        <v>26</v>
      </c>
      <c r="C158" s="8" t="s">
        <v>26</v>
      </c>
      <c r="D158" s="8" t="s">
        <v>26</v>
      </c>
      <c r="E158" s="8" t="s">
        <v>26</v>
      </c>
      <c r="F158" s="8" t="s">
        <v>26</v>
      </c>
    </row>
    <row r="159" spans="1:6" ht="17" thickBot="1" x14ac:dyDescent="0.25">
      <c r="A159" s="21" t="s">
        <v>436</v>
      </c>
      <c r="B159" s="8" t="s">
        <v>26</v>
      </c>
      <c r="C159" s="8" t="s">
        <v>26</v>
      </c>
      <c r="D159" s="8" t="s">
        <v>26</v>
      </c>
      <c r="E159" s="8" t="s">
        <v>26</v>
      </c>
      <c r="F159" s="8" t="s">
        <v>26</v>
      </c>
    </row>
    <row r="160" spans="1:6" ht="17" thickBot="1" x14ac:dyDescent="0.25">
      <c r="A160" s="21" t="s">
        <v>437</v>
      </c>
      <c r="B160" s="8" t="s">
        <v>26</v>
      </c>
      <c r="C160" s="8" t="s">
        <v>26</v>
      </c>
      <c r="D160" s="8" t="s">
        <v>26</v>
      </c>
      <c r="E160" s="8" t="s">
        <v>26</v>
      </c>
      <c r="F160" s="8" t="s">
        <v>26</v>
      </c>
    </row>
    <row r="161" spans="1:6" ht="17" thickBot="1" x14ac:dyDescent="0.25">
      <c r="A161" s="21" t="s">
        <v>438</v>
      </c>
      <c r="B161" s="8">
        <v>13476</v>
      </c>
      <c r="C161" s="8">
        <v>15833</v>
      </c>
      <c r="D161" s="8">
        <v>16834</v>
      </c>
      <c r="E161" s="8">
        <v>17903</v>
      </c>
      <c r="F161" s="8">
        <v>17389</v>
      </c>
    </row>
    <row r="162" spans="1:6" ht="17" thickBot="1" x14ac:dyDescent="0.25">
      <c r="A162" s="21" t="s">
        <v>439</v>
      </c>
      <c r="B162" s="8" t="s">
        <v>26</v>
      </c>
      <c r="C162" s="8">
        <v>0</v>
      </c>
      <c r="D162" s="8">
        <v>0</v>
      </c>
      <c r="E162" s="8">
        <v>0</v>
      </c>
      <c r="F162" s="8">
        <v>0</v>
      </c>
    </row>
    <row r="163" spans="1:6" ht="17" thickBot="1" x14ac:dyDescent="0.25">
      <c r="A163" s="21" t="s">
        <v>440</v>
      </c>
      <c r="B163" s="8" t="s">
        <v>26</v>
      </c>
      <c r="C163" s="8">
        <v>2500</v>
      </c>
      <c r="D163" s="8">
        <v>3000</v>
      </c>
      <c r="E163" s="8">
        <v>3000</v>
      </c>
      <c r="F163" s="8">
        <v>3000</v>
      </c>
    </row>
    <row r="164" spans="1:6" ht="17" thickBot="1" x14ac:dyDescent="0.25">
      <c r="A164" s="21" t="s">
        <v>441</v>
      </c>
      <c r="B164" s="8" t="s">
        <v>26</v>
      </c>
      <c r="C164" s="8">
        <v>2500</v>
      </c>
      <c r="D164" s="8">
        <v>3000</v>
      </c>
      <c r="E164" s="8">
        <v>3000</v>
      </c>
      <c r="F164" s="8">
        <v>3000</v>
      </c>
    </row>
    <row r="165" spans="1:6" ht="17" thickBot="1" x14ac:dyDescent="0.25">
      <c r="A165" s="21" t="s">
        <v>442</v>
      </c>
      <c r="B165" s="8" t="s">
        <v>26</v>
      </c>
      <c r="C165" s="8" t="s">
        <v>26</v>
      </c>
      <c r="D165" s="8" t="s">
        <v>26</v>
      </c>
      <c r="E165" s="8" t="s">
        <v>26</v>
      </c>
      <c r="F165" s="8" t="s">
        <v>26</v>
      </c>
    </row>
    <row r="166" spans="1:6" ht="17" thickBot="1" x14ac:dyDescent="0.25">
      <c r="A166" s="21" t="s">
        <v>443</v>
      </c>
      <c r="B166" s="8" t="s">
        <v>26</v>
      </c>
      <c r="C166" s="8" t="s">
        <v>26</v>
      </c>
      <c r="D166" s="8" t="s">
        <v>26</v>
      </c>
      <c r="E166" s="8" t="s">
        <v>26</v>
      </c>
      <c r="F166" s="8" t="s">
        <v>26</v>
      </c>
    </row>
    <row r="167" spans="1:6" ht="17" thickBot="1" x14ac:dyDescent="0.25">
      <c r="A167" s="21" t="s">
        <v>444</v>
      </c>
      <c r="B167" s="8" t="s">
        <v>26</v>
      </c>
      <c r="C167" s="8" t="s">
        <v>26</v>
      </c>
      <c r="D167" s="8" t="s">
        <v>26</v>
      </c>
      <c r="E167" s="8" t="s">
        <v>26</v>
      </c>
      <c r="F167" s="8" t="s">
        <v>26</v>
      </c>
    </row>
    <row r="168" spans="1:6" ht="17" thickBot="1" x14ac:dyDescent="0.25">
      <c r="A168" s="21" t="s">
        <v>445</v>
      </c>
      <c r="B168" s="8" t="s">
        <v>26</v>
      </c>
      <c r="C168" s="8" t="s">
        <v>26</v>
      </c>
      <c r="D168" s="8" t="s">
        <v>26</v>
      </c>
      <c r="E168" s="8" t="s">
        <v>26</v>
      </c>
      <c r="F168" s="8" t="s">
        <v>26</v>
      </c>
    </row>
    <row r="169" spans="1:6" ht="17" thickBot="1" x14ac:dyDescent="0.25">
      <c r="A169" s="21" t="s">
        <v>446</v>
      </c>
      <c r="B169" s="8">
        <v>11184</v>
      </c>
      <c r="C169" s="8">
        <v>9032</v>
      </c>
      <c r="D169" s="8">
        <v>8072</v>
      </c>
      <c r="E169" s="8">
        <v>12882</v>
      </c>
      <c r="F169" s="8">
        <v>16017</v>
      </c>
    </row>
    <row r="170" spans="1:6" ht="17" thickBot="1" x14ac:dyDescent="0.25">
      <c r="A170" s="21" t="s">
        <v>447</v>
      </c>
      <c r="B170" s="8">
        <v>-10690</v>
      </c>
      <c r="C170" s="8">
        <v>-7803</v>
      </c>
      <c r="D170" s="8">
        <v>-3337</v>
      </c>
      <c r="E170" s="8">
        <v>-4892</v>
      </c>
      <c r="F170" s="8">
        <v>-7576</v>
      </c>
    </row>
    <row r="171" spans="1:6" ht="17" thickBot="1" x14ac:dyDescent="0.25">
      <c r="A171" s="21" t="s">
        <v>448</v>
      </c>
      <c r="B171" s="8" t="s">
        <v>26</v>
      </c>
      <c r="C171" s="8" t="s">
        <v>26</v>
      </c>
      <c r="D171" s="8" t="s">
        <v>26</v>
      </c>
      <c r="E171" s="8" t="s">
        <v>26</v>
      </c>
      <c r="F171" s="8" t="s">
        <v>26</v>
      </c>
    </row>
    <row r="172" spans="1:6" ht="17" thickBot="1" x14ac:dyDescent="0.25">
      <c r="A172" s="21" t="s">
        <v>449</v>
      </c>
      <c r="B172" s="8" t="s">
        <v>26</v>
      </c>
      <c r="C172" s="8" t="s">
        <v>26</v>
      </c>
      <c r="D172" s="8" t="s">
        <v>26</v>
      </c>
      <c r="E172" s="8" t="s">
        <v>26</v>
      </c>
      <c r="F172" s="8" t="s">
        <v>26</v>
      </c>
    </row>
    <row r="173" spans="1:6" ht="17" thickBot="1" x14ac:dyDescent="0.25">
      <c r="A173" s="21" t="s">
        <v>450</v>
      </c>
      <c r="B173" s="8" t="s">
        <v>26</v>
      </c>
      <c r="C173" s="8" t="s">
        <v>26</v>
      </c>
      <c r="D173" s="8" t="s">
        <v>26</v>
      </c>
      <c r="E173" s="8" t="s">
        <v>26</v>
      </c>
      <c r="F173" s="8" t="s">
        <v>26</v>
      </c>
    </row>
    <row r="174" spans="1:6" ht="17" thickBot="1" x14ac:dyDescent="0.25">
      <c r="A174" s="21" t="s">
        <v>451</v>
      </c>
      <c r="B174" s="8" t="s">
        <v>26</v>
      </c>
      <c r="C174" s="8" t="s">
        <v>26</v>
      </c>
      <c r="D174" s="8" t="s">
        <v>26</v>
      </c>
      <c r="E174" s="8" t="s">
        <v>26</v>
      </c>
      <c r="F174" s="8" t="s">
        <v>26</v>
      </c>
    </row>
    <row r="175" spans="1:6" ht="17" thickBot="1" x14ac:dyDescent="0.25">
      <c r="A175" s="21" t="s">
        <v>452</v>
      </c>
      <c r="B175" s="8" t="s">
        <v>26</v>
      </c>
      <c r="C175" s="8" t="s">
        <v>26</v>
      </c>
      <c r="D175" s="8" t="s">
        <v>26</v>
      </c>
      <c r="E175" s="8" t="s">
        <v>26</v>
      </c>
      <c r="F175" s="8" t="s">
        <v>26</v>
      </c>
    </row>
    <row r="176" spans="1:6" ht="17" thickBot="1" x14ac:dyDescent="0.25">
      <c r="A176" s="21" t="s">
        <v>453</v>
      </c>
      <c r="B176" s="10" t="s">
        <v>26</v>
      </c>
      <c r="C176" s="10" t="s">
        <v>26</v>
      </c>
      <c r="D176" s="10" t="s">
        <v>26</v>
      </c>
      <c r="E176" s="10" t="s">
        <v>26</v>
      </c>
      <c r="F176" s="10" t="s">
        <v>26</v>
      </c>
    </row>
    <row r="177" spans="1:6" ht="17" thickBot="1" x14ac:dyDescent="0.25">
      <c r="A177" s="21" t="s">
        <v>454</v>
      </c>
      <c r="B177" s="12" t="s">
        <v>26</v>
      </c>
      <c r="C177" s="12" t="s">
        <v>26</v>
      </c>
      <c r="D177" s="12" t="s">
        <v>26</v>
      </c>
      <c r="E177" s="12" t="s">
        <v>26</v>
      </c>
      <c r="F177" s="12" t="s">
        <v>26</v>
      </c>
    </row>
    <row r="178" spans="1:6" ht="17" thickBot="1" x14ac:dyDescent="0.25">
      <c r="A178" s="21" t="s">
        <v>455</v>
      </c>
      <c r="B178" s="12" t="s">
        <v>26</v>
      </c>
      <c r="C178" s="12" t="s">
        <v>26</v>
      </c>
      <c r="D178" s="12" t="s">
        <v>26</v>
      </c>
      <c r="E178" s="12" t="s">
        <v>26</v>
      </c>
      <c r="F178" s="12" t="s">
        <v>26</v>
      </c>
    </row>
    <row r="179" spans="1:6" ht="17" thickBot="1" x14ac:dyDescent="0.25">
      <c r="A179" s="21" t="s">
        <v>456</v>
      </c>
      <c r="B179" s="8" t="s">
        <v>26</v>
      </c>
      <c r="C179" s="8" t="s">
        <v>26</v>
      </c>
      <c r="D179" s="8" t="s">
        <v>26</v>
      </c>
      <c r="E179" s="8" t="s">
        <v>26</v>
      </c>
      <c r="F179" s="8" t="s">
        <v>26</v>
      </c>
    </row>
    <row r="180" spans="1:6" ht="17" thickBot="1" x14ac:dyDescent="0.25">
      <c r="A180" s="21" t="s">
        <v>457</v>
      </c>
      <c r="B180" s="8" t="s">
        <v>26</v>
      </c>
      <c r="C180" s="8" t="s">
        <v>26</v>
      </c>
      <c r="D180" s="8" t="s">
        <v>26</v>
      </c>
      <c r="E180" s="8" t="s">
        <v>26</v>
      </c>
      <c r="F180" s="8" t="s">
        <v>26</v>
      </c>
    </row>
    <row r="181" spans="1:6" ht="17" thickBot="1" x14ac:dyDescent="0.25">
      <c r="A181" s="21" t="s">
        <v>458</v>
      </c>
      <c r="B181" s="8" t="s">
        <v>26</v>
      </c>
      <c r="C181" s="8" t="s">
        <v>26</v>
      </c>
      <c r="D181" s="8" t="s">
        <v>26</v>
      </c>
      <c r="E181" s="8" t="s">
        <v>26</v>
      </c>
      <c r="F181" s="8" t="s">
        <v>26</v>
      </c>
    </row>
    <row r="182" spans="1:6" x14ac:dyDescent="0.2">
      <c r="A182" s="21" t="s">
        <v>165</v>
      </c>
      <c r="B182" s="8" t="s">
        <v>26</v>
      </c>
      <c r="C182" s="8" t="s">
        <v>26</v>
      </c>
      <c r="D182" s="8" t="s">
        <v>26</v>
      </c>
      <c r="E182" s="8" t="s">
        <v>26</v>
      </c>
      <c r="F182" s="8" t="s">
        <v>26</v>
      </c>
    </row>
    <row r="183" spans="1:6" ht="17" thickBot="1" x14ac:dyDescent="0.25">
      <c r="A183" s="11" t="s">
        <v>459</v>
      </c>
      <c r="B183" s="11"/>
      <c r="C183" s="11"/>
      <c r="D183" s="11"/>
      <c r="E183" s="11"/>
      <c r="F183" s="11"/>
    </row>
    <row r="184" spans="1:6" ht="17" thickBot="1" x14ac:dyDescent="0.25">
      <c r="A184" s="25" t="s">
        <v>460</v>
      </c>
      <c r="B184" s="6">
        <v>13799</v>
      </c>
      <c r="C184" s="6">
        <v>13299</v>
      </c>
      <c r="D184" s="6">
        <v>12799</v>
      </c>
      <c r="E184" s="6">
        <v>16842</v>
      </c>
      <c r="F184" s="6">
        <v>18723</v>
      </c>
    </row>
    <row r="185" spans="1:6" ht="17" thickBot="1" x14ac:dyDescent="0.25">
      <c r="A185" s="26" t="s">
        <v>461</v>
      </c>
      <c r="B185" s="7">
        <v>1250</v>
      </c>
      <c r="C185" s="7">
        <v>500</v>
      </c>
      <c r="D185" s="7">
        <v>6</v>
      </c>
      <c r="E185" s="7">
        <v>118</v>
      </c>
      <c r="F185" s="7">
        <v>168</v>
      </c>
    </row>
    <row r="186" spans="1:6" ht="17" thickBot="1" x14ac:dyDescent="0.25">
      <c r="A186" s="26" t="s">
        <v>462</v>
      </c>
      <c r="B186" s="7">
        <v>453</v>
      </c>
      <c r="C186" s="7">
        <v>313</v>
      </c>
      <c r="D186" s="7" t="s">
        <v>26</v>
      </c>
      <c r="E186" s="7" t="s">
        <v>26</v>
      </c>
      <c r="F186" s="7" t="s">
        <v>26</v>
      </c>
    </row>
    <row r="187" spans="1:6" ht="17" thickBot="1" x14ac:dyDescent="0.25">
      <c r="A187" s="26" t="s">
        <v>463</v>
      </c>
      <c r="B187" s="7">
        <v>453</v>
      </c>
      <c r="C187" s="7">
        <v>313</v>
      </c>
      <c r="D187" s="7" t="s">
        <v>26</v>
      </c>
      <c r="E187" s="7" t="s">
        <v>26</v>
      </c>
      <c r="F187" s="7" t="s">
        <v>26</v>
      </c>
    </row>
    <row r="188" spans="1:6" ht="17" thickBot="1" x14ac:dyDescent="0.25">
      <c r="A188" s="26" t="s">
        <v>464</v>
      </c>
      <c r="B188" s="7">
        <v>393</v>
      </c>
      <c r="C188" s="7">
        <v>530</v>
      </c>
      <c r="D188" s="7" t="s">
        <v>26</v>
      </c>
      <c r="E188" s="7" t="s">
        <v>26</v>
      </c>
      <c r="F188" s="7" t="s">
        <v>26</v>
      </c>
    </row>
    <row r="189" spans="1:6" ht="17" thickBot="1" x14ac:dyDescent="0.25">
      <c r="A189" s="26" t="s">
        <v>465</v>
      </c>
      <c r="B189" s="7">
        <v>393</v>
      </c>
      <c r="C189" s="7">
        <v>530</v>
      </c>
      <c r="D189" s="7" t="s">
        <v>26</v>
      </c>
      <c r="E189" s="7" t="s">
        <v>26</v>
      </c>
      <c r="F189" s="7" t="s">
        <v>26</v>
      </c>
    </row>
    <row r="190" spans="1:6" ht="17" thickBot="1" x14ac:dyDescent="0.25">
      <c r="A190" s="26" t="s">
        <v>466</v>
      </c>
      <c r="B190" s="7">
        <v>906</v>
      </c>
      <c r="C190" s="7">
        <v>625</v>
      </c>
      <c r="D190" s="7" t="s">
        <v>26</v>
      </c>
      <c r="E190" s="7" t="s">
        <v>26</v>
      </c>
      <c r="F190" s="7" t="s">
        <v>26</v>
      </c>
    </row>
    <row r="191" spans="1:6" ht="17" thickBot="1" x14ac:dyDescent="0.25">
      <c r="A191" s="26" t="s">
        <v>467</v>
      </c>
      <c r="B191" s="7">
        <v>786</v>
      </c>
      <c r="C191" s="7">
        <v>1060</v>
      </c>
      <c r="D191" s="7" t="s">
        <v>26</v>
      </c>
      <c r="E191" s="7" t="s">
        <v>26</v>
      </c>
      <c r="F191" s="7" t="s">
        <v>26</v>
      </c>
    </row>
    <row r="192" spans="1:6" ht="17" thickBot="1" x14ac:dyDescent="0.25">
      <c r="A192" s="26" t="s">
        <v>468</v>
      </c>
      <c r="B192" s="7">
        <v>10857</v>
      </c>
      <c r="C192" s="7">
        <v>11114</v>
      </c>
      <c r="D192" s="7">
        <v>12793</v>
      </c>
      <c r="E192" s="7">
        <v>16724</v>
      </c>
      <c r="F192" s="7">
        <v>18555</v>
      </c>
    </row>
    <row r="193" spans="1:6" ht="17" thickBot="1" x14ac:dyDescent="0.25">
      <c r="A193" s="21" t="s">
        <v>469</v>
      </c>
      <c r="B193" s="8" t="s">
        <v>26</v>
      </c>
      <c r="C193" s="8" t="s">
        <v>26</v>
      </c>
      <c r="D193" s="8" t="s">
        <v>26</v>
      </c>
      <c r="E193" s="8" t="s">
        <v>26</v>
      </c>
      <c r="F193" s="8" t="s">
        <v>26</v>
      </c>
    </row>
    <row r="194" spans="1:6" ht="17" thickBot="1" x14ac:dyDescent="0.25">
      <c r="A194" s="25" t="s">
        <v>470</v>
      </c>
      <c r="B194" s="6">
        <v>1105</v>
      </c>
      <c r="C194" s="6">
        <v>1115</v>
      </c>
      <c r="D194" s="6">
        <v>1426</v>
      </c>
      <c r="E194" s="6">
        <v>1217</v>
      </c>
      <c r="F194" s="6">
        <v>1177</v>
      </c>
    </row>
    <row r="195" spans="1:6" ht="17" thickBot="1" x14ac:dyDescent="0.25">
      <c r="A195" s="26" t="s">
        <v>471</v>
      </c>
      <c r="B195" s="7">
        <v>280</v>
      </c>
      <c r="C195" s="7">
        <v>300</v>
      </c>
      <c r="D195" s="7">
        <v>325</v>
      </c>
      <c r="E195" s="7">
        <v>327</v>
      </c>
      <c r="F195" s="7">
        <v>339</v>
      </c>
    </row>
    <row r="196" spans="1:6" ht="17" thickBot="1" x14ac:dyDescent="0.25">
      <c r="A196" s="26" t="s">
        <v>472</v>
      </c>
      <c r="B196" s="7">
        <v>190</v>
      </c>
      <c r="C196" s="7">
        <v>199</v>
      </c>
      <c r="D196" s="7">
        <v>225</v>
      </c>
      <c r="E196" s="7">
        <v>226</v>
      </c>
      <c r="F196" s="7">
        <v>223</v>
      </c>
    </row>
    <row r="197" spans="1:6" ht="17" thickBot="1" x14ac:dyDescent="0.25">
      <c r="A197" s="26" t="s">
        <v>473</v>
      </c>
      <c r="B197" s="7">
        <v>154</v>
      </c>
      <c r="C197" s="7">
        <v>156</v>
      </c>
      <c r="D197" s="7">
        <v>196</v>
      </c>
      <c r="E197" s="7">
        <v>178</v>
      </c>
      <c r="F197" s="7">
        <v>172</v>
      </c>
    </row>
    <row r="198" spans="1:6" ht="17" thickBot="1" x14ac:dyDescent="0.25">
      <c r="A198" s="26" t="s">
        <v>474</v>
      </c>
      <c r="B198" s="7">
        <v>119</v>
      </c>
      <c r="C198" s="7">
        <v>126</v>
      </c>
      <c r="D198" s="7">
        <v>151</v>
      </c>
      <c r="E198" s="7">
        <v>131</v>
      </c>
      <c r="F198" s="7">
        <v>136</v>
      </c>
    </row>
    <row r="199" spans="1:6" ht="17" thickBot="1" x14ac:dyDescent="0.25">
      <c r="A199" s="26" t="s">
        <v>475</v>
      </c>
      <c r="B199" s="7">
        <v>98</v>
      </c>
      <c r="C199" s="7">
        <v>89</v>
      </c>
      <c r="D199" s="7">
        <v>108</v>
      </c>
      <c r="E199" s="7">
        <v>101</v>
      </c>
      <c r="F199" s="7">
        <v>109</v>
      </c>
    </row>
    <row r="200" spans="1:6" ht="17" thickBot="1" x14ac:dyDescent="0.25">
      <c r="A200" s="26" t="s">
        <v>476</v>
      </c>
      <c r="B200" s="7">
        <v>344</v>
      </c>
      <c r="C200" s="7">
        <v>355</v>
      </c>
      <c r="D200" s="7">
        <v>421</v>
      </c>
      <c r="E200" s="7">
        <v>404</v>
      </c>
      <c r="F200" s="7">
        <v>395</v>
      </c>
    </row>
    <row r="201" spans="1:6" ht="17" thickBot="1" x14ac:dyDescent="0.25">
      <c r="A201" s="26" t="s">
        <v>477</v>
      </c>
      <c r="B201" s="7">
        <v>217</v>
      </c>
      <c r="C201" s="7">
        <v>215</v>
      </c>
      <c r="D201" s="7">
        <v>259</v>
      </c>
      <c r="E201" s="7">
        <v>232</v>
      </c>
      <c r="F201" s="7">
        <v>245</v>
      </c>
    </row>
    <row r="202" spans="1:6" ht="17" thickBot="1" x14ac:dyDescent="0.25">
      <c r="A202" s="26" t="s">
        <v>478</v>
      </c>
      <c r="B202" s="7">
        <v>264</v>
      </c>
      <c r="C202" s="7">
        <v>245</v>
      </c>
      <c r="D202" s="7">
        <v>421</v>
      </c>
      <c r="E202" s="7">
        <v>254</v>
      </c>
      <c r="F202" s="7">
        <v>198</v>
      </c>
    </row>
    <row r="203" spans="1:6" ht="17" thickBot="1" x14ac:dyDescent="0.25">
      <c r="A203" s="21" t="s">
        <v>479</v>
      </c>
      <c r="B203" s="8">
        <v>-182</v>
      </c>
      <c r="C203" s="8">
        <v>-158</v>
      </c>
      <c r="D203" s="8">
        <v>-140</v>
      </c>
      <c r="E203" s="8">
        <v>-125</v>
      </c>
      <c r="F203" s="8">
        <v>-129</v>
      </c>
    </row>
    <row r="204" spans="1:6" ht="17" thickBot="1" x14ac:dyDescent="0.25">
      <c r="A204" s="25" t="s">
        <v>480</v>
      </c>
      <c r="B204" s="6">
        <v>-13569</v>
      </c>
      <c r="C204" s="6">
        <v>-13057</v>
      </c>
      <c r="D204" s="6">
        <v>-7925</v>
      </c>
      <c r="E204" s="6">
        <v>-5173</v>
      </c>
      <c r="F204" s="6">
        <v>-5772</v>
      </c>
    </row>
    <row r="205" spans="1:6" ht="17" thickBot="1" x14ac:dyDescent="0.25">
      <c r="A205" s="26" t="s">
        <v>481</v>
      </c>
      <c r="B205" s="7">
        <v>48674</v>
      </c>
      <c r="C205" s="7">
        <v>51352</v>
      </c>
      <c r="D205" s="7">
        <v>43447</v>
      </c>
      <c r="E205" s="7">
        <v>28698</v>
      </c>
      <c r="F205" s="7">
        <v>28959</v>
      </c>
    </row>
    <row r="206" spans="1:6" ht="17" thickBot="1" x14ac:dyDescent="0.25">
      <c r="A206" s="26" t="s">
        <v>482</v>
      </c>
      <c r="B206" s="7">
        <v>2226</v>
      </c>
      <c r="C206" s="7">
        <v>2271</v>
      </c>
      <c r="D206" s="7">
        <v>1839</v>
      </c>
      <c r="E206" s="7">
        <v>1359</v>
      </c>
      <c r="F206" s="7">
        <v>1328</v>
      </c>
    </row>
    <row r="207" spans="1:6" ht="17" thickBot="1" x14ac:dyDescent="0.25">
      <c r="A207" s="26" t="s">
        <v>483</v>
      </c>
      <c r="B207" s="7">
        <v>35442</v>
      </c>
      <c r="C207" s="7">
        <v>38481</v>
      </c>
      <c r="D207" s="7">
        <v>35192</v>
      </c>
      <c r="E207" s="7">
        <v>23228</v>
      </c>
      <c r="F207" s="7">
        <v>22800</v>
      </c>
    </row>
    <row r="208" spans="1:6" ht="17" thickBot="1" x14ac:dyDescent="0.25">
      <c r="A208" s="26" t="s">
        <v>484</v>
      </c>
      <c r="B208" s="7">
        <v>1889</v>
      </c>
      <c r="C208" s="7">
        <v>2085</v>
      </c>
      <c r="D208" s="7">
        <v>2169</v>
      </c>
      <c r="E208" s="7">
        <v>1656</v>
      </c>
      <c r="F208" s="7">
        <v>1715</v>
      </c>
    </row>
    <row r="209" spans="1:6" ht="17" thickBot="1" x14ac:dyDescent="0.25">
      <c r="A209" s="26" t="s">
        <v>485</v>
      </c>
      <c r="B209" s="7">
        <v>-13232</v>
      </c>
      <c r="C209" s="7">
        <v>-12871</v>
      </c>
      <c r="D209" s="7">
        <v>-8255</v>
      </c>
      <c r="E209" s="7">
        <v>-5470</v>
      </c>
      <c r="F209" s="7">
        <v>-6159</v>
      </c>
    </row>
    <row r="210" spans="1:6" ht="17" thickBot="1" x14ac:dyDescent="0.25">
      <c r="A210" s="26" t="s">
        <v>486</v>
      </c>
      <c r="B210" s="7">
        <v>-337</v>
      </c>
      <c r="C210" s="7">
        <v>-186</v>
      </c>
      <c r="D210" s="7">
        <v>330</v>
      </c>
      <c r="E210" s="7">
        <v>297</v>
      </c>
      <c r="F210" s="7">
        <v>387</v>
      </c>
    </row>
    <row r="211" spans="1:6" ht="17" thickBot="1" x14ac:dyDescent="0.25">
      <c r="A211" s="26" t="s">
        <v>487</v>
      </c>
      <c r="B211" s="7">
        <v>48600</v>
      </c>
      <c r="C211" s="7">
        <v>51300</v>
      </c>
      <c r="D211" s="7">
        <v>43</v>
      </c>
      <c r="E211" s="7">
        <v>28600</v>
      </c>
      <c r="F211" s="7" t="s">
        <v>26</v>
      </c>
    </row>
    <row r="212" spans="1:6" ht="17" thickBot="1" x14ac:dyDescent="0.25">
      <c r="A212" s="25" t="s">
        <v>488</v>
      </c>
      <c r="B212" s="6" t="s">
        <v>26</v>
      </c>
      <c r="C212" s="6" t="s">
        <v>26</v>
      </c>
      <c r="D212" s="6" t="s">
        <v>26</v>
      </c>
      <c r="E212" s="6" t="s">
        <v>26</v>
      </c>
      <c r="F212" s="6" t="s">
        <v>26</v>
      </c>
    </row>
    <row r="213" spans="1:6" ht="17" thickBot="1" x14ac:dyDescent="0.25">
      <c r="A213" s="26" t="s">
        <v>489</v>
      </c>
      <c r="B213" s="29">
        <v>3.2500000000000001E-2</v>
      </c>
      <c r="C213" s="29">
        <v>2.5000000000000001E-2</v>
      </c>
      <c r="D213" s="29">
        <v>2.8799999999999999E-2</v>
      </c>
      <c r="E213" s="29">
        <v>5.2499999999999998E-2</v>
      </c>
      <c r="F213" s="29">
        <v>0.05</v>
      </c>
    </row>
    <row r="214" spans="1:6" ht="17" thickBot="1" x14ac:dyDescent="0.25">
      <c r="A214" s="26" t="s">
        <v>490</v>
      </c>
      <c r="B214" s="29">
        <v>3.2500000000000001E-2</v>
      </c>
      <c r="C214" s="29">
        <v>2.3800000000000002E-2</v>
      </c>
      <c r="D214" s="29">
        <v>2.75E-2</v>
      </c>
      <c r="E214" s="29">
        <v>5.2499999999999998E-2</v>
      </c>
      <c r="F214" s="29">
        <v>0.05</v>
      </c>
    </row>
    <row r="215" spans="1:6" ht="17" thickBot="1" x14ac:dyDescent="0.25">
      <c r="A215" s="26" t="s">
        <v>491</v>
      </c>
      <c r="B215" s="29">
        <v>7.0000000000000007E-2</v>
      </c>
      <c r="C215" s="29">
        <v>7.0000000000000007E-2</v>
      </c>
      <c r="D215" s="29">
        <v>6.5000000000000002E-2</v>
      </c>
      <c r="E215" s="29">
        <v>6.5000000000000002E-2</v>
      </c>
      <c r="F215" s="29">
        <v>6.5000000000000002E-2</v>
      </c>
    </row>
    <row r="216" spans="1:6" ht="17" thickBot="1" x14ac:dyDescent="0.25">
      <c r="A216" s="26" t="s">
        <v>492</v>
      </c>
      <c r="B216" s="29">
        <v>7.0000000000000007E-2</v>
      </c>
      <c r="C216" s="29">
        <v>7.0000000000000007E-2</v>
      </c>
      <c r="D216" s="29">
        <v>6.5000000000000002E-2</v>
      </c>
      <c r="E216" s="29">
        <v>6.5000000000000002E-2</v>
      </c>
      <c r="F216" s="29">
        <v>6.5000000000000002E-2</v>
      </c>
    </row>
    <row r="217" spans="1:6" ht="17" thickBot="1" x14ac:dyDescent="0.25">
      <c r="A217" s="26" t="s">
        <v>493</v>
      </c>
      <c r="B217" s="29">
        <v>4.4999999999999998E-2</v>
      </c>
      <c r="C217" s="29">
        <v>4.4999999999999998E-2</v>
      </c>
      <c r="D217" s="29">
        <v>4.4999999999999998E-2</v>
      </c>
      <c r="E217" s="29" t="s">
        <v>26</v>
      </c>
      <c r="F217" s="29" t="s">
        <v>26</v>
      </c>
    </row>
    <row r="218" spans="1:6" ht="17" thickBot="1" x14ac:dyDescent="0.25">
      <c r="A218" s="25" t="s">
        <v>494</v>
      </c>
      <c r="B218" s="6">
        <v>-13569</v>
      </c>
      <c r="C218" s="6">
        <v>-13057</v>
      </c>
      <c r="D218" s="6">
        <v>-7925</v>
      </c>
      <c r="E218" s="6">
        <v>-5173</v>
      </c>
      <c r="F218" s="6">
        <v>-5772</v>
      </c>
    </row>
    <row r="219" spans="1:6" ht="17" thickBot="1" x14ac:dyDescent="0.25">
      <c r="A219" s="26" t="s">
        <v>495</v>
      </c>
      <c r="B219" s="7">
        <v>2</v>
      </c>
      <c r="C219" s="7">
        <v>3</v>
      </c>
      <c r="D219" s="7">
        <v>64</v>
      </c>
      <c r="E219" s="7">
        <v>2</v>
      </c>
      <c r="F219" s="7">
        <v>3</v>
      </c>
    </row>
    <row r="220" spans="1:6" ht="17" thickBot="1" x14ac:dyDescent="0.25">
      <c r="A220" s="26" t="s">
        <v>496</v>
      </c>
      <c r="B220" s="7" t="s">
        <v>26</v>
      </c>
      <c r="C220" s="7">
        <v>0</v>
      </c>
      <c r="D220" s="7">
        <v>330</v>
      </c>
      <c r="E220" s="7">
        <v>297</v>
      </c>
      <c r="F220" s="7">
        <v>387</v>
      </c>
    </row>
    <row r="221" spans="1:6" ht="17" thickBot="1" x14ac:dyDescent="0.25">
      <c r="A221" s="26" t="s">
        <v>497</v>
      </c>
      <c r="B221" s="7">
        <v>0</v>
      </c>
      <c r="C221" s="7" t="s">
        <v>26</v>
      </c>
      <c r="D221" s="7" t="s">
        <v>26</v>
      </c>
      <c r="E221" s="7" t="s">
        <v>26</v>
      </c>
      <c r="F221" s="7" t="s">
        <v>26</v>
      </c>
    </row>
    <row r="222" spans="1:6" ht="17" thickBot="1" x14ac:dyDescent="0.25">
      <c r="A222" s="26" t="s">
        <v>498</v>
      </c>
      <c r="B222" s="7">
        <v>-13234</v>
      </c>
      <c r="C222" s="7">
        <v>-12874</v>
      </c>
      <c r="D222" s="7">
        <v>-8319</v>
      </c>
      <c r="E222" s="7">
        <v>-5472</v>
      </c>
      <c r="F222" s="7">
        <v>-6162</v>
      </c>
    </row>
    <row r="223" spans="1:6" ht="17" thickBot="1" x14ac:dyDescent="0.25">
      <c r="A223" s="26" t="s">
        <v>499</v>
      </c>
      <c r="B223" s="7">
        <v>-337</v>
      </c>
      <c r="C223" s="7">
        <v>-186</v>
      </c>
      <c r="D223" s="7">
        <v>0</v>
      </c>
      <c r="E223" s="7">
        <v>0</v>
      </c>
      <c r="F223" s="7">
        <v>0</v>
      </c>
    </row>
    <row r="224" spans="1:6" ht="17" thickBot="1" x14ac:dyDescent="0.25">
      <c r="A224" s="21" t="s">
        <v>500</v>
      </c>
      <c r="B224" s="8" t="s">
        <v>26</v>
      </c>
      <c r="C224" s="8" t="s">
        <v>26</v>
      </c>
      <c r="D224" s="8" t="s">
        <v>26</v>
      </c>
      <c r="E224" s="8" t="s">
        <v>26</v>
      </c>
      <c r="F224" s="8" t="s">
        <v>26</v>
      </c>
    </row>
    <row r="225" spans="1:6" ht="17" thickBot="1" x14ac:dyDescent="0.25">
      <c r="A225" s="21" t="s">
        <v>501</v>
      </c>
      <c r="B225" s="8">
        <v>50900</v>
      </c>
      <c r="C225" s="8">
        <v>53623</v>
      </c>
      <c r="D225" s="8">
        <v>45286</v>
      </c>
      <c r="E225" s="8">
        <v>30057</v>
      </c>
      <c r="F225" s="8">
        <v>30287</v>
      </c>
    </row>
    <row r="226" spans="1:6" x14ac:dyDescent="0.2">
      <c r="A226" s="21" t="s">
        <v>502</v>
      </c>
      <c r="B226" s="8">
        <v>37331</v>
      </c>
      <c r="C226" s="8">
        <v>40566</v>
      </c>
      <c r="D226" s="8">
        <v>37361</v>
      </c>
      <c r="E226" s="8">
        <v>24884</v>
      </c>
      <c r="F226" s="8">
        <v>24515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1244-EED1-D042-A0C0-C7EFB59DD073}">
  <dimension ref="A1:G205"/>
  <sheetViews>
    <sheetView topLeftCell="A175" workbookViewId="0">
      <selection activeCell="I19" sqref="I19"/>
    </sheetView>
  </sheetViews>
  <sheetFormatPr baseColWidth="10" defaultRowHeight="16" x14ac:dyDescent="0.2"/>
  <cols>
    <col min="1" max="1" width="15.83203125" customWidth="1"/>
    <col min="2" max="2" width="26.83203125" customWidth="1"/>
    <col min="3" max="3" width="13.5" customWidth="1"/>
    <col min="4" max="4" width="13.1640625" customWidth="1"/>
    <col min="5" max="5" width="14.83203125" customWidth="1"/>
    <col min="6" max="6" width="12.5" customWidth="1"/>
    <col min="7" max="7" width="14.5" customWidth="1"/>
  </cols>
  <sheetData>
    <row r="1" spans="1:7" x14ac:dyDescent="0.2">
      <c r="A1" s="1" t="s">
        <v>16</v>
      </c>
      <c r="B1" s="1"/>
      <c r="C1" s="1"/>
      <c r="D1" s="1"/>
      <c r="E1" s="2"/>
      <c r="F1" s="2"/>
      <c r="G1" s="2"/>
    </row>
    <row r="2" spans="1:7" x14ac:dyDescent="0.2">
      <c r="A2" s="2"/>
      <c r="B2" s="2"/>
      <c r="C2" s="2"/>
      <c r="D2" s="2"/>
      <c r="E2" s="2"/>
      <c r="F2" s="2"/>
      <c r="G2" s="2"/>
    </row>
    <row r="3" spans="1:7" x14ac:dyDescent="0.2">
      <c r="A3" s="3" t="s">
        <v>3</v>
      </c>
      <c r="B3" s="3"/>
      <c r="C3" s="2"/>
      <c r="D3" s="2"/>
      <c r="E3" s="2"/>
      <c r="F3" s="2"/>
      <c r="G3" s="2"/>
    </row>
    <row r="4" spans="1:7" ht="17" thickBot="1" x14ac:dyDescent="0.25">
      <c r="A4" s="3" t="s">
        <v>17</v>
      </c>
      <c r="B4" s="3"/>
      <c r="C4" s="2"/>
      <c r="D4" s="2"/>
      <c r="E4" s="2"/>
      <c r="F4" s="2"/>
      <c r="G4" s="2"/>
    </row>
    <row r="5" spans="1:7" ht="17" thickBot="1" x14ac:dyDescent="0.25">
      <c r="A5" s="124"/>
      <c r="B5" s="125"/>
      <c r="C5" s="4">
        <v>2019</v>
      </c>
      <c r="D5" s="4">
        <v>2020</v>
      </c>
      <c r="E5" s="4">
        <v>2021</v>
      </c>
      <c r="F5" s="4">
        <v>2022</v>
      </c>
      <c r="G5" s="4">
        <v>2023</v>
      </c>
    </row>
    <row r="6" spans="1:7" ht="17" thickBot="1" x14ac:dyDescent="0.25">
      <c r="A6" s="126" t="s">
        <v>18</v>
      </c>
      <c r="B6" s="127"/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</row>
    <row r="7" spans="1:7" ht="17" thickBot="1" x14ac:dyDescent="0.25">
      <c r="A7" s="128" t="s">
        <v>1</v>
      </c>
      <c r="B7" s="129"/>
      <c r="C7" s="6">
        <v>59812</v>
      </c>
      <c r="D7" s="6">
        <v>65398</v>
      </c>
      <c r="E7" s="6">
        <v>67044</v>
      </c>
      <c r="F7" s="6">
        <v>65984</v>
      </c>
      <c r="G7" s="6">
        <v>67571</v>
      </c>
    </row>
    <row r="8" spans="1:7" ht="17" thickBot="1" x14ac:dyDescent="0.25">
      <c r="A8" s="130" t="s">
        <v>24</v>
      </c>
      <c r="B8" s="131"/>
      <c r="C8" s="7">
        <v>59812</v>
      </c>
      <c r="D8" s="7">
        <v>65398</v>
      </c>
      <c r="E8" s="7">
        <v>67044</v>
      </c>
      <c r="F8" s="7">
        <v>65984</v>
      </c>
      <c r="G8" s="7">
        <v>67571</v>
      </c>
    </row>
    <row r="9" spans="1:7" ht="17" thickBot="1" x14ac:dyDescent="0.25">
      <c r="A9" s="132" t="s">
        <v>25</v>
      </c>
      <c r="B9" s="133"/>
      <c r="C9" s="8" t="s">
        <v>26</v>
      </c>
      <c r="D9" s="8" t="s">
        <v>26</v>
      </c>
      <c r="E9" s="8" t="s">
        <v>26</v>
      </c>
      <c r="F9" s="8" t="s">
        <v>26</v>
      </c>
      <c r="G9" s="8" t="s">
        <v>26</v>
      </c>
    </row>
    <row r="10" spans="1:7" ht="17" thickBot="1" x14ac:dyDescent="0.25">
      <c r="A10" s="132" t="s">
        <v>27</v>
      </c>
      <c r="B10" s="133"/>
      <c r="C10" s="8">
        <v>59812</v>
      </c>
      <c r="D10" s="8">
        <v>65398</v>
      </c>
      <c r="E10" s="8">
        <v>67044</v>
      </c>
      <c r="F10" s="8">
        <v>65984</v>
      </c>
      <c r="G10" s="8">
        <v>67571</v>
      </c>
    </row>
    <row r="11" spans="1:7" ht="17" thickBot="1" x14ac:dyDescent="0.25">
      <c r="A11" s="128" t="s">
        <v>28</v>
      </c>
      <c r="B11" s="129"/>
      <c r="C11" s="6">
        <v>51445</v>
      </c>
      <c r="D11" s="6">
        <v>56717</v>
      </c>
      <c r="E11" s="6">
        <v>57947</v>
      </c>
      <c r="F11" s="6">
        <v>57597</v>
      </c>
      <c r="G11" s="6">
        <v>59000</v>
      </c>
    </row>
    <row r="12" spans="1:7" ht="17" thickBot="1" x14ac:dyDescent="0.25">
      <c r="A12" s="130" t="s">
        <v>29</v>
      </c>
      <c r="B12" s="131"/>
      <c r="C12" s="7">
        <v>51445</v>
      </c>
      <c r="D12" s="7">
        <v>56717</v>
      </c>
      <c r="E12" s="7">
        <v>57947</v>
      </c>
      <c r="F12" s="7">
        <v>57597</v>
      </c>
      <c r="G12" s="7">
        <v>59000</v>
      </c>
    </row>
    <row r="13" spans="1:7" ht="17" thickBot="1" x14ac:dyDescent="0.25">
      <c r="A13" s="132" t="s">
        <v>30</v>
      </c>
      <c r="B13" s="133"/>
      <c r="C13" s="8">
        <v>8367</v>
      </c>
      <c r="D13" s="8">
        <v>8681</v>
      </c>
      <c r="E13" s="8">
        <v>9097</v>
      </c>
      <c r="F13" s="8">
        <v>8387</v>
      </c>
      <c r="G13" s="8">
        <v>8571</v>
      </c>
    </row>
    <row r="14" spans="1:7" ht="17" thickBot="1" x14ac:dyDescent="0.25">
      <c r="A14" s="134"/>
      <c r="B14" s="134"/>
      <c r="C14" s="9"/>
      <c r="D14" s="9"/>
      <c r="E14" s="9"/>
      <c r="F14" s="9"/>
      <c r="G14" s="9"/>
    </row>
    <row r="15" spans="1:7" ht="17" thickBot="1" x14ac:dyDescent="0.25">
      <c r="A15" s="132" t="s">
        <v>31</v>
      </c>
      <c r="B15" s="133"/>
      <c r="C15" s="8" t="s">
        <v>26</v>
      </c>
      <c r="D15" s="8" t="s">
        <v>26</v>
      </c>
      <c r="E15" s="8" t="s">
        <v>26</v>
      </c>
      <c r="F15" s="8" t="s">
        <v>26</v>
      </c>
      <c r="G15" s="8" t="s">
        <v>26</v>
      </c>
    </row>
    <row r="16" spans="1:7" ht="17" thickBot="1" x14ac:dyDescent="0.25">
      <c r="A16" s="132" t="s">
        <v>32</v>
      </c>
      <c r="B16" s="133"/>
      <c r="C16" s="8" t="s">
        <v>26</v>
      </c>
      <c r="D16" s="8" t="s">
        <v>26</v>
      </c>
      <c r="E16" s="8" t="s">
        <v>26</v>
      </c>
      <c r="F16" s="8" t="s">
        <v>26</v>
      </c>
      <c r="G16" s="8" t="s">
        <v>26</v>
      </c>
    </row>
    <row r="17" spans="1:7" ht="17" thickBot="1" x14ac:dyDescent="0.25">
      <c r="A17" s="132" t="s">
        <v>33</v>
      </c>
      <c r="B17" s="133"/>
      <c r="C17" s="8" t="s">
        <v>26</v>
      </c>
      <c r="D17" s="8" t="s">
        <v>26</v>
      </c>
      <c r="E17" s="8" t="s">
        <v>26</v>
      </c>
      <c r="F17" s="8" t="s">
        <v>26</v>
      </c>
      <c r="G17" s="8" t="s">
        <v>26</v>
      </c>
    </row>
    <row r="18" spans="1:7" ht="17" thickBot="1" x14ac:dyDescent="0.25">
      <c r="A18" s="132" t="s">
        <v>34</v>
      </c>
      <c r="B18" s="133"/>
      <c r="C18" s="8" t="s">
        <v>26</v>
      </c>
      <c r="D18" s="8" t="s">
        <v>26</v>
      </c>
      <c r="E18" s="8" t="s">
        <v>26</v>
      </c>
      <c r="F18" s="8" t="s">
        <v>26</v>
      </c>
      <c r="G18" s="8" t="s">
        <v>26</v>
      </c>
    </row>
    <row r="19" spans="1:7" ht="17" thickBot="1" x14ac:dyDescent="0.25">
      <c r="A19" s="128" t="s">
        <v>35</v>
      </c>
      <c r="B19" s="129"/>
      <c r="C19" s="6" t="s">
        <v>26</v>
      </c>
      <c r="D19" s="6" t="s">
        <v>26</v>
      </c>
      <c r="E19" s="6">
        <v>-97</v>
      </c>
      <c r="F19" s="6">
        <v>-114</v>
      </c>
      <c r="G19" s="6">
        <v>-40</v>
      </c>
    </row>
    <row r="20" spans="1:7" ht="17" thickBot="1" x14ac:dyDescent="0.25">
      <c r="A20" s="130" t="s">
        <v>36</v>
      </c>
      <c r="B20" s="131"/>
      <c r="C20" s="7" t="s">
        <v>26</v>
      </c>
      <c r="D20" s="7" t="s">
        <v>26</v>
      </c>
      <c r="E20" s="7">
        <v>-97</v>
      </c>
      <c r="F20" s="7">
        <v>-114</v>
      </c>
      <c r="G20" s="7">
        <v>-40</v>
      </c>
    </row>
    <row r="21" spans="1:7" ht="17" thickBot="1" x14ac:dyDescent="0.25">
      <c r="A21" s="132" t="s">
        <v>37</v>
      </c>
      <c r="B21" s="133"/>
      <c r="C21" s="8" t="s">
        <v>26</v>
      </c>
      <c r="D21" s="8" t="s">
        <v>26</v>
      </c>
      <c r="E21" s="8" t="s">
        <v>26</v>
      </c>
      <c r="F21" s="8" t="s">
        <v>26</v>
      </c>
      <c r="G21" s="8" t="s">
        <v>26</v>
      </c>
    </row>
    <row r="22" spans="1:7" ht="17" thickBot="1" x14ac:dyDescent="0.25">
      <c r="A22" s="132" t="s">
        <v>38</v>
      </c>
      <c r="B22" s="133"/>
      <c r="C22" s="8" t="s">
        <v>26</v>
      </c>
      <c r="D22" s="8" t="s">
        <v>26</v>
      </c>
      <c r="E22" s="8">
        <v>-97</v>
      </c>
      <c r="F22" s="8">
        <v>-114</v>
      </c>
      <c r="G22" s="8">
        <v>-40</v>
      </c>
    </row>
    <row r="23" spans="1:7" ht="17" thickBot="1" x14ac:dyDescent="0.25">
      <c r="A23" s="128" t="s">
        <v>39</v>
      </c>
      <c r="B23" s="129"/>
      <c r="C23" s="6">
        <v>-85</v>
      </c>
      <c r="D23" s="6">
        <v>27</v>
      </c>
      <c r="E23" s="6">
        <v>1736</v>
      </c>
      <c r="F23" s="6">
        <v>1634</v>
      </c>
      <c r="G23" s="6">
        <v>92</v>
      </c>
    </row>
    <row r="24" spans="1:7" ht="17" thickBot="1" x14ac:dyDescent="0.25">
      <c r="A24" s="130" t="s">
        <v>40</v>
      </c>
      <c r="B24" s="131"/>
      <c r="C24" s="7">
        <v>0</v>
      </c>
      <c r="D24" s="7">
        <v>27</v>
      </c>
      <c r="E24" s="7">
        <v>36</v>
      </c>
      <c r="F24" s="7">
        <v>100</v>
      </c>
      <c r="G24" s="7">
        <v>92</v>
      </c>
    </row>
    <row r="25" spans="1:7" ht="17" thickBot="1" x14ac:dyDescent="0.25">
      <c r="A25" s="130" t="s">
        <v>41</v>
      </c>
      <c r="B25" s="131"/>
      <c r="C25" s="7">
        <v>-51</v>
      </c>
      <c r="D25" s="7" t="s">
        <v>26</v>
      </c>
      <c r="E25" s="7" t="s">
        <v>26</v>
      </c>
      <c r="F25" s="7" t="s">
        <v>26</v>
      </c>
      <c r="G25" s="7" t="s">
        <v>26</v>
      </c>
    </row>
    <row r="26" spans="1:7" ht="17" thickBot="1" x14ac:dyDescent="0.25">
      <c r="A26" s="130" t="s">
        <v>42</v>
      </c>
      <c r="B26" s="131"/>
      <c r="C26" s="7">
        <v>-34</v>
      </c>
      <c r="D26" s="7" t="s">
        <v>26</v>
      </c>
      <c r="E26" s="7">
        <v>1700</v>
      </c>
      <c r="F26" s="7">
        <v>1534</v>
      </c>
      <c r="G26" s="7" t="s">
        <v>26</v>
      </c>
    </row>
    <row r="27" spans="1:7" ht="17" thickBot="1" x14ac:dyDescent="0.25">
      <c r="A27" s="128" t="s">
        <v>43</v>
      </c>
      <c r="B27" s="129"/>
      <c r="C27" s="6">
        <v>-93</v>
      </c>
      <c r="D27" s="6">
        <v>10</v>
      </c>
      <c r="E27" s="6">
        <v>35</v>
      </c>
      <c r="F27" s="6">
        <v>53</v>
      </c>
      <c r="G27" s="6">
        <v>12</v>
      </c>
    </row>
    <row r="28" spans="1:7" ht="17" thickBot="1" x14ac:dyDescent="0.25">
      <c r="A28" s="130" t="s">
        <v>44</v>
      </c>
      <c r="B28" s="131"/>
      <c r="C28" s="7">
        <v>-93</v>
      </c>
      <c r="D28" s="7">
        <v>10</v>
      </c>
      <c r="E28" s="7">
        <v>35</v>
      </c>
      <c r="F28" s="7">
        <v>53</v>
      </c>
      <c r="G28" s="7">
        <v>12</v>
      </c>
    </row>
    <row r="29" spans="1:7" ht="17" thickBot="1" x14ac:dyDescent="0.25">
      <c r="A29" s="132" t="s">
        <v>45</v>
      </c>
      <c r="B29" s="133"/>
      <c r="C29" s="8">
        <v>51267</v>
      </c>
      <c r="D29" s="8">
        <v>56754</v>
      </c>
      <c r="E29" s="8">
        <v>59621</v>
      </c>
      <c r="F29" s="8">
        <v>59170</v>
      </c>
      <c r="G29" s="8">
        <v>59064</v>
      </c>
    </row>
    <row r="30" spans="1:7" ht="17" thickBot="1" x14ac:dyDescent="0.25">
      <c r="A30" s="132" t="s">
        <v>5</v>
      </c>
      <c r="B30" s="133"/>
      <c r="C30" s="8">
        <v>8545</v>
      </c>
      <c r="D30" s="8">
        <v>8644</v>
      </c>
      <c r="E30" s="8">
        <v>7423</v>
      </c>
      <c r="F30" s="8">
        <v>6814</v>
      </c>
      <c r="G30" s="8">
        <v>8507</v>
      </c>
    </row>
    <row r="31" spans="1:7" ht="17" thickBot="1" x14ac:dyDescent="0.25">
      <c r="A31" s="128" t="s">
        <v>46</v>
      </c>
      <c r="B31" s="129"/>
      <c r="C31" s="6">
        <v>-653</v>
      </c>
      <c r="D31" s="6">
        <v>-591</v>
      </c>
      <c r="E31" s="6">
        <v>-569</v>
      </c>
      <c r="F31" s="6">
        <v>-623</v>
      </c>
      <c r="G31" s="6">
        <v>-916</v>
      </c>
    </row>
    <row r="32" spans="1:7" ht="17" thickBot="1" x14ac:dyDescent="0.25">
      <c r="A32" s="130" t="s">
        <v>47</v>
      </c>
      <c r="B32" s="131"/>
      <c r="C32" s="7">
        <v>-653</v>
      </c>
      <c r="D32" s="7">
        <v>-591</v>
      </c>
      <c r="E32" s="7">
        <v>-569</v>
      </c>
      <c r="F32" s="7">
        <v>-623</v>
      </c>
      <c r="G32" s="7">
        <v>-916</v>
      </c>
    </row>
    <row r="33" spans="1:7" ht="17" thickBot="1" x14ac:dyDescent="0.25">
      <c r="A33" s="128" t="s">
        <v>48</v>
      </c>
      <c r="B33" s="129"/>
      <c r="C33" s="6" t="s">
        <v>26</v>
      </c>
      <c r="D33" s="6" t="s">
        <v>26</v>
      </c>
      <c r="E33" s="6">
        <v>265</v>
      </c>
      <c r="F33" s="6">
        <v>-114</v>
      </c>
      <c r="G33" s="6">
        <v>-64</v>
      </c>
    </row>
    <row r="34" spans="1:7" ht="17" thickBot="1" x14ac:dyDescent="0.25">
      <c r="A34" s="130" t="s">
        <v>49</v>
      </c>
      <c r="B34" s="131"/>
      <c r="C34" s="7" t="s">
        <v>26</v>
      </c>
      <c r="D34" s="7" t="s">
        <v>26</v>
      </c>
      <c r="E34" s="7">
        <v>265</v>
      </c>
      <c r="F34" s="7">
        <v>-114</v>
      </c>
      <c r="G34" s="7">
        <v>-64</v>
      </c>
    </row>
    <row r="35" spans="1:7" ht="17" thickBot="1" x14ac:dyDescent="0.25">
      <c r="A35" s="132" t="s">
        <v>50</v>
      </c>
      <c r="B35" s="133"/>
      <c r="C35" s="8" t="s">
        <v>26</v>
      </c>
      <c r="D35" s="8" t="s">
        <v>26</v>
      </c>
      <c r="E35" s="8" t="s">
        <v>26</v>
      </c>
      <c r="F35" s="8" t="s">
        <v>26</v>
      </c>
      <c r="G35" s="8" t="s">
        <v>26</v>
      </c>
    </row>
    <row r="36" spans="1:7" ht="17" thickBot="1" x14ac:dyDescent="0.25">
      <c r="A36" s="132" t="s">
        <v>51</v>
      </c>
      <c r="B36" s="133"/>
      <c r="C36" s="8">
        <v>-653</v>
      </c>
      <c r="D36" s="8">
        <v>-591</v>
      </c>
      <c r="E36" s="8">
        <v>-304</v>
      </c>
      <c r="F36" s="8">
        <v>-737</v>
      </c>
      <c r="G36" s="8">
        <v>-980</v>
      </c>
    </row>
    <row r="37" spans="1:7" ht="17" thickBot="1" x14ac:dyDescent="0.25">
      <c r="A37" s="132" t="s">
        <v>52</v>
      </c>
      <c r="B37" s="133"/>
      <c r="C37" s="8" t="s">
        <v>26</v>
      </c>
      <c r="D37" s="8" t="s">
        <v>26</v>
      </c>
      <c r="E37" s="8" t="s">
        <v>26</v>
      </c>
      <c r="F37" s="8" t="s">
        <v>26</v>
      </c>
      <c r="G37" s="8" t="s">
        <v>26</v>
      </c>
    </row>
    <row r="38" spans="1:7" ht="17" thickBot="1" x14ac:dyDescent="0.25">
      <c r="A38" s="128" t="s">
        <v>44</v>
      </c>
      <c r="B38" s="129"/>
      <c r="C38" s="6">
        <v>-651</v>
      </c>
      <c r="D38" s="6">
        <v>182</v>
      </c>
      <c r="E38" s="6">
        <v>431</v>
      </c>
      <c r="F38" s="6">
        <v>603</v>
      </c>
      <c r="G38" s="6">
        <v>571</v>
      </c>
    </row>
    <row r="39" spans="1:7" ht="17" thickBot="1" x14ac:dyDescent="0.25">
      <c r="A39" s="130" t="s">
        <v>53</v>
      </c>
      <c r="B39" s="131"/>
      <c r="C39" s="7">
        <v>-651</v>
      </c>
      <c r="D39" s="7">
        <v>182</v>
      </c>
      <c r="E39" s="7">
        <v>431</v>
      </c>
      <c r="F39" s="7">
        <v>603</v>
      </c>
      <c r="G39" s="7">
        <v>571</v>
      </c>
    </row>
    <row r="40" spans="1:7" ht="17" thickBot="1" x14ac:dyDescent="0.25">
      <c r="A40" s="132" t="s">
        <v>54</v>
      </c>
      <c r="B40" s="133"/>
      <c r="C40" s="8">
        <v>7241</v>
      </c>
      <c r="D40" s="8">
        <v>8235</v>
      </c>
      <c r="E40" s="8">
        <v>7550</v>
      </c>
      <c r="F40" s="8">
        <v>6680</v>
      </c>
      <c r="G40" s="8">
        <v>8098</v>
      </c>
    </row>
    <row r="41" spans="1:7" ht="17" thickBot="1" x14ac:dyDescent="0.25">
      <c r="A41" s="132" t="s">
        <v>55</v>
      </c>
      <c r="B41" s="133"/>
      <c r="C41" s="8">
        <v>1011</v>
      </c>
      <c r="D41" s="8">
        <v>1347</v>
      </c>
      <c r="E41" s="8">
        <v>1235</v>
      </c>
      <c r="F41" s="8">
        <v>948</v>
      </c>
      <c r="G41" s="8">
        <v>1178</v>
      </c>
    </row>
    <row r="42" spans="1:7" ht="17" thickBot="1" x14ac:dyDescent="0.25">
      <c r="A42" s="132" t="s">
        <v>56</v>
      </c>
      <c r="B42" s="133"/>
      <c r="C42" s="8">
        <v>6230</v>
      </c>
      <c r="D42" s="8">
        <v>6888</v>
      </c>
      <c r="E42" s="8">
        <v>6315</v>
      </c>
      <c r="F42" s="8">
        <v>5732</v>
      </c>
      <c r="G42" s="8">
        <v>6920</v>
      </c>
    </row>
    <row r="43" spans="1:7" ht="17" thickBot="1" x14ac:dyDescent="0.25">
      <c r="A43" s="132" t="s">
        <v>57</v>
      </c>
      <c r="B43" s="133"/>
      <c r="C43" s="8" t="s">
        <v>26</v>
      </c>
      <c r="D43" s="8" t="s">
        <v>26</v>
      </c>
      <c r="E43" s="8" t="s">
        <v>26</v>
      </c>
      <c r="F43" s="8" t="s">
        <v>26</v>
      </c>
      <c r="G43" s="8" t="s">
        <v>26</v>
      </c>
    </row>
    <row r="44" spans="1:7" ht="17" thickBot="1" x14ac:dyDescent="0.25">
      <c r="A44" s="132" t="s">
        <v>58</v>
      </c>
      <c r="B44" s="133"/>
      <c r="C44" s="8" t="s">
        <v>26</v>
      </c>
      <c r="D44" s="8" t="s">
        <v>26</v>
      </c>
      <c r="E44" s="8" t="s">
        <v>26</v>
      </c>
      <c r="F44" s="8" t="s">
        <v>26</v>
      </c>
      <c r="G44" s="8" t="s">
        <v>26</v>
      </c>
    </row>
    <row r="45" spans="1:7" ht="17" thickBot="1" x14ac:dyDescent="0.25">
      <c r="A45" s="132" t="s">
        <v>59</v>
      </c>
      <c r="B45" s="133"/>
      <c r="C45" s="8" t="s">
        <v>26</v>
      </c>
      <c r="D45" s="8" t="s">
        <v>26</v>
      </c>
      <c r="E45" s="8" t="s">
        <v>26</v>
      </c>
      <c r="F45" s="8" t="s">
        <v>26</v>
      </c>
      <c r="G45" s="8" t="s">
        <v>26</v>
      </c>
    </row>
    <row r="46" spans="1:7" ht="17" thickBot="1" x14ac:dyDescent="0.25">
      <c r="A46" s="132" t="s">
        <v>60</v>
      </c>
      <c r="B46" s="133"/>
      <c r="C46" s="8">
        <v>6230</v>
      </c>
      <c r="D46" s="8">
        <v>6888</v>
      </c>
      <c r="E46" s="8">
        <v>6315</v>
      </c>
      <c r="F46" s="8">
        <v>5732</v>
      </c>
      <c r="G46" s="8">
        <v>6920</v>
      </c>
    </row>
    <row r="47" spans="1:7" ht="17" thickBot="1" x14ac:dyDescent="0.25">
      <c r="A47" s="134"/>
      <c r="B47" s="134"/>
      <c r="C47" s="9"/>
      <c r="D47" s="9"/>
      <c r="E47" s="9"/>
      <c r="F47" s="9"/>
      <c r="G47" s="9"/>
    </row>
    <row r="48" spans="1:7" ht="17" thickBot="1" x14ac:dyDescent="0.25">
      <c r="A48" s="132" t="s">
        <v>61</v>
      </c>
      <c r="B48" s="133"/>
      <c r="C48" s="8" t="s">
        <v>26</v>
      </c>
      <c r="D48" s="8" t="s">
        <v>26</v>
      </c>
      <c r="E48" s="8" t="s">
        <v>26</v>
      </c>
      <c r="F48" s="8" t="s">
        <v>26</v>
      </c>
      <c r="G48" s="8" t="s">
        <v>26</v>
      </c>
    </row>
    <row r="49" spans="1:7" ht="17" thickBot="1" x14ac:dyDescent="0.25">
      <c r="A49" s="132" t="s">
        <v>62</v>
      </c>
      <c r="B49" s="133"/>
      <c r="C49" s="8">
        <v>0</v>
      </c>
      <c r="D49" s="8">
        <v>-55</v>
      </c>
      <c r="E49" s="8">
        <v>0</v>
      </c>
      <c r="F49" s="8" t="s">
        <v>26</v>
      </c>
      <c r="G49" s="8" t="s">
        <v>26</v>
      </c>
    </row>
    <row r="50" spans="1:7" ht="17" thickBot="1" x14ac:dyDescent="0.25">
      <c r="A50" s="132" t="s">
        <v>63</v>
      </c>
      <c r="B50" s="133"/>
      <c r="C50" s="8">
        <v>0</v>
      </c>
      <c r="D50" s="8">
        <v>0</v>
      </c>
      <c r="E50" s="8" t="s">
        <v>26</v>
      </c>
      <c r="F50" s="8" t="s">
        <v>26</v>
      </c>
      <c r="G50" s="8" t="s">
        <v>26</v>
      </c>
    </row>
    <row r="51" spans="1:7" ht="17" thickBot="1" x14ac:dyDescent="0.25">
      <c r="A51" s="132" t="s">
        <v>64</v>
      </c>
      <c r="B51" s="133"/>
      <c r="C51" s="8" t="s">
        <v>26</v>
      </c>
      <c r="D51" s="8" t="s">
        <v>26</v>
      </c>
      <c r="E51" s="8" t="s">
        <v>26</v>
      </c>
      <c r="F51" s="8" t="s">
        <v>26</v>
      </c>
      <c r="G51" s="8" t="s">
        <v>26</v>
      </c>
    </row>
    <row r="52" spans="1:7" ht="17" thickBot="1" x14ac:dyDescent="0.25">
      <c r="A52" s="132" t="s">
        <v>65</v>
      </c>
      <c r="B52" s="133"/>
      <c r="C52" s="8">
        <v>0</v>
      </c>
      <c r="D52" s="8">
        <v>-55</v>
      </c>
      <c r="E52" s="8">
        <v>0</v>
      </c>
      <c r="F52" s="8" t="s">
        <v>26</v>
      </c>
      <c r="G52" s="8" t="s">
        <v>26</v>
      </c>
    </row>
    <row r="53" spans="1:7" ht="17" thickBot="1" x14ac:dyDescent="0.25">
      <c r="A53" s="132" t="s">
        <v>66</v>
      </c>
      <c r="B53" s="133"/>
      <c r="C53" s="8">
        <v>6230</v>
      </c>
      <c r="D53" s="8">
        <v>6833</v>
      </c>
      <c r="E53" s="8">
        <v>6315</v>
      </c>
      <c r="F53" s="8">
        <v>5732</v>
      </c>
      <c r="G53" s="8">
        <v>6920</v>
      </c>
    </row>
    <row r="54" spans="1:7" ht="17" thickBot="1" x14ac:dyDescent="0.25">
      <c r="A54" s="134"/>
      <c r="B54" s="134"/>
      <c r="C54" s="9"/>
      <c r="D54" s="9"/>
      <c r="E54" s="9"/>
      <c r="F54" s="9"/>
      <c r="G54" s="9"/>
    </row>
    <row r="55" spans="1:7" ht="17" thickBot="1" x14ac:dyDescent="0.25">
      <c r="A55" s="132" t="s">
        <v>67</v>
      </c>
      <c r="B55" s="133"/>
      <c r="C55" s="8" t="s">
        <v>26</v>
      </c>
      <c r="D55" s="8" t="s">
        <v>26</v>
      </c>
      <c r="E55" s="8" t="s">
        <v>26</v>
      </c>
      <c r="F55" s="8" t="s">
        <v>26</v>
      </c>
      <c r="G55" s="8" t="s">
        <v>26</v>
      </c>
    </row>
    <row r="56" spans="1:7" ht="17" thickBot="1" x14ac:dyDescent="0.25">
      <c r="A56" s="132" t="s">
        <v>68</v>
      </c>
      <c r="B56" s="133"/>
      <c r="C56" s="8" t="s">
        <v>26</v>
      </c>
      <c r="D56" s="8" t="s">
        <v>26</v>
      </c>
      <c r="E56" s="8" t="s">
        <v>26</v>
      </c>
      <c r="F56" s="8" t="s">
        <v>26</v>
      </c>
      <c r="G56" s="8" t="s">
        <v>26</v>
      </c>
    </row>
    <row r="57" spans="1:7" ht="17" thickBot="1" x14ac:dyDescent="0.25">
      <c r="A57" s="132" t="s">
        <v>69</v>
      </c>
      <c r="B57" s="133"/>
      <c r="C57" s="8" t="s">
        <v>26</v>
      </c>
      <c r="D57" s="8" t="s">
        <v>26</v>
      </c>
      <c r="E57" s="8" t="s">
        <v>26</v>
      </c>
      <c r="F57" s="8" t="s">
        <v>26</v>
      </c>
      <c r="G57" s="8" t="s">
        <v>26</v>
      </c>
    </row>
    <row r="58" spans="1:7" ht="17" thickBot="1" x14ac:dyDescent="0.25">
      <c r="A58" s="132" t="s">
        <v>70</v>
      </c>
      <c r="B58" s="133"/>
      <c r="C58" s="8" t="s">
        <v>26</v>
      </c>
      <c r="D58" s="8" t="s">
        <v>26</v>
      </c>
      <c r="E58" s="8" t="s">
        <v>26</v>
      </c>
      <c r="F58" s="8" t="s">
        <v>26</v>
      </c>
      <c r="G58" s="8" t="s">
        <v>26</v>
      </c>
    </row>
    <row r="59" spans="1:7" ht="17" thickBot="1" x14ac:dyDescent="0.25">
      <c r="A59" s="132" t="s">
        <v>71</v>
      </c>
      <c r="B59" s="133"/>
      <c r="C59" s="8" t="s">
        <v>26</v>
      </c>
      <c r="D59" s="8" t="s">
        <v>26</v>
      </c>
      <c r="E59" s="8" t="s">
        <v>26</v>
      </c>
      <c r="F59" s="8" t="s">
        <v>26</v>
      </c>
      <c r="G59" s="8" t="s">
        <v>26</v>
      </c>
    </row>
    <row r="60" spans="1:7" ht="17" thickBot="1" x14ac:dyDescent="0.25">
      <c r="A60" s="132" t="s">
        <v>72</v>
      </c>
      <c r="B60" s="133"/>
      <c r="C60" s="8" t="s">
        <v>26</v>
      </c>
      <c r="D60" s="8" t="s">
        <v>26</v>
      </c>
      <c r="E60" s="8" t="s">
        <v>26</v>
      </c>
      <c r="F60" s="8" t="s">
        <v>26</v>
      </c>
      <c r="G60" s="8" t="s">
        <v>26</v>
      </c>
    </row>
    <row r="61" spans="1:7" ht="17" thickBot="1" x14ac:dyDescent="0.25">
      <c r="A61" s="132" t="s">
        <v>73</v>
      </c>
      <c r="B61" s="133"/>
      <c r="C61" s="8">
        <v>6230</v>
      </c>
      <c r="D61" s="8">
        <v>6888</v>
      </c>
      <c r="E61" s="8">
        <v>6315</v>
      </c>
      <c r="F61" s="8">
        <v>5732</v>
      </c>
      <c r="G61" s="8">
        <v>6920</v>
      </c>
    </row>
    <row r="62" spans="1:7" ht="17" thickBot="1" x14ac:dyDescent="0.25">
      <c r="A62" s="132" t="s">
        <v>74</v>
      </c>
      <c r="B62" s="133"/>
      <c r="C62" s="8">
        <v>6230</v>
      </c>
      <c r="D62" s="8">
        <v>6833</v>
      </c>
      <c r="E62" s="8">
        <v>6315</v>
      </c>
      <c r="F62" s="8">
        <v>5732</v>
      </c>
      <c r="G62" s="8">
        <v>6920</v>
      </c>
    </row>
    <row r="63" spans="1:7" ht="17" thickBot="1" x14ac:dyDescent="0.25">
      <c r="A63" s="132" t="s">
        <v>75</v>
      </c>
      <c r="B63" s="133"/>
      <c r="C63" s="8">
        <v>282</v>
      </c>
      <c r="D63" s="8">
        <v>280</v>
      </c>
      <c r="E63" s="8">
        <v>276</v>
      </c>
      <c r="F63" s="8">
        <v>264</v>
      </c>
      <c r="G63" s="8">
        <v>250</v>
      </c>
    </row>
    <row r="64" spans="1:7" ht="17" thickBot="1" x14ac:dyDescent="0.25">
      <c r="A64" s="132" t="s">
        <v>76</v>
      </c>
      <c r="B64" s="133"/>
      <c r="C64" s="10">
        <v>22.09</v>
      </c>
      <c r="D64" s="10">
        <v>24.6</v>
      </c>
      <c r="E64" s="10">
        <v>22.85</v>
      </c>
      <c r="F64" s="10">
        <v>21.74</v>
      </c>
      <c r="G64" s="10">
        <v>27.65</v>
      </c>
    </row>
    <row r="65" spans="1:7" ht="17" thickBot="1" x14ac:dyDescent="0.25">
      <c r="A65" s="132" t="s">
        <v>77</v>
      </c>
      <c r="B65" s="133"/>
      <c r="C65" s="10">
        <v>22.09</v>
      </c>
      <c r="D65" s="10">
        <v>24.4</v>
      </c>
      <c r="E65" s="10">
        <v>22.85</v>
      </c>
      <c r="F65" s="10">
        <v>21.74</v>
      </c>
      <c r="G65" s="10">
        <v>27.65</v>
      </c>
    </row>
    <row r="66" spans="1:7" ht="17" thickBot="1" x14ac:dyDescent="0.25">
      <c r="A66" s="132" t="s">
        <v>78</v>
      </c>
      <c r="B66" s="133"/>
      <c r="C66" s="8" t="s">
        <v>26</v>
      </c>
      <c r="D66" s="8" t="s">
        <v>26</v>
      </c>
      <c r="E66" s="8" t="s">
        <v>26</v>
      </c>
      <c r="F66" s="8" t="s">
        <v>26</v>
      </c>
      <c r="G66" s="8" t="s">
        <v>26</v>
      </c>
    </row>
    <row r="67" spans="1:7" ht="17" thickBot="1" x14ac:dyDescent="0.25">
      <c r="A67" s="132" t="s">
        <v>79</v>
      </c>
      <c r="B67" s="133"/>
      <c r="C67" s="8">
        <v>6230</v>
      </c>
      <c r="D67" s="8">
        <v>6833</v>
      </c>
      <c r="E67" s="8">
        <v>6315</v>
      </c>
      <c r="F67" s="8">
        <v>5732</v>
      </c>
      <c r="G67" s="8">
        <v>6920</v>
      </c>
    </row>
    <row r="68" spans="1:7" ht="17" thickBot="1" x14ac:dyDescent="0.25">
      <c r="A68" s="132" t="s">
        <v>80</v>
      </c>
      <c r="B68" s="133"/>
      <c r="C68" s="8">
        <v>284</v>
      </c>
      <c r="D68" s="8">
        <v>281</v>
      </c>
      <c r="E68" s="8">
        <v>277</v>
      </c>
      <c r="F68" s="8">
        <v>265</v>
      </c>
      <c r="G68" s="8">
        <v>251</v>
      </c>
    </row>
    <row r="69" spans="1:7" ht="17" thickBot="1" x14ac:dyDescent="0.25">
      <c r="A69" s="132" t="s">
        <v>81</v>
      </c>
      <c r="B69" s="133"/>
      <c r="C69" s="10">
        <v>21.95</v>
      </c>
      <c r="D69" s="10">
        <v>24.5</v>
      </c>
      <c r="E69" s="10">
        <v>22.76</v>
      </c>
      <c r="F69" s="10">
        <v>21.66</v>
      </c>
      <c r="G69" s="10">
        <v>27.55</v>
      </c>
    </row>
    <row r="70" spans="1:7" x14ac:dyDescent="0.2">
      <c r="A70" s="135" t="s">
        <v>82</v>
      </c>
      <c r="B70" s="136"/>
      <c r="C70" s="10">
        <v>21.95</v>
      </c>
      <c r="D70" s="10">
        <v>24.3</v>
      </c>
      <c r="E70" s="10">
        <v>22.76</v>
      </c>
      <c r="F70" s="10">
        <v>21.66</v>
      </c>
      <c r="G70" s="10">
        <v>27.55</v>
      </c>
    </row>
    <row r="71" spans="1:7" ht="17" thickBot="1" x14ac:dyDescent="0.25">
      <c r="A71" s="137" t="s">
        <v>83</v>
      </c>
      <c r="B71" s="137"/>
      <c r="C71" s="11"/>
      <c r="D71" s="11"/>
      <c r="E71" s="11"/>
      <c r="F71" s="11"/>
      <c r="G71" s="11"/>
    </row>
    <row r="72" spans="1:7" ht="17" thickBot="1" x14ac:dyDescent="0.25">
      <c r="A72" s="132" t="s">
        <v>84</v>
      </c>
      <c r="B72" s="133"/>
      <c r="C72" s="10">
        <v>9</v>
      </c>
      <c r="D72" s="10">
        <v>9.8000000000000007</v>
      </c>
      <c r="E72" s="10">
        <v>10.6</v>
      </c>
      <c r="F72" s="10">
        <v>11.4</v>
      </c>
      <c r="G72" s="10">
        <v>12.15</v>
      </c>
    </row>
    <row r="73" spans="1:7" ht="17" thickBot="1" x14ac:dyDescent="0.25">
      <c r="A73" s="132" t="s">
        <v>85</v>
      </c>
      <c r="B73" s="133"/>
      <c r="C73" s="10" t="s">
        <v>26</v>
      </c>
      <c r="D73" s="10" t="s">
        <v>26</v>
      </c>
      <c r="E73" s="10" t="s">
        <v>26</v>
      </c>
      <c r="F73" s="10" t="s">
        <v>26</v>
      </c>
      <c r="G73" s="10" t="s">
        <v>26</v>
      </c>
    </row>
    <row r="74" spans="1:7" ht="17" thickBot="1" x14ac:dyDescent="0.25">
      <c r="A74" s="132" t="s">
        <v>86</v>
      </c>
      <c r="B74" s="133"/>
      <c r="C74" s="10" t="s">
        <v>26</v>
      </c>
      <c r="D74" s="10" t="s">
        <v>26</v>
      </c>
      <c r="E74" s="10" t="s">
        <v>26</v>
      </c>
      <c r="F74" s="10" t="s">
        <v>26</v>
      </c>
      <c r="G74" s="10" t="s">
        <v>26</v>
      </c>
    </row>
    <row r="75" spans="1:7" ht="17" thickBot="1" x14ac:dyDescent="0.25">
      <c r="A75" s="132" t="s">
        <v>87</v>
      </c>
      <c r="B75" s="133"/>
      <c r="C75" s="10" t="s">
        <v>26</v>
      </c>
      <c r="D75" s="10" t="s">
        <v>26</v>
      </c>
      <c r="E75" s="10" t="s">
        <v>26</v>
      </c>
      <c r="F75" s="10" t="s">
        <v>26</v>
      </c>
      <c r="G75" s="10" t="s">
        <v>26</v>
      </c>
    </row>
    <row r="76" spans="1:7" ht="17" thickBot="1" x14ac:dyDescent="0.25">
      <c r="A76" s="132" t="s">
        <v>88</v>
      </c>
      <c r="B76" s="133"/>
      <c r="C76" s="10" t="s">
        <v>26</v>
      </c>
      <c r="D76" s="10" t="s">
        <v>26</v>
      </c>
      <c r="E76" s="10" t="s">
        <v>26</v>
      </c>
      <c r="F76" s="10" t="s">
        <v>26</v>
      </c>
      <c r="G76" s="10" t="s">
        <v>26</v>
      </c>
    </row>
    <row r="77" spans="1:7" ht="17" thickBot="1" x14ac:dyDescent="0.25">
      <c r="A77" s="132" t="s">
        <v>89</v>
      </c>
      <c r="B77" s="133"/>
      <c r="C77" s="10" t="s">
        <v>26</v>
      </c>
      <c r="D77" s="10" t="s">
        <v>26</v>
      </c>
      <c r="E77" s="10" t="s">
        <v>26</v>
      </c>
      <c r="F77" s="10" t="s">
        <v>26</v>
      </c>
      <c r="G77" s="10" t="s">
        <v>26</v>
      </c>
    </row>
    <row r="78" spans="1:7" ht="17" thickBot="1" x14ac:dyDescent="0.25">
      <c r="A78" s="132" t="s">
        <v>90</v>
      </c>
      <c r="B78" s="133"/>
      <c r="C78" s="10" t="s">
        <v>26</v>
      </c>
      <c r="D78" s="10" t="s">
        <v>26</v>
      </c>
      <c r="E78" s="10" t="s">
        <v>26</v>
      </c>
      <c r="F78" s="10" t="s">
        <v>26</v>
      </c>
      <c r="G78" s="10" t="s">
        <v>26</v>
      </c>
    </row>
    <row r="79" spans="1:7" ht="17" thickBot="1" x14ac:dyDescent="0.25">
      <c r="A79" s="132" t="s">
        <v>91</v>
      </c>
      <c r="B79" s="133"/>
      <c r="C79" s="10" t="s">
        <v>26</v>
      </c>
      <c r="D79" s="10" t="s">
        <v>26</v>
      </c>
      <c r="E79" s="10" t="s">
        <v>26</v>
      </c>
      <c r="F79" s="10" t="s">
        <v>26</v>
      </c>
      <c r="G79" s="10" t="s">
        <v>26</v>
      </c>
    </row>
    <row r="80" spans="1:7" ht="17" thickBot="1" x14ac:dyDescent="0.25">
      <c r="A80" s="132" t="s">
        <v>92</v>
      </c>
      <c r="B80" s="133"/>
      <c r="C80" s="8">
        <v>2550</v>
      </c>
      <c r="D80" s="8">
        <v>2757</v>
      </c>
      <c r="E80" s="8">
        <v>2944</v>
      </c>
      <c r="F80" s="8">
        <v>3010</v>
      </c>
      <c r="G80" s="8">
        <v>3051</v>
      </c>
    </row>
    <row r="81" spans="1:7" ht="17" thickBot="1" x14ac:dyDescent="0.25">
      <c r="A81" s="132" t="s">
        <v>93</v>
      </c>
      <c r="B81" s="133"/>
      <c r="C81" s="8" t="s">
        <v>26</v>
      </c>
      <c r="D81" s="8" t="s">
        <v>26</v>
      </c>
      <c r="E81" s="8" t="s">
        <v>26</v>
      </c>
      <c r="F81" s="8" t="s">
        <v>26</v>
      </c>
      <c r="G81" s="8" t="s">
        <v>26</v>
      </c>
    </row>
    <row r="82" spans="1:7" ht="17" thickBot="1" x14ac:dyDescent="0.25">
      <c r="A82" s="132" t="s">
        <v>94</v>
      </c>
      <c r="B82" s="133"/>
      <c r="C82" s="8" t="s">
        <v>26</v>
      </c>
      <c r="D82" s="8" t="s">
        <v>26</v>
      </c>
      <c r="E82" s="8" t="s">
        <v>26</v>
      </c>
      <c r="F82" s="8" t="s">
        <v>26</v>
      </c>
      <c r="G82" s="8" t="s">
        <v>26</v>
      </c>
    </row>
    <row r="83" spans="1:7" ht="17" thickBot="1" x14ac:dyDescent="0.25">
      <c r="A83" s="132" t="s">
        <v>95</v>
      </c>
      <c r="B83" s="133"/>
      <c r="C83" s="10" t="s">
        <v>26</v>
      </c>
      <c r="D83" s="10" t="s">
        <v>26</v>
      </c>
      <c r="E83" s="10" t="s">
        <v>26</v>
      </c>
      <c r="F83" s="10" t="s">
        <v>26</v>
      </c>
      <c r="G83" s="10" t="s">
        <v>26</v>
      </c>
    </row>
    <row r="84" spans="1:7" ht="17" thickBot="1" x14ac:dyDescent="0.25">
      <c r="A84" s="132" t="s">
        <v>96</v>
      </c>
      <c r="B84" s="133"/>
      <c r="C84" s="10" t="s">
        <v>26</v>
      </c>
      <c r="D84" s="10" t="s">
        <v>26</v>
      </c>
      <c r="E84" s="10" t="s">
        <v>26</v>
      </c>
      <c r="F84" s="10" t="s">
        <v>26</v>
      </c>
      <c r="G84" s="10" t="s">
        <v>26</v>
      </c>
    </row>
    <row r="85" spans="1:7" ht="17" thickBot="1" x14ac:dyDescent="0.25">
      <c r="A85" s="132" t="s">
        <v>97</v>
      </c>
      <c r="B85" s="133"/>
      <c r="C85" s="8" t="s">
        <v>26</v>
      </c>
      <c r="D85" s="8" t="s">
        <v>26</v>
      </c>
      <c r="E85" s="8" t="s">
        <v>26</v>
      </c>
      <c r="F85" s="8" t="s">
        <v>26</v>
      </c>
      <c r="G85" s="8" t="s">
        <v>26</v>
      </c>
    </row>
    <row r="86" spans="1:7" ht="17" thickBot="1" x14ac:dyDescent="0.25">
      <c r="A86" s="132" t="s">
        <v>98</v>
      </c>
      <c r="B86" s="133"/>
      <c r="C86" s="8" t="s">
        <v>26</v>
      </c>
      <c r="D86" s="8" t="s">
        <v>26</v>
      </c>
      <c r="E86" s="8" t="s">
        <v>26</v>
      </c>
      <c r="F86" s="8" t="s">
        <v>26</v>
      </c>
      <c r="G86" s="8" t="s">
        <v>26</v>
      </c>
    </row>
    <row r="87" spans="1:7" ht="17" thickBot="1" x14ac:dyDescent="0.25">
      <c r="A87" s="132" t="s">
        <v>99</v>
      </c>
      <c r="B87" s="133"/>
      <c r="C87" s="8" t="s">
        <v>26</v>
      </c>
      <c r="D87" s="8" t="s">
        <v>26</v>
      </c>
      <c r="E87" s="8" t="s">
        <v>26</v>
      </c>
      <c r="F87" s="8" t="s">
        <v>26</v>
      </c>
      <c r="G87" s="8" t="s">
        <v>26</v>
      </c>
    </row>
    <row r="88" spans="1:7" ht="17" thickBot="1" x14ac:dyDescent="0.25">
      <c r="A88" s="132" t="s">
        <v>100</v>
      </c>
      <c r="B88" s="133"/>
      <c r="C88" s="8" t="s">
        <v>26</v>
      </c>
      <c r="D88" s="8" t="s">
        <v>26</v>
      </c>
      <c r="E88" s="8" t="s">
        <v>26</v>
      </c>
      <c r="F88" s="8" t="s">
        <v>26</v>
      </c>
      <c r="G88" s="8" t="s">
        <v>26</v>
      </c>
    </row>
    <row r="89" spans="1:7" ht="17" thickBot="1" x14ac:dyDescent="0.25">
      <c r="A89" s="132" t="s">
        <v>101</v>
      </c>
      <c r="B89" s="133"/>
      <c r="C89" s="8" t="s">
        <v>26</v>
      </c>
      <c r="D89" s="8" t="s">
        <v>26</v>
      </c>
      <c r="E89" s="8" t="s">
        <v>26</v>
      </c>
      <c r="F89" s="8" t="s">
        <v>26</v>
      </c>
      <c r="G89" s="8" t="s">
        <v>26</v>
      </c>
    </row>
    <row r="90" spans="1:7" ht="17" thickBot="1" x14ac:dyDescent="0.25">
      <c r="A90" s="132" t="s">
        <v>102</v>
      </c>
      <c r="B90" s="133"/>
      <c r="C90" s="8" t="s">
        <v>26</v>
      </c>
      <c r="D90" s="8" t="s">
        <v>26</v>
      </c>
      <c r="E90" s="8" t="s">
        <v>26</v>
      </c>
      <c r="F90" s="8" t="s">
        <v>26</v>
      </c>
      <c r="G90" s="8" t="s">
        <v>26</v>
      </c>
    </row>
    <row r="91" spans="1:7" ht="17" thickBot="1" x14ac:dyDescent="0.25">
      <c r="A91" s="132" t="s">
        <v>103</v>
      </c>
      <c r="B91" s="133"/>
      <c r="C91" s="8" t="s">
        <v>26</v>
      </c>
      <c r="D91" s="8" t="s">
        <v>26</v>
      </c>
      <c r="E91" s="8" t="s">
        <v>26</v>
      </c>
      <c r="F91" s="8" t="s">
        <v>26</v>
      </c>
      <c r="G91" s="8" t="s">
        <v>26</v>
      </c>
    </row>
    <row r="92" spans="1:7" ht="17" thickBot="1" x14ac:dyDescent="0.25">
      <c r="A92" s="132" t="s">
        <v>104</v>
      </c>
      <c r="B92" s="133"/>
      <c r="C92" s="8" t="s">
        <v>26</v>
      </c>
      <c r="D92" s="8" t="s">
        <v>26</v>
      </c>
      <c r="E92" s="8" t="s">
        <v>26</v>
      </c>
      <c r="F92" s="8" t="s">
        <v>26</v>
      </c>
      <c r="G92" s="8" t="s">
        <v>26</v>
      </c>
    </row>
    <row r="93" spans="1:7" ht="17" thickBot="1" x14ac:dyDescent="0.25">
      <c r="A93" s="132" t="s">
        <v>105</v>
      </c>
      <c r="B93" s="133"/>
      <c r="C93" s="8">
        <v>-85</v>
      </c>
      <c r="D93" s="8">
        <v>27</v>
      </c>
      <c r="E93" s="8">
        <v>1736</v>
      </c>
      <c r="F93" s="8">
        <v>1634</v>
      </c>
      <c r="G93" s="8">
        <v>92</v>
      </c>
    </row>
    <row r="94" spans="1:7" ht="17" thickBot="1" x14ac:dyDescent="0.25">
      <c r="A94" s="132" t="s">
        <v>106</v>
      </c>
      <c r="B94" s="133"/>
      <c r="C94" s="8">
        <v>7156</v>
      </c>
      <c r="D94" s="8">
        <v>8262</v>
      </c>
      <c r="E94" s="8">
        <v>9286</v>
      </c>
      <c r="F94" s="8">
        <v>8314</v>
      </c>
      <c r="G94" s="8">
        <v>8190</v>
      </c>
    </row>
    <row r="95" spans="1:7" ht="17" thickBot="1" x14ac:dyDescent="0.25">
      <c r="A95" s="132" t="s">
        <v>107</v>
      </c>
      <c r="B95" s="133"/>
      <c r="C95" s="8">
        <v>-12</v>
      </c>
      <c r="D95" s="8">
        <v>4</v>
      </c>
      <c r="E95" s="8">
        <v>284</v>
      </c>
      <c r="F95" s="8">
        <v>232</v>
      </c>
      <c r="G95" s="8">
        <v>13</v>
      </c>
    </row>
    <row r="96" spans="1:7" ht="17" thickBot="1" x14ac:dyDescent="0.25">
      <c r="A96" s="132" t="s">
        <v>108</v>
      </c>
      <c r="B96" s="133"/>
      <c r="C96" s="8">
        <v>999</v>
      </c>
      <c r="D96" s="8">
        <v>1351</v>
      </c>
      <c r="E96" s="8">
        <v>1519</v>
      </c>
      <c r="F96" s="8">
        <v>1180</v>
      </c>
      <c r="G96" s="8">
        <v>1191</v>
      </c>
    </row>
    <row r="97" spans="1:7" ht="17" thickBot="1" x14ac:dyDescent="0.25">
      <c r="A97" s="132" t="s">
        <v>109</v>
      </c>
      <c r="B97" s="133"/>
      <c r="C97" s="8">
        <v>6157</v>
      </c>
      <c r="D97" s="8">
        <v>6911</v>
      </c>
      <c r="E97" s="8">
        <v>7767</v>
      </c>
      <c r="F97" s="8">
        <v>7134</v>
      </c>
      <c r="G97" s="8">
        <v>6999</v>
      </c>
    </row>
    <row r="98" spans="1:7" ht="17" thickBot="1" x14ac:dyDescent="0.25">
      <c r="A98" s="132" t="s">
        <v>110</v>
      </c>
      <c r="B98" s="133"/>
      <c r="C98" s="8">
        <v>6157</v>
      </c>
      <c r="D98" s="8">
        <v>6911</v>
      </c>
      <c r="E98" s="8">
        <v>7767</v>
      </c>
      <c r="F98" s="8">
        <v>7134</v>
      </c>
      <c r="G98" s="8">
        <v>6999</v>
      </c>
    </row>
    <row r="99" spans="1:7" ht="17" thickBot="1" x14ac:dyDescent="0.25">
      <c r="A99" s="132" t="s">
        <v>111</v>
      </c>
      <c r="B99" s="133"/>
      <c r="C99" s="10">
        <v>21.83</v>
      </c>
      <c r="D99" s="10">
        <v>24.68</v>
      </c>
      <c r="E99" s="10">
        <v>28.1</v>
      </c>
      <c r="F99" s="10">
        <v>27.05</v>
      </c>
      <c r="G99" s="10">
        <v>27.96</v>
      </c>
    </row>
    <row r="100" spans="1:7" ht="17" thickBot="1" x14ac:dyDescent="0.25">
      <c r="A100" s="132" t="s">
        <v>112</v>
      </c>
      <c r="B100" s="133"/>
      <c r="C100" s="10">
        <v>21.69</v>
      </c>
      <c r="D100" s="10">
        <v>24.58</v>
      </c>
      <c r="E100" s="10">
        <v>28</v>
      </c>
      <c r="F100" s="10">
        <v>26.96</v>
      </c>
      <c r="G100" s="10">
        <v>27.86</v>
      </c>
    </row>
    <row r="101" spans="1:7" ht="17" thickBot="1" x14ac:dyDescent="0.25">
      <c r="A101" s="132" t="s">
        <v>113</v>
      </c>
      <c r="B101" s="133"/>
      <c r="C101" s="10" t="s">
        <v>26</v>
      </c>
      <c r="D101" s="10" t="s">
        <v>26</v>
      </c>
      <c r="E101" s="10" t="s">
        <v>26</v>
      </c>
      <c r="F101" s="10" t="s">
        <v>26</v>
      </c>
      <c r="G101" s="10" t="s">
        <v>26</v>
      </c>
    </row>
    <row r="102" spans="1:7" ht="17" thickBot="1" x14ac:dyDescent="0.25">
      <c r="A102" s="132" t="s">
        <v>114</v>
      </c>
      <c r="B102" s="133"/>
      <c r="C102" s="8" t="s">
        <v>26</v>
      </c>
      <c r="D102" s="8" t="s">
        <v>26</v>
      </c>
      <c r="E102" s="8" t="s">
        <v>26</v>
      </c>
      <c r="F102" s="8" t="s">
        <v>26</v>
      </c>
      <c r="G102" s="8" t="s">
        <v>26</v>
      </c>
    </row>
    <row r="103" spans="1:7" ht="17" thickBot="1" x14ac:dyDescent="0.25">
      <c r="A103" s="132" t="s">
        <v>115</v>
      </c>
      <c r="B103" s="133"/>
      <c r="C103" s="8" t="s">
        <v>26</v>
      </c>
      <c r="D103" s="8" t="s">
        <v>26</v>
      </c>
      <c r="E103" s="8" t="s">
        <v>26</v>
      </c>
      <c r="F103" s="8" t="s">
        <v>26</v>
      </c>
      <c r="G103" s="8" t="s">
        <v>26</v>
      </c>
    </row>
    <row r="104" spans="1:7" ht="17" thickBot="1" x14ac:dyDescent="0.25">
      <c r="A104" s="132" t="s">
        <v>116</v>
      </c>
      <c r="B104" s="133"/>
      <c r="C104" s="8">
        <v>395</v>
      </c>
      <c r="D104" s="8">
        <v>437</v>
      </c>
      <c r="E104" s="8">
        <v>460</v>
      </c>
      <c r="F104" s="8">
        <v>501</v>
      </c>
      <c r="G104" s="8">
        <v>510</v>
      </c>
    </row>
    <row r="105" spans="1:7" ht="17" thickBot="1" x14ac:dyDescent="0.25">
      <c r="A105" s="132" t="s">
        <v>117</v>
      </c>
      <c r="B105" s="133"/>
      <c r="C105" s="8" t="s">
        <v>26</v>
      </c>
      <c r="D105" s="8" t="s">
        <v>26</v>
      </c>
      <c r="E105" s="8" t="s">
        <v>26</v>
      </c>
      <c r="F105" s="8" t="s">
        <v>26</v>
      </c>
      <c r="G105" s="8" t="s">
        <v>26</v>
      </c>
    </row>
    <row r="106" spans="1:7" ht="17" thickBot="1" x14ac:dyDescent="0.25">
      <c r="A106" s="132" t="s">
        <v>118</v>
      </c>
      <c r="B106" s="133"/>
      <c r="C106" s="8">
        <v>794</v>
      </c>
      <c r="D106" s="8">
        <v>853</v>
      </c>
      <c r="E106" s="8">
        <v>904</v>
      </c>
      <c r="F106" s="8">
        <v>903</v>
      </c>
      <c r="G106" s="8">
        <v>920</v>
      </c>
    </row>
    <row r="107" spans="1:7" ht="17" thickBot="1" x14ac:dyDescent="0.25">
      <c r="A107" s="132" t="s">
        <v>119</v>
      </c>
      <c r="B107" s="133"/>
      <c r="C107" s="8" t="s">
        <v>26</v>
      </c>
      <c r="D107" s="8" t="s">
        <v>26</v>
      </c>
      <c r="E107" s="8" t="s">
        <v>26</v>
      </c>
      <c r="F107" s="8" t="s">
        <v>26</v>
      </c>
      <c r="G107" s="8" t="s">
        <v>26</v>
      </c>
    </row>
    <row r="108" spans="1:7" ht="17" thickBot="1" x14ac:dyDescent="0.25">
      <c r="A108" s="132" t="s">
        <v>120</v>
      </c>
      <c r="B108" s="133"/>
      <c r="C108" s="8">
        <v>653</v>
      </c>
      <c r="D108" s="8">
        <v>591</v>
      </c>
      <c r="E108" s="8">
        <v>569</v>
      </c>
      <c r="F108" s="8">
        <v>623</v>
      </c>
      <c r="G108" s="8">
        <v>916</v>
      </c>
    </row>
    <row r="109" spans="1:7" ht="17" thickBot="1" x14ac:dyDescent="0.25">
      <c r="A109" s="132" t="s">
        <v>121</v>
      </c>
      <c r="B109" s="133"/>
      <c r="C109" s="8" t="s">
        <v>26</v>
      </c>
      <c r="D109" s="8" t="s">
        <v>26</v>
      </c>
      <c r="E109" s="8" t="s">
        <v>26</v>
      </c>
      <c r="F109" s="8" t="s">
        <v>26</v>
      </c>
      <c r="G109" s="8" t="s">
        <v>26</v>
      </c>
    </row>
    <row r="110" spans="1:7" ht="17" thickBot="1" x14ac:dyDescent="0.25">
      <c r="A110" s="132" t="s">
        <v>122</v>
      </c>
      <c r="B110" s="133"/>
      <c r="C110" s="8" t="s">
        <v>26</v>
      </c>
      <c r="D110" s="8" t="s">
        <v>26</v>
      </c>
      <c r="E110" s="8" t="s">
        <v>26</v>
      </c>
      <c r="F110" s="8" t="s">
        <v>26</v>
      </c>
      <c r="G110" s="8" t="s">
        <v>26</v>
      </c>
    </row>
    <row r="111" spans="1:7" ht="17" thickBot="1" x14ac:dyDescent="0.25">
      <c r="A111" s="132" t="s">
        <v>123</v>
      </c>
      <c r="B111" s="133"/>
      <c r="C111" s="8" t="s">
        <v>26</v>
      </c>
      <c r="D111" s="8" t="s">
        <v>26</v>
      </c>
      <c r="E111" s="8" t="s">
        <v>26</v>
      </c>
      <c r="F111" s="8" t="s">
        <v>26</v>
      </c>
      <c r="G111" s="8" t="s">
        <v>26</v>
      </c>
    </row>
    <row r="112" spans="1:7" ht="17" thickBot="1" x14ac:dyDescent="0.25">
      <c r="A112" s="132" t="s">
        <v>124</v>
      </c>
      <c r="B112" s="133"/>
      <c r="C112" s="8" t="s">
        <v>26</v>
      </c>
      <c r="D112" s="8" t="s">
        <v>26</v>
      </c>
      <c r="E112" s="8" t="s">
        <v>26</v>
      </c>
      <c r="F112" s="8" t="s">
        <v>26</v>
      </c>
      <c r="G112" s="8" t="s">
        <v>26</v>
      </c>
    </row>
    <row r="113" spans="1:7" ht="17" thickBot="1" x14ac:dyDescent="0.25">
      <c r="A113" s="132" t="s">
        <v>125</v>
      </c>
      <c r="B113" s="133"/>
      <c r="C113" s="8">
        <v>239</v>
      </c>
      <c r="D113" s="8">
        <v>223</v>
      </c>
      <c r="E113" s="8">
        <v>275</v>
      </c>
      <c r="F113" s="8">
        <v>275</v>
      </c>
      <c r="G113" s="8">
        <v>273</v>
      </c>
    </row>
    <row r="114" spans="1:7" ht="17" thickBot="1" x14ac:dyDescent="0.25">
      <c r="A114" s="132" t="s">
        <v>126</v>
      </c>
      <c r="B114" s="133"/>
      <c r="C114" s="8" t="s">
        <v>26</v>
      </c>
      <c r="D114" s="8" t="s">
        <v>26</v>
      </c>
      <c r="E114" s="8" t="s">
        <v>26</v>
      </c>
      <c r="F114" s="8" t="s">
        <v>26</v>
      </c>
      <c r="G114" s="8" t="s">
        <v>26</v>
      </c>
    </row>
    <row r="115" spans="1:7" ht="17" thickBot="1" x14ac:dyDescent="0.25">
      <c r="A115" s="132" t="s">
        <v>127</v>
      </c>
      <c r="B115" s="133"/>
      <c r="C115" s="8">
        <v>189</v>
      </c>
      <c r="D115" s="8">
        <v>221</v>
      </c>
      <c r="E115" s="8">
        <v>227</v>
      </c>
      <c r="F115" s="8">
        <v>238</v>
      </c>
      <c r="G115" s="8">
        <v>265</v>
      </c>
    </row>
    <row r="116" spans="1:7" ht="17" thickBot="1" x14ac:dyDescent="0.25">
      <c r="A116" s="132" t="s">
        <v>128</v>
      </c>
      <c r="B116" s="133"/>
      <c r="C116" s="8" t="s">
        <v>26</v>
      </c>
      <c r="D116" s="8" t="s">
        <v>26</v>
      </c>
      <c r="E116" s="8" t="s">
        <v>26</v>
      </c>
      <c r="F116" s="8" t="s">
        <v>26</v>
      </c>
      <c r="G116" s="8" t="s">
        <v>26</v>
      </c>
    </row>
    <row r="117" spans="1:7" ht="17" thickBot="1" x14ac:dyDescent="0.25">
      <c r="A117" s="132" t="s">
        <v>129</v>
      </c>
      <c r="B117" s="133"/>
      <c r="C117" s="8" t="s">
        <v>26</v>
      </c>
      <c r="D117" s="8" t="s">
        <v>26</v>
      </c>
      <c r="E117" s="8" t="s">
        <v>26</v>
      </c>
      <c r="F117" s="8" t="s">
        <v>26</v>
      </c>
      <c r="G117" s="8" t="s">
        <v>26</v>
      </c>
    </row>
    <row r="118" spans="1:7" ht="17" thickBot="1" x14ac:dyDescent="0.25">
      <c r="A118" s="132" t="s">
        <v>130</v>
      </c>
      <c r="B118" s="133"/>
      <c r="C118" s="8" t="s">
        <v>26</v>
      </c>
      <c r="D118" s="8" t="s">
        <v>26</v>
      </c>
      <c r="E118" s="8" t="s">
        <v>26</v>
      </c>
      <c r="F118" s="8" t="s">
        <v>26</v>
      </c>
      <c r="G118" s="8" t="s">
        <v>26</v>
      </c>
    </row>
    <row r="119" spans="1:7" ht="17" thickBot="1" x14ac:dyDescent="0.25">
      <c r="A119" s="132" t="s">
        <v>131</v>
      </c>
      <c r="B119" s="133"/>
      <c r="C119" s="8" t="s">
        <v>26</v>
      </c>
      <c r="D119" s="8" t="s">
        <v>26</v>
      </c>
      <c r="E119" s="8" t="s">
        <v>26</v>
      </c>
      <c r="F119" s="8" t="s">
        <v>26</v>
      </c>
      <c r="G119" s="8" t="s">
        <v>26</v>
      </c>
    </row>
    <row r="120" spans="1:7" ht="17" thickBot="1" x14ac:dyDescent="0.25">
      <c r="A120" s="132" t="s">
        <v>132</v>
      </c>
      <c r="B120" s="133"/>
      <c r="C120" s="8" t="s">
        <v>26</v>
      </c>
      <c r="D120" s="8" t="s">
        <v>26</v>
      </c>
      <c r="E120" s="8" t="s">
        <v>26</v>
      </c>
      <c r="F120" s="8" t="s">
        <v>26</v>
      </c>
      <c r="G120" s="8" t="s">
        <v>26</v>
      </c>
    </row>
    <row r="121" spans="1:7" ht="17" thickBot="1" x14ac:dyDescent="0.25">
      <c r="A121" s="132" t="s">
        <v>133</v>
      </c>
      <c r="B121" s="133"/>
      <c r="C121" s="8" t="s">
        <v>26</v>
      </c>
      <c r="D121" s="8" t="s">
        <v>26</v>
      </c>
      <c r="E121" s="8" t="s">
        <v>26</v>
      </c>
      <c r="F121" s="8" t="s">
        <v>26</v>
      </c>
      <c r="G121" s="8" t="s">
        <v>26</v>
      </c>
    </row>
    <row r="122" spans="1:7" ht="17" thickBot="1" x14ac:dyDescent="0.25">
      <c r="A122" s="132" t="s">
        <v>134</v>
      </c>
      <c r="B122" s="133"/>
      <c r="C122" s="8" t="s">
        <v>26</v>
      </c>
      <c r="D122" s="8" t="s">
        <v>26</v>
      </c>
      <c r="E122" s="8" t="s">
        <v>26</v>
      </c>
      <c r="F122" s="8" t="s">
        <v>26</v>
      </c>
      <c r="G122" s="8" t="s">
        <v>26</v>
      </c>
    </row>
    <row r="123" spans="1:7" ht="17" thickBot="1" x14ac:dyDescent="0.25">
      <c r="A123" s="132" t="s">
        <v>135</v>
      </c>
      <c r="B123" s="133"/>
      <c r="C123" s="8" t="s">
        <v>26</v>
      </c>
      <c r="D123" s="8" t="s">
        <v>26</v>
      </c>
      <c r="E123" s="8">
        <v>97</v>
      </c>
      <c r="F123" s="8">
        <v>114</v>
      </c>
      <c r="G123" s="8">
        <v>40</v>
      </c>
    </row>
    <row r="124" spans="1:7" ht="17" thickBot="1" x14ac:dyDescent="0.25">
      <c r="A124" s="132" t="s">
        <v>136</v>
      </c>
      <c r="B124" s="133"/>
      <c r="C124" s="8" t="s">
        <v>26</v>
      </c>
      <c r="D124" s="8" t="s">
        <v>26</v>
      </c>
      <c r="E124" s="8" t="s">
        <v>26</v>
      </c>
      <c r="F124" s="8" t="s">
        <v>26</v>
      </c>
      <c r="G124" s="8" t="s">
        <v>26</v>
      </c>
    </row>
    <row r="125" spans="1:7" ht="17" thickBot="1" x14ac:dyDescent="0.25">
      <c r="A125" s="132" t="s">
        <v>137</v>
      </c>
      <c r="B125" s="133"/>
      <c r="C125" s="8">
        <v>0</v>
      </c>
      <c r="D125" s="8">
        <v>0</v>
      </c>
      <c r="E125" s="8" t="s">
        <v>26</v>
      </c>
      <c r="F125" s="8" t="s">
        <v>26</v>
      </c>
      <c r="G125" s="8" t="s">
        <v>26</v>
      </c>
    </row>
    <row r="126" spans="1:7" ht="17" thickBot="1" x14ac:dyDescent="0.25">
      <c r="A126" s="132" t="s">
        <v>138</v>
      </c>
      <c r="B126" s="133"/>
      <c r="C126" s="8">
        <v>1300</v>
      </c>
      <c r="D126" s="8">
        <v>1300</v>
      </c>
      <c r="E126" s="8">
        <v>1500</v>
      </c>
      <c r="F126" s="8">
        <v>1700</v>
      </c>
      <c r="G126" s="8">
        <v>1500</v>
      </c>
    </row>
    <row r="127" spans="1:7" ht="17" thickBot="1" x14ac:dyDescent="0.25">
      <c r="A127" s="132" t="s">
        <v>139</v>
      </c>
      <c r="B127" s="133"/>
      <c r="C127" s="8">
        <v>23</v>
      </c>
      <c r="D127" s="8">
        <v>24</v>
      </c>
      <c r="E127" s="8">
        <v>24</v>
      </c>
      <c r="F127" s="8">
        <v>23</v>
      </c>
      <c r="G127" s="8">
        <v>22</v>
      </c>
    </row>
    <row r="128" spans="1:7" ht="17" thickBot="1" x14ac:dyDescent="0.25">
      <c r="A128" s="132" t="s">
        <v>140</v>
      </c>
      <c r="B128" s="133"/>
      <c r="C128" s="8">
        <v>0</v>
      </c>
      <c r="D128" s="8">
        <v>0</v>
      </c>
      <c r="E128" s="8">
        <v>1</v>
      </c>
      <c r="F128" s="8">
        <v>0</v>
      </c>
      <c r="G128" s="8">
        <v>0</v>
      </c>
    </row>
    <row r="129" spans="1:7" ht="17" thickBot="1" x14ac:dyDescent="0.25">
      <c r="A129" s="132" t="s">
        <v>141</v>
      </c>
      <c r="B129" s="133"/>
      <c r="C129" s="8">
        <v>2</v>
      </c>
      <c r="D129" s="8">
        <v>3</v>
      </c>
      <c r="E129" s="8">
        <v>2</v>
      </c>
      <c r="F129" s="8">
        <v>2</v>
      </c>
      <c r="G129" s="8">
        <v>2</v>
      </c>
    </row>
    <row r="130" spans="1:7" ht="17" thickBot="1" x14ac:dyDescent="0.25">
      <c r="A130" s="132" t="s">
        <v>142</v>
      </c>
      <c r="B130" s="133"/>
      <c r="C130" s="8">
        <v>0</v>
      </c>
      <c r="D130" s="8">
        <v>0</v>
      </c>
      <c r="E130" s="8">
        <v>0</v>
      </c>
      <c r="F130" s="8" t="s">
        <v>26</v>
      </c>
      <c r="G130" s="8" t="s">
        <v>26</v>
      </c>
    </row>
    <row r="131" spans="1:7" ht="17" thickBot="1" x14ac:dyDescent="0.25">
      <c r="A131" s="132" t="s">
        <v>143</v>
      </c>
      <c r="B131" s="133"/>
      <c r="C131" s="8" t="s">
        <v>26</v>
      </c>
      <c r="D131" s="8" t="s">
        <v>26</v>
      </c>
      <c r="E131" s="8" t="s">
        <v>26</v>
      </c>
      <c r="F131" s="8" t="s">
        <v>26</v>
      </c>
      <c r="G131" s="8" t="s">
        <v>26</v>
      </c>
    </row>
    <row r="132" spans="1:7" ht="17" thickBot="1" x14ac:dyDescent="0.25">
      <c r="A132" s="132" t="s">
        <v>144</v>
      </c>
      <c r="B132" s="133"/>
      <c r="C132" s="8" t="s">
        <v>26</v>
      </c>
      <c r="D132" s="8" t="s">
        <v>26</v>
      </c>
      <c r="E132" s="8" t="s">
        <v>26</v>
      </c>
      <c r="F132" s="8" t="s">
        <v>26</v>
      </c>
      <c r="G132" s="8" t="s">
        <v>26</v>
      </c>
    </row>
    <row r="133" spans="1:7" ht="17" thickBot="1" x14ac:dyDescent="0.25">
      <c r="A133" s="132" t="s">
        <v>145</v>
      </c>
      <c r="B133" s="133"/>
      <c r="C133" s="8" t="s">
        <v>26</v>
      </c>
      <c r="D133" s="8" t="s">
        <v>26</v>
      </c>
      <c r="E133" s="8" t="s">
        <v>26</v>
      </c>
      <c r="F133" s="8" t="s">
        <v>26</v>
      </c>
      <c r="G133" s="8" t="s">
        <v>26</v>
      </c>
    </row>
    <row r="134" spans="1:7" ht="17" thickBot="1" x14ac:dyDescent="0.25">
      <c r="A134" s="132" t="s">
        <v>146</v>
      </c>
      <c r="B134" s="133"/>
      <c r="C134" s="8" t="s">
        <v>26</v>
      </c>
      <c r="D134" s="8" t="s">
        <v>26</v>
      </c>
      <c r="E134" s="8" t="s">
        <v>26</v>
      </c>
      <c r="F134" s="8" t="s">
        <v>26</v>
      </c>
      <c r="G134" s="8" t="s">
        <v>26</v>
      </c>
    </row>
    <row r="135" spans="1:7" ht="17" thickBot="1" x14ac:dyDescent="0.25">
      <c r="A135" s="132" t="s">
        <v>147</v>
      </c>
      <c r="B135" s="133"/>
      <c r="C135" s="8" t="s">
        <v>26</v>
      </c>
      <c r="D135" s="8" t="s">
        <v>26</v>
      </c>
      <c r="E135" s="8" t="s">
        <v>26</v>
      </c>
      <c r="F135" s="8" t="s">
        <v>26</v>
      </c>
      <c r="G135" s="8" t="s">
        <v>26</v>
      </c>
    </row>
    <row r="136" spans="1:7" ht="17" thickBot="1" x14ac:dyDescent="0.25">
      <c r="A136" s="132" t="s">
        <v>148</v>
      </c>
      <c r="B136" s="133"/>
      <c r="C136" s="8" t="s">
        <v>26</v>
      </c>
      <c r="D136" s="8" t="s">
        <v>26</v>
      </c>
      <c r="E136" s="8" t="s">
        <v>26</v>
      </c>
      <c r="F136" s="8" t="s">
        <v>26</v>
      </c>
      <c r="G136" s="8" t="s">
        <v>26</v>
      </c>
    </row>
    <row r="137" spans="1:7" ht="17" thickBot="1" x14ac:dyDescent="0.25">
      <c r="A137" s="132" t="s">
        <v>149</v>
      </c>
      <c r="B137" s="133"/>
      <c r="C137" s="8" t="s">
        <v>26</v>
      </c>
      <c r="D137" s="8" t="s">
        <v>26</v>
      </c>
      <c r="E137" s="8" t="s">
        <v>26</v>
      </c>
      <c r="F137" s="8" t="s">
        <v>26</v>
      </c>
      <c r="G137" s="8" t="s">
        <v>26</v>
      </c>
    </row>
    <row r="138" spans="1:7" ht="17" thickBot="1" x14ac:dyDescent="0.25">
      <c r="A138" s="132" t="s">
        <v>150</v>
      </c>
      <c r="B138" s="133"/>
      <c r="C138" s="8" t="s">
        <v>26</v>
      </c>
      <c r="D138" s="8" t="s">
        <v>26</v>
      </c>
      <c r="E138" s="8" t="s">
        <v>26</v>
      </c>
      <c r="F138" s="8" t="s">
        <v>26</v>
      </c>
      <c r="G138" s="8" t="s">
        <v>26</v>
      </c>
    </row>
    <row r="139" spans="1:7" ht="17" thickBot="1" x14ac:dyDescent="0.25">
      <c r="A139" s="132" t="s">
        <v>151</v>
      </c>
      <c r="B139" s="133"/>
      <c r="C139" s="12" t="s">
        <v>26</v>
      </c>
      <c r="D139" s="12" t="s">
        <v>26</v>
      </c>
      <c r="E139" s="12" t="s">
        <v>26</v>
      </c>
      <c r="F139" s="12" t="s">
        <v>26</v>
      </c>
      <c r="G139" s="12" t="s">
        <v>26</v>
      </c>
    </row>
    <row r="140" spans="1:7" ht="17" thickBot="1" x14ac:dyDescent="0.25">
      <c r="A140" s="132" t="s">
        <v>152</v>
      </c>
      <c r="B140" s="133"/>
      <c r="C140" s="8" t="s">
        <v>26</v>
      </c>
      <c r="D140" s="8" t="s">
        <v>26</v>
      </c>
      <c r="E140" s="8" t="s">
        <v>26</v>
      </c>
      <c r="F140" s="8" t="s">
        <v>26</v>
      </c>
      <c r="G140" s="8" t="s">
        <v>26</v>
      </c>
    </row>
    <row r="141" spans="1:7" ht="17" thickBot="1" x14ac:dyDescent="0.25">
      <c r="A141" s="132" t="s">
        <v>153</v>
      </c>
      <c r="B141" s="133"/>
      <c r="C141" s="8" t="s">
        <v>26</v>
      </c>
      <c r="D141" s="8" t="s">
        <v>26</v>
      </c>
      <c r="E141" s="8" t="s">
        <v>26</v>
      </c>
      <c r="F141" s="8" t="s">
        <v>26</v>
      </c>
      <c r="G141" s="8" t="s">
        <v>26</v>
      </c>
    </row>
    <row r="142" spans="1:7" ht="17" thickBot="1" x14ac:dyDescent="0.25">
      <c r="A142" s="132" t="s">
        <v>154</v>
      </c>
      <c r="B142" s="133"/>
      <c r="C142" s="10" t="s">
        <v>26</v>
      </c>
      <c r="D142" s="10" t="s">
        <v>26</v>
      </c>
      <c r="E142" s="10" t="s">
        <v>26</v>
      </c>
      <c r="F142" s="10" t="s">
        <v>26</v>
      </c>
      <c r="G142" s="10" t="s">
        <v>26</v>
      </c>
    </row>
    <row r="143" spans="1:7" ht="17" thickBot="1" x14ac:dyDescent="0.25">
      <c r="A143" s="132" t="s">
        <v>155</v>
      </c>
      <c r="B143" s="133"/>
      <c r="C143" s="10" t="s">
        <v>26</v>
      </c>
      <c r="D143" s="10" t="s">
        <v>26</v>
      </c>
      <c r="E143" s="10" t="s">
        <v>26</v>
      </c>
      <c r="F143" s="10" t="s">
        <v>26</v>
      </c>
      <c r="G143" s="10" t="s">
        <v>26</v>
      </c>
    </row>
    <row r="144" spans="1:7" ht="17" thickBot="1" x14ac:dyDescent="0.25">
      <c r="A144" s="132" t="s">
        <v>156</v>
      </c>
      <c r="B144" s="133"/>
      <c r="C144" s="8" t="s">
        <v>26</v>
      </c>
      <c r="D144" s="8" t="s">
        <v>26</v>
      </c>
      <c r="E144" s="8" t="s">
        <v>26</v>
      </c>
      <c r="F144" s="8" t="s">
        <v>26</v>
      </c>
      <c r="G144" s="8" t="s">
        <v>26</v>
      </c>
    </row>
    <row r="145" spans="1:7" ht="17" thickBot="1" x14ac:dyDescent="0.25">
      <c r="A145" s="132" t="s">
        <v>157</v>
      </c>
      <c r="B145" s="133"/>
      <c r="C145" s="8" t="s">
        <v>26</v>
      </c>
      <c r="D145" s="8" t="s">
        <v>26</v>
      </c>
      <c r="E145" s="8" t="s">
        <v>26</v>
      </c>
      <c r="F145" s="8" t="s">
        <v>26</v>
      </c>
      <c r="G145" s="8" t="s">
        <v>26</v>
      </c>
    </row>
    <row r="146" spans="1:7" ht="17" thickBot="1" x14ac:dyDescent="0.25">
      <c r="A146" s="132" t="s">
        <v>158</v>
      </c>
      <c r="B146" s="133"/>
      <c r="C146" s="8" t="s">
        <v>26</v>
      </c>
      <c r="D146" s="8" t="s">
        <v>26</v>
      </c>
      <c r="E146" s="8" t="s">
        <v>26</v>
      </c>
      <c r="F146" s="8" t="s">
        <v>26</v>
      </c>
      <c r="G146" s="8" t="s">
        <v>26</v>
      </c>
    </row>
    <row r="147" spans="1:7" ht="17" thickBot="1" x14ac:dyDescent="0.25">
      <c r="A147" s="132" t="s">
        <v>159</v>
      </c>
      <c r="B147" s="133"/>
      <c r="C147" s="8" t="s">
        <v>26</v>
      </c>
      <c r="D147" s="8" t="s">
        <v>26</v>
      </c>
      <c r="E147" s="8" t="s">
        <v>26</v>
      </c>
      <c r="F147" s="8" t="s">
        <v>26</v>
      </c>
      <c r="G147" s="8" t="s">
        <v>26</v>
      </c>
    </row>
    <row r="148" spans="1:7" ht="17" thickBot="1" x14ac:dyDescent="0.25">
      <c r="A148" s="132" t="s">
        <v>160</v>
      </c>
      <c r="B148" s="133"/>
      <c r="C148" s="8" t="s">
        <v>26</v>
      </c>
      <c r="D148" s="8" t="s">
        <v>26</v>
      </c>
      <c r="E148" s="8" t="s">
        <v>26</v>
      </c>
      <c r="F148" s="8" t="s">
        <v>26</v>
      </c>
      <c r="G148" s="8" t="s">
        <v>26</v>
      </c>
    </row>
    <row r="149" spans="1:7" ht="17" thickBot="1" x14ac:dyDescent="0.25">
      <c r="A149" s="132" t="s">
        <v>161</v>
      </c>
      <c r="B149" s="133"/>
      <c r="C149" s="8" t="s">
        <v>26</v>
      </c>
      <c r="D149" s="8" t="s">
        <v>26</v>
      </c>
      <c r="E149" s="8" t="s">
        <v>26</v>
      </c>
      <c r="F149" s="8" t="s">
        <v>26</v>
      </c>
      <c r="G149" s="8" t="s">
        <v>26</v>
      </c>
    </row>
    <row r="150" spans="1:7" ht="17" thickBot="1" x14ac:dyDescent="0.25">
      <c r="A150" s="132" t="s">
        <v>162</v>
      </c>
      <c r="B150" s="133"/>
      <c r="C150" s="8" t="s">
        <v>26</v>
      </c>
      <c r="D150" s="8" t="s">
        <v>26</v>
      </c>
      <c r="E150" s="8" t="s">
        <v>26</v>
      </c>
      <c r="F150" s="8" t="s">
        <v>26</v>
      </c>
      <c r="G150" s="8" t="s">
        <v>26</v>
      </c>
    </row>
    <row r="151" spans="1:7" ht="17" thickBot="1" x14ac:dyDescent="0.25">
      <c r="A151" s="132" t="s">
        <v>163</v>
      </c>
      <c r="B151" s="133"/>
      <c r="C151" s="8" t="s">
        <v>26</v>
      </c>
      <c r="D151" s="8" t="s">
        <v>26</v>
      </c>
      <c r="E151" s="8" t="s">
        <v>26</v>
      </c>
      <c r="F151" s="8" t="s">
        <v>26</v>
      </c>
      <c r="G151" s="8" t="s">
        <v>26</v>
      </c>
    </row>
    <row r="152" spans="1:7" ht="17" thickBot="1" x14ac:dyDescent="0.25">
      <c r="A152" s="132" t="s">
        <v>164</v>
      </c>
      <c r="B152" s="133"/>
      <c r="C152" s="8" t="s">
        <v>26</v>
      </c>
      <c r="D152" s="8" t="s">
        <v>26</v>
      </c>
      <c r="E152" s="8" t="s">
        <v>26</v>
      </c>
      <c r="F152" s="8" t="s">
        <v>26</v>
      </c>
      <c r="G152" s="8" t="s">
        <v>26</v>
      </c>
    </row>
    <row r="153" spans="1:7" ht="17" thickBot="1" x14ac:dyDescent="0.25">
      <c r="A153" s="132" t="s">
        <v>165</v>
      </c>
      <c r="B153" s="133"/>
      <c r="C153" s="8" t="s">
        <v>26</v>
      </c>
      <c r="D153" s="8" t="s">
        <v>26</v>
      </c>
      <c r="E153" s="8" t="s">
        <v>26</v>
      </c>
      <c r="F153" s="8" t="s">
        <v>26</v>
      </c>
      <c r="G153" s="8" t="s">
        <v>26</v>
      </c>
    </row>
    <row r="154" spans="1:7" ht="17" thickBot="1" x14ac:dyDescent="0.25">
      <c r="A154" s="132" t="s">
        <v>166</v>
      </c>
      <c r="B154" s="133"/>
      <c r="C154" s="8">
        <v>8460</v>
      </c>
      <c r="D154" s="8">
        <v>8671</v>
      </c>
      <c r="E154" s="8">
        <v>9062</v>
      </c>
      <c r="F154" s="8">
        <v>8334</v>
      </c>
      <c r="G154" s="8">
        <v>8559</v>
      </c>
    </row>
    <row r="155" spans="1:7" x14ac:dyDescent="0.2">
      <c r="A155" s="135" t="s">
        <v>167</v>
      </c>
      <c r="B155" s="136"/>
      <c r="C155" s="8">
        <v>9649</v>
      </c>
      <c r="D155" s="8">
        <v>9961</v>
      </c>
      <c r="E155" s="8">
        <v>10426</v>
      </c>
      <c r="F155" s="8">
        <v>9738</v>
      </c>
      <c r="G155" s="8">
        <v>9989</v>
      </c>
    </row>
    <row r="156" spans="1:7" ht="17" thickBot="1" x14ac:dyDescent="0.25">
      <c r="A156" s="137" t="s">
        <v>168</v>
      </c>
      <c r="B156" s="137"/>
      <c r="C156" s="11"/>
      <c r="D156" s="11"/>
      <c r="E156" s="11"/>
      <c r="F156" s="11"/>
      <c r="G156" s="11"/>
    </row>
    <row r="157" spans="1:7" ht="17" thickBot="1" x14ac:dyDescent="0.25">
      <c r="A157" s="128" t="s">
        <v>169</v>
      </c>
      <c r="B157" s="129"/>
      <c r="C157" s="6">
        <v>789</v>
      </c>
      <c r="D157" s="6">
        <v>1342</v>
      </c>
      <c r="E157" s="6">
        <v>1418</v>
      </c>
      <c r="F157" s="6">
        <v>1705</v>
      </c>
      <c r="G157" s="6">
        <v>1676</v>
      </c>
    </row>
    <row r="158" spans="1:7" ht="17" thickBot="1" x14ac:dyDescent="0.25">
      <c r="A158" s="130" t="s">
        <v>170</v>
      </c>
      <c r="B158" s="131"/>
      <c r="C158" s="7">
        <v>698</v>
      </c>
      <c r="D158" s="7">
        <v>1292</v>
      </c>
      <c r="E158" s="7">
        <v>1325</v>
      </c>
      <c r="F158" s="7">
        <v>1618</v>
      </c>
      <c r="G158" s="7">
        <v>1574</v>
      </c>
    </row>
    <row r="159" spans="1:7" ht="17" thickBot="1" x14ac:dyDescent="0.25">
      <c r="A159" s="130" t="s">
        <v>171</v>
      </c>
      <c r="B159" s="131"/>
      <c r="C159" s="7">
        <v>91</v>
      </c>
      <c r="D159" s="7">
        <v>50</v>
      </c>
      <c r="E159" s="7">
        <v>93</v>
      </c>
      <c r="F159" s="7">
        <v>87</v>
      </c>
      <c r="G159" s="7">
        <v>102</v>
      </c>
    </row>
    <row r="160" spans="1:7" ht="17" thickBot="1" x14ac:dyDescent="0.25">
      <c r="A160" s="128" t="s">
        <v>172</v>
      </c>
      <c r="B160" s="129"/>
      <c r="C160" s="6">
        <v>222</v>
      </c>
      <c r="D160" s="6">
        <v>5</v>
      </c>
      <c r="E160" s="6">
        <v>-183</v>
      </c>
      <c r="F160" s="6">
        <v>-757</v>
      </c>
      <c r="G160" s="6">
        <v>-498</v>
      </c>
    </row>
    <row r="161" spans="1:7" ht="17" thickBot="1" x14ac:dyDescent="0.25">
      <c r="A161" s="130" t="s">
        <v>173</v>
      </c>
      <c r="B161" s="131"/>
      <c r="C161" s="7">
        <v>235</v>
      </c>
      <c r="D161" s="7">
        <v>21</v>
      </c>
      <c r="E161" s="7">
        <v>-194</v>
      </c>
      <c r="F161" s="7">
        <v>-776</v>
      </c>
      <c r="G161" s="7">
        <v>-503</v>
      </c>
    </row>
    <row r="162" spans="1:7" ht="17" thickBot="1" x14ac:dyDescent="0.25">
      <c r="A162" s="130" t="s">
        <v>174</v>
      </c>
      <c r="B162" s="131"/>
      <c r="C162" s="7">
        <v>-13</v>
      </c>
      <c r="D162" s="7">
        <v>-16</v>
      </c>
      <c r="E162" s="7">
        <v>11</v>
      </c>
      <c r="F162" s="7">
        <v>19</v>
      </c>
      <c r="G162" s="7">
        <v>5</v>
      </c>
    </row>
    <row r="163" spans="1:7" ht="17" thickBot="1" x14ac:dyDescent="0.25">
      <c r="A163" s="132" t="s">
        <v>175</v>
      </c>
      <c r="B163" s="133"/>
      <c r="C163" s="8">
        <v>1011</v>
      </c>
      <c r="D163" s="8">
        <v>1347</v>
      </c>
      <c r="E163" s="8">
        <v>1235</v>
      </c>
      <c r="F163" s="8">
        <v>948</v>
      </c>
      <c r="G163" s="8">
        <v>1178</v>
      </c>
    </row>
    <row r="164" spans="1:7" ht="17" thickBot="1" x14ac:dyDescent="0.25">
      <c r="A164" s="132" t="s">
        <v>176</v>
      </c>
      <c r="B164" s="133"/>
      <c r="C164" s="8" t="s">
        <v>26</v>
      </c>
      <c r="D164" s="8" t="s">
        <v>26</v>
      </c>
      <c r="E164" s="8" t="s">
        <v>26</v>
      </c>
      <c r="F164" s="8" t="s">
        <v>26</v>
      </c>
      <c r="G164" s="8" t="s">
        <v>26</v>
      </c>
    </row>
    <row r="165" spans="1:7" ht="17" thickBot="1" x14ac:dyDescent="0.25">
      <c r="A165" s="128" t="s">
        <v>177</v>
      </c>
      <c r="B165" s="129"/>
      <c r="C165" s="6">
        <v>1093</v>
      </c>
      <c r="D165" s="6">
        <v>-118</v>
      </c>
      <c r="E165" s="6">
        <v>1398</v>
      </c>
      <c r="F165" s="6">
        <v>1058</v>
      </c>
      <c r="G165" s="6">
        <v>-378</v>
      </c>
    </row>
    <row r="166" spans="1:7" ht="17" thickBot="1" x14ac:dyDescent="0.25">
      <c r="A166" s="130" t="s">
        <v>178</v>
      </c>
      <c r="B166" s="131"/>
      <c r="C166" s="7">
        <v>1806</v>
      </c>
      <c r="D166" s="7">
        <v>1538</v>
      </c>
      <c r="E166" s="7">
        <v>1220</v>
      </c>
      <c r="F166" s="7">
        <v>1289</v>
      </c>
      <c r="G166" s="7">
        <v>1459</v>
      </c>
    </row>
    <row r="167" spans="1:7" ht="17" thickBot="1" x14ac:dyDescent="0.25">
      <c r="A167" s="130" t="s">
        <v>179</v>
      </c>
      <c r="B167" s="131"/>
      <c r="C167" s="7">
        <v>516</v>
      </c>
      <c r="D167" s="7">
        <v>101</v>
      </c>
      <c r="E167" s="7">
        <v>106</v>
      </c>
      <c r="F167" s="7">
        <v>87</v>
      </c>
      <c r="G167" s="7">
        <v>65</v>
      </c>
    </row>
    <row r="168" spans="1:7" ht="17" thickBot="1" x14ac:dyDescent="0.25">
      <c r="A168" s="130" t="s">
        <v>180</v>
      </c>
      <c r="B168" s="131"/>
      <c r="C168" s="7">
        <v>-333</v>
      </c>
      <c r="D168" s="7">
        <v>-342</v>
      </c>
      <c r="E168" s="7">
        <v>-349</v>
      </c>
      <c r="F168" s="7">
        <v>-359</v>
      </c>
      <c r="G168" s="7">
        <v>-348</v>
      </c>
    </row>
    <row r="169" spans="1:7" ht="17" thickBot="1" x14ac:dyDescent="0.25">
      <c r="A169" s="130" t="s">
        <v>181</v>
      </c>
      <c r="B169" s="131"/>
      <c r="C169" s="7">
        <v>-2300</v>
      </c>
      <c r="D169" s="7">
        <v>-2264</v>
      </c>
      <c r="E169" s="7">
        <v>-2146</v>
      </c>
      <c r="F169" s="7">
        <v>-1854</v>
      </c>
      <c r="G169" s="7">
        <v>-1722</v>
      </c>
    </row>
    <row r="170" spans="1:7" ht="17" thickBot="1" x14ac:dyDescent="0.25">
      <c r="A170" s="130" t="s">
        <v>182</v>
      </c>
      <c r="B170" s="131"/>
      <c r="C170" s="7">
        <v>1404</v>
      </c>
      <c r="D170" s="7">
        <v>849</v>
      </c>
      <c r="E170" s="7">
        <v>902</v>
      </c>
      <c r="F170" s="7">
        <v>425</v>
      </c>
      <c r="G170" s="7">
        <v>168</v>
      </c>
    </row>
    <row r="171" spans="1:7" ht="17" thickBot="1" x14ac:dyDescent="0.25">
      <c r="A171" s="130" t="s">
        <v>183</v>
      </c>
      <c r="B171" s="131"/>
      <c r="C171" s="7" t="s">
        <v>26</v>
      </c>
      <c r="D171" s="7" t="s">
        <v>26</v>
      </c>
      <c r="E171" s="7">
        <v>1665</v>
      </c>
      <c r="F171" s="7">
        <v>1470</v>
      </c>
      <c r="G171" s="7">
        <v>0</v>
      </c>
    </row>
    <row r="172" spans="1:7" ht="17" thickBot="1" x14ac:dyDescent="0.25">
      <c r="A172" s="132" t="s">
        <v>184</v>
      </c>
      <c r="B172" s="133"/>
      <c r="C172" s="8" t="s">
        <v>26</v>
      </c>
      <c r="D172" s="8" t="s">
        <v>26</v>
      </c>
      <c r="E172" s="8" t="s">
        <v>26</v>
      </c>
      <c r="F172" s="8" t="s">
        <v>26</v>
      </c>
      <c r="G172" s="8" t="s">
        <v>26</v>
      </c>
    </row>
    <row r="173" spans="1:7" ht="17" thickBot="1" x14ac:dyDescent="0.25">
      <c r="A173" s="128" t="s">
        <v>185</v>
      </c>
      <c r="B173" s="129"/>
      <c r="C173" s="6">
        <v>45</v>
      </c>
      <c r="D173" s="6">
        <v>-9</v>
      </c>
      <c r="E173" s="6">
        <v>-38</v>
      </c>
      <c r="F173" s="6">
        <v>-97</v>
      </c>
      <c r="G173" s="6">
        <v>-51</v>
      </c>
    </row>
    <row r="174" spans="1:7" ht="17" thickBot="1" x14ac:dyDescent="0.25">
      <c r="A174" s="130" t="s">
        <v>186</v>
      </c>
      <c r="B174" s="131"/>
      <c r="C174" s="7">
        <v>97</v>
      </c>
      <c r="D174" s="7">
        <v>70</v>
      </c>
      <c r="E174" s="7">
        <v>53</v>
      </c>
      <c r="F174" s="7">
        <v>49</v>
      </c>
      <c r="G174" s="7">
        <v>68</v>
      </c>
    </row>
    <row r="175" spans="1:7" ht="17" thickBot="1" x14ac:dyDescent="0.25">
      <c r="A175" s="130" t="s">
        <v>187</v>
      </c>
      <c r="B175" s="131"/>
      <c r="C175" s="7">
        <v>14</v>
      </c>
      <c r="D175" s="7">
        <v>13</v>
      </c>
      <c r="E175" s="7">
        <v>13</v>
      </c>
      <c r="F175" s="7">
        <v>9</v>
      </c>
      <c r="G175" s="7">
        <v>5</v>
      </c>
    </row>
    <row r="176" spans="1:7" ht="17" thickBot="1" x14ac:dyDescent="0.25">
      <c r="A176" s="130" t="s">
        <v>188</v>
      </c>
      <c r="B176" s="131"/>
      <c r="C176" s="7">
        <v>42</v>
      </c>
      <c r="D176" s="7">
        <v>39</v>
      </c>
      <c r="E176" s="7">
        <v>37</v>
      </c>
      <c r="F176" s="7">
        <v>27</v>
      </c>
      <c r="G176" s="7">
        <v>10</v>
      </c>
    </row>
    <row r="177" spans="1:7" ht="17" thickBot="1" x14ac:dyDescent="0.25">
      <c r="A177" s="130" t="s">
        <v>189</v>
      </c>
      <c r="B177" s="131"/>
      <c r="C177" s="7">
        <v>-110</v>
      </c>
      <c r="D177" s="7">
        <v>-127</v>
      </c>
      <c r="E177" s="7">
        <v>-141</v>
      </c>
      <c r="F177" s="7">
        <v>-136</v>
      </c>
      <c r="G177" s="7">
        <v>-103</v>
      </c>
    </row>
    <row r="178" spans="1:7" ht="17" thickBot="1" x14ac:dyDescent="0.25">
      <c r="A178" s="130" t="s">
        <v>190</v>
      </c>
      <c r="B178" s="131"/>
      <c r="C178" s="7">
        <v>2</v>
      </c>
      <c r="D178" s="7">
        <v>-4</v>
      </c>
      <c r="E178" s="7">
        <v>0</v>
      </c>
      <c r="F178" s="7">
        <v>-46</v>
      </c>
      <c r="G178" s="7">
        <v>-31</v>
      </c>
    </row>
    <row r="179" spans="1:7" ht="17" thickBot="1" x14ac:dyDescent="0.25">
      <c r="A179" s="128" t="s">
        <v>191</v>
      </c>
      <c r="B179" s="129"/>
      <c r="C179" s="6">
        <v>1879</v>
      </c>
      <c r="D179" s="6">
        <v>857</v>
      </c>
      <c r="E179" s="6">
        <v>2460</v>
      </c>
      <c r="F179" s="6">
        <v>2061</v>
      </c>
      <c r="G179" s="6">
        <v>771</v>
      </c>
    </row>
    <row r="180" spans="1:7" ht="17" thickBot="1" x14ac:dyDescent="0.25">
      <c r="A180" s="130" t="s">
        <v>192</v>
      </c>
      <c r="B180" s="131"/>
      <c r="C180" s="7">
        <v>741</v>
      </c>
      <c r="D180" s="7">
        <v>984</v>
      </c>
      <c r="E180" s="7">
        <v>1100</v>
      </c>
      <c r="F180" s="7">
        <v>1100</v>
      </c>
      <c r="G180" s="7">
        <v>1200</v>
      </c>
    </row>
    <row r="181" spans="1:7" ht="17" thickBot="1" x14ac:dyDescent="0.25">
      <c r="A181" s="132" t="s">
        <v>193</v>
      </c>
      <c r="B181" s="133"/>
      <c r="C181" s="8" t="s">
        <v>26</v>
      </c>
      <c r="D181" s="8" t="s">
        <v>26</v>
      </c>
      <c r="E181" s="8" t="s">
        <v>26</v>
      </c>
      <c r="F181" s="8" t="s">
        <v>26</v>
      </c>
      <c r="G181" s="8" t="s">
        <v>26</v>
      </c>
    </row>
    <row r="182" spans="1:7" ht="17" thickBot="1" x14ac:dyDescent="0.25">
      <c r="A182" s="132" t="s">
        <v>194</v>
      </c>
      <c r="B182" s="133"/>
      <c r="C182" s="8">
        <v>1903</v>
      </c>
      <c r="D182" s="8">
        <v>1608</v>
      </c>
      <c r="E182" s="8">
        <v>1273</v>
      </c>
      <c r="F182" s="8">
        <v>1338</v>
      </c>
      <c r="G182" s="8">
        <v>1527</v>
      </c>
    </row>
    <row r="183" spans="1:7" ht="17" thickBot="1" x14ac:dyDescent="0.25">
      <c r="A183" s="132" t="s">
        <v>195</v>
      </c>
      <c r="B183" s="133"/>
      <c r="C183" s="8">
        <v>530</v>
      </c>
      <c r="D183" s="8">
        <v>114</v>
      </c>
      <c r="E183" s="8">
        <v>119</v>
      </c>
      <c r="F183" s="8">
        <v>96</v>
      </c>
      <c r="G183" s="8">
        <v>70</v>
      </c>
    </row>
    <row r="184" spans="1:7" ht="17" thickBot="1" x14ac:dyDescent="0.25">
      <c r="A184" s="132" t="s">
        <v>196</v>
      </c>
      <c r="B184" s="133"/>
      <c r="C184" s="8">
        <v>-2410</v>
      </c>
      <c r="D184" s="8">
        <v>-2391</v>
      </c>
      <c r="E184" s="8">
        <v>-2287</v>
      </c>
      <c r="F184" s="8">
        <v>-1990</v>
      </c>
      <c r="G184" s="8">
        <v>-1825</v>
      </c>
    </row>
    <row r="185" spans="1:7" x14ac:dyDescent="0.2">
      <c r="A185" s="135" t="s">
        <v>197</v>
      </c>
      <c r="B185" s="136"/>
      <c r="C185" s="8" t="s">
        <v>26</v>
      </c>
      <c r="D185" s="8" t="s">
        <v>26</v>
      </c>
      <c r="E185" s="8" t="s">
        <v>26</v>
      </c>
      <c r="F185" s="8" t="s">
        <v>26</v>
      </c>
      <c r="G185" s="8" t="s">
        <v>26</v>
      </c>
    </row>
    <row r="186" spans="1:7" ht="17" thickBot="1" x14ac:dyDescent="0.25">
      <c r="A186" s="140" t="s">
        <v>198</v>
      </c>
      <c r="B186" s="140"/>
      <c r="C186" s="14"/>
      <c r="D186" s="14"/>
      <c r="E186" s="14"/>
      <c r="F186" s="14"/>
      <c r="G186" s="14"/>
    </row>
    <row r="187" spans="1:7" ht="17" thickBot="1" x14ac:dyDescent="0.25">
      <c r="A187" s="138" t="s">
        <v>199</v>
      </c>
      <c r="B187" s="139"/>
      <c r="C187" s="15"/>
      <c r="D187" s="15"/>
      <c r="E187" s="15"/>
      <c r="F187" s="15"/>
      <c r="G187" s="15"/>
    </row>
    <row r="188" spans="1:7" x14ac:dyDescent="0.2">
      <c r="A188" s="141" t="s">
        <v>200</v>
      </c>
      <c r="B188" s="142"/>
      <c r="C188" s="7" t="s">
        <v>201</v>
      </c>
      <c r="D188" s="7" t="s">
        <v>202</v>
      </c>
      <c r="E188" s="7" t="s">
        <v>203</v>
      </c>
      <c r="F188" s="7" t="s">
        <v>204</v>
      </c>
      <c r="G188" s="7" t="s">
        <v>205</v>
      </c>
    </row>
    <row r="189" spans="1:7" ht="17" thickBot="1" x14ac:dyDescent="0.25">
      <c r="A189" s="143"/>
      <c r="B189" s="144"/>
      <c r="C189" s="16" t="s">
        <v>206</v>
      </c>
      <c r="D189" s="16" t="s">
        <v>207</v>
      </c>
      <c r="E189" s="16" t="s">
        <v>208</v>
      </c>
      <c r="F189" s="16" t="s">
        <v>209</v>
      </c>
      <c r="G189" s="16" t="s">
        <v>210</v>
      </c>
    </row>
    <row r="190" spans="1:7" x14ac:dyDescent="0.2">
      <c r="A190" s="143"/>
      <c r="B190" s="144"/>
      <c r="C190" s="7" t="s">
        <v>211</v>
      </c>
      <c r="D190" s="7" t="s">
        <v>212</v>
      </c>
      <c r="E190" s="7" t="s">
        <v>213</v>
      </c>
      <c r="F190" s="7" t="s">
        <v>214</v>
      </c>
      <c r="G190" s="7" t="s">
        <v>215</v>
      </c>
    </row>
    <row r="191" spans="1:7" ht="17" thickBot="1" x14ac:dyDescent="0.25">
      <c r="A191" s="143"/>
      <c r="B191" s="144"/>
      <c r="C191" s="16" t="s">
        <v>216</v>
      </c>
      <c r="D191" s="16" t="s">
        <v>217</v>
      </c>
      <c r="E191" s="16" t="s">
        <v>218</v>
      </c>
      <c r="F191" s="16" t="s">
        <v>219</v>
      </c>
      <c r="G191" s="16" t="s">
        <v>220</v>
      </c>
    </row>
    <row r="192" spans="1:7" x14ac:dyDescent="0.2">
      <c r="A192" s="143"/>
      <c r="B192" s="144"/>
      <c r="C192" s="7" t="s">
        <v>211</v>
      </c>
      <c r="D192" s="7" t="s">
        <v>212</v>
      </c>
      <c r="E192" s="7" t="s">
        <v>213</v>
      </c>
      <c r="F192" s="7" t="s">
        <v>214</v>
      </c>
      <c r="G192" s="7" t="s">
        <v>215</v>
      </c>
    </row>
    <row r="193" spans="1:7" ht="17" thickBot="1" x14ac:dyDescent="0.25">
      <c r="A193" s="143"/>
      <c r="B193" s="144"/>
      <c r="C193" s="16" t="s">
        <v>221</v>
      </c>
      <c r="D193" s="16" t="s">
        <v>222</v>
      </c>
      <c r="E193" s="16" t="s">
        <v>223</v>
      </c>
      <c r="F193" s="16" t="s">
        <v>224</v>
      </c>
      <c r="G193" s="16" t="s">
        <v>225</v>
      </c>
    </row>
    <row r="194" spans="1:7" x14ac:dyDescent="0.2">
      <c r="A194" s="143"/>
      <c r="B194" s="144"/>
      <c r="C194" s="7" t="s">
        <v>211</v>
      </c>
      <c r="D194" s="7" t="s">
        <v>212</v>
      </c>
      <c r="E194" s="7" t="s">
        <v>213</v>
      </c>
      <c r="F194" s="7" t="s">
        <v>214</v>
      </c>
      <c r="G194" s="7" t="s">
        <v>215</v>
      </c>
    </row>
    <row r="195" spans="1:7" x14ac:dyDescent="0.2">
      <c r="A195" s="143"/>
      <c r="B195" s="144"/>
      <c r="C195" s="16" t="s">
        <v>226</v>
      </c>
      <c r="D195" s="16" t="s">
        <v>226</v>
      </c>
      <c r="E195" s="16" t="s">
        <v>227</v>
      </c>
      <c r="F195" s="16" t="s">
        <v>228</v>
      </c>
      <c r="G195" s="16" t="s">
        <v>228</v>
      </c>
    </row>
    <row r="196" spans="1:7" ht="28" customHeight="1" thickBot="1" x14ac:dyDescent="0.25">
      <c r="A196" s="140" t="s">
        <v>229</v>
      </c>
      <c r="B196" s="140"/>
      <c r="C196" s="13"/>
      <c r="D196" s="2"/>
      <c r="E196" s="2"/>
      <c r="F196" s="2"/>
      <c r="G196" s="2"/>
    </row>
    <row r="197" spans="1:7" ht="17" thickBot="1" x14ac:dyDescent="0.25">
      <c r="A197" s="138" t="s">
        <v>199</v>
      </c>
      <c r="B197" s="139"/>
      <c r="C197" s="15"/>
      <c r="D197" s="2"/>
      <c r="E197" s="2"/>
      <c r="F197" s="2"/>
      <c r="G197" s="2"/>
    </row>
    <row r="198" spans="1:7" ht="31" thickBot="1" x14ac:dyDescent="0.25">
      <c r="A198" s="17">
        <v>2024</v>
      </c>
      <c r="B198" s="18" t="s">
        <v>200</v>
      </c>
      <c r="C198" s="7" t="s">
        <v>230</v>
      </c>
      <c r="D198" s="2"/>
      <c r="E198" s="2"/>
      <c r="F198" s="2"/>
      <c r="G198" s="2"/>
    </row>
    <row r="199" spans="1:7" ht="17" thickBot="1" x14ac:dyDescent="0.25">
      <c r="A199" s="19"/>
      <c r="B199" s="20"/>
      <c r="C199" s="16" t="s">
        <v>231</v>
      </c>
      <c r="D199" s="2"/>
      <c r="E199" s="2"/>
      <c r="F199" s="2"/>
      <c r="G199" s="2"/>
    </row>
    <row r="200" spans="1:7" ht="17" thickBot="1" x14ac:dyDescent="0.25">
      <c r="A200" s="19"/>
      <c r="B200" s="20"/>
      <c r="C200" s="7" t="s">
        <v>232</v>
      </c>
      <c r="D200" s="2"/>
      <c r="E200" s="2"/>
      <c r="F200" s="2"/>
      <c r="G200" s="2"/>
    </row>
    <row r="201" spans="1:7" ht="17" thickBot="1" x14ac:dyDescent="0.25">
      <c r="A201" s="19"/>
      <c r="B201" s="20"/>
      <c r="C201" s="16" t="s">
        <v>216</v>
      </c>
      <c r="D201" s="2"/>
      <c r="E201" s="2"/>
      <c r="F201" s="2"/>
      <c r="G201" s="2"/>
    </row>
    <row r="202" spans="1:7" ht="17" thickBot="1" x14ac:dyDescent="0.25">
      <c r="A202" s="19"/>
      <c r="B202" s="20"/>
      <c r="C202" s="7" t="s">
        <v>232</v>
      </c>
      <c r="D202" s="2"/>
      <c r="E202" s="2"/>
      <c r="F202" s="2"/>
      <c r="G202" s="2"/>
    </row>
    <row r="203" spans="1:7" ht="17" thickBot="1" x14ac:dyDescent="0.25">
      <c r="A203" s="19"/>
      <c r="B203" s="20"/>
      <c r="C203" s="16" t="s">
        <v>233</v>
      </c>
      <c r="D203" s="2"/>
      <c r="E203" s="2"/>
      <c r="F203" s="2"/>
      <c r="G203" s="2"/>
    </row>
    <row r="204" spans="1:7" ht="17" thickBot="1" x14ac:dyDescent="0.25">
      <c r="A204" s="19"/>
      <c r="B204" s="20"/>
      <c r="C204" s="7" t="s">
        <v>232</v>
      </c>
      <c r="D204" s="2"/>
      <c r="E204" s="2"/>
      <c r="F204" s="2"/>
      <c r="G204" s="2"/>
    </row>
    <row r="205" spans="1:7" x14ac:dyDescent="0.2">
      <c r="A205" s="19"/>
      <c r="B205" s="20"/>
      <c r="C205" s="16" t="s">
        <v>234</v>
      </c>
      <c r="D205" s="2"/>
      <c r="E205" s="2"/>
      <c r="F205" s="2"/>
      <c r="G205" s="2"/>
    </row>
  </sheetData>
  <mergeCells count="186">
    <mergeCell ref="A197:B197"/>
    <mergeCell ref="A184:B184"/>
    <mergeCell ref="A185:B185"/>
    <mergeCell ref="A186:B186"/>
    <mergeCell ref="A187:B187"/>
    <mergeCell ref="A188:B195"/>
    <mergeCell ref="A196:B196"/>
    <mergeCell ref="A178:B178"/>
    <mergeCell ref="A179:B179"/>
    <mergeCell ref="A180:B180"/>
    <mergeCell ref="A181:B181"/>
    <mergeCell ref="A182:B182"/>
    <mergeCell ref="A183:B183"/>
    <mergeCell ref="A172:B172"/>
    <mergeCell ref="A173:B173"/>
    <mergeCell ref="A174:B174"/>
    <mergeCell ref="A175:B175"/>
    <mergeCell ref="A176:B176"/>
    <mergeCell ref="A177:B177"/>
    <mergeCell ref="A166:B166"/>
    <mergeCell ref="A167:B167"/>
    <mergeCell ref="A168:B168"/>
    <mergeCell ref="A169:B169"/>
    <mergeCell ref="A170:B170"/>
    <mergeCell ref="A171:B171"/>
    <mergeCell ref="A160:B160"/>
    <mergeCell ref="A161:B161"/>
    <mergeCell ref="A162:B162"/>
    <mergeCell ref="A163:B163"/>
    <mergeCell ref="A164:B164"/>
    <mergeCell ref="A165:B165"/>
    <mergeCell ref="A154:B154"/>
    <mergeCell ref="A155:B155"/>
    <mergeCell ref="A156:B156"/>
    <mergeCell ref="A157:B157"/>
    <mergeCell ref="A158:B158"/>
    <mergeCell ref="A159:B159"/>
    <mergeCell ref="A148:B148"/>
    <mergeCell ref="A149:B149"/>
    <mergeCell ref="A150:B150"/>
    <mergeCell ref="A151:B151"/>
    <mergeCell ref="A152:B152"/>
    <mergeCell ref="A153:B153"/>
    <mergeCell ref="A142:B142"/>
    <mergeCell ref="A143:B143"/>
    <mergeCell ref="A144:B144"/>
    <mergeCell ref="A145:B145"/>
    <mergeCell ref="A146:B146"/>
    <mergeCell ref="A147:B147"/>
    <mergeCell ref="A136:B136"/>
    <mergeCell ref="A137:B137"/>
    <mergeCell ref="A138:B138"/>
    <mergeCell ref="A139:B139"/>
    <mergeCell ref="A140:B140"/>
    <mergeCell ref="A141:B141"/>
    <mergeCell ref="A130:B130"/>
    <mergeCell ref="A131:B131"/>
    <mergeCell ref="A132:B132"/>
    <mergeCell ref="A133:B133"/>
    <mergeCell ref="A134:B134"/>
    <mergeCell ref="A135:B135"/>
    <mergeCell ref="A124:B124"/>
    <mergeCell ref="A125:B125"/>
    <mergeCell ref="A126:B126"/>
    <mergeCell ref="A127:B127"/>
    <mergeCell ref="A128:B128"/>
    <mergeCell ref="A129:B129"/>
    <mergeCell ref="A118:B118"/>
    <mergeCell ref="A119:B119"/>
    <mergeCell ref="A120:B120"/>
    <mergeCell ref="A121:B121"/>
    <mergeCell ref="A122:B122"/>
    <mergeCell ref="A123:B123"/>
    <mergeCell ref="A112:B112"/>
    <mergeCell ref="A113:B113"/>
    <mergeCell ref="A114:B114"/>
    <mergeCell ref="A115:B115"/>
    <mergeCell ref="A116:B116"/>
    <mergeCell ref="A117:B117"/>
    <mergeCell ref="A106:B106"/>
    <mergeCell ref="A107:B107"/>
    <mergeCell ref="A108:B108"/>
    <mergeCell ref="A109:B109"/>
    <mergeCell ref="A110:B110"/>
    <mergeCell ref="A111:B111"/>
    <mergeCell ref="A100:B100"/>
    <mergeCell ref="A101:B101"/>
    <mergeCell ref="A102:B102"/>
    <mergeCell ref="A103:B103"/>
    <mergeCell ref="A104:B104"/>
    <mergeCell ref="A105:B105"/>
    <mergeCell ref="A94:B94"/>
    <mergeCell ref="A95:B95"/>
    <mergeCell ref="A96:B96"/>
    <mergeCell ref="A97:B97"/>
    <mergeCell ref="A98:B98"/>
    <mergeCell ref="A99:B99"/>
    <mergeCell ref="A88:B88"/>
    <mergeCell ref="A89:B89"/>
    <mergeCell ref="A90:B90"/>
    <mergeCell ref="A91:B91"/>
    <mergeCell ref="A92:B92"/>
    <mergeCell ref="A93:B93"/>
    <mergeCell ref="A82:B82"/>
    <mergeCell ref="A83:B83"/>
    <mergeCell ref="A84:B84"/>
    <mergeCell ref="A85:B85"/>
    <mergeCell ref="A86:B86"/>
    <mergeCell ref="A87:B87"/>
    <mergeCell ref="A76:B76"/>
    <mergeCell ref="A77:B77"/>
    <mergeCell ref="A78:B78"/>
    <mergeCell ref="A79:B79"/>
    <mergeCell ref="A80:B80"/>
    <mergeCell ref="A81:B81"/>
    <mergeCell ref="A70:B70"/>
    <mergeCell ref="A71:B71"/>
    <mergeCell ref="A72:B72"/>
    <mergeCell ref="A73:B73"/>
    <mergeCell ref="A74:B74"/>
    <mergeCell ref="A75:B75"/>
    <mergeCell ref="A64:B64"/>
    <mergeCell ref="A65:B65"/>
    <mergeCell ref="A66:B66"/>
    <mergeCell ref="A67:B67"/>
    <mergeCell ref="A68:B68"/>
    <mergeCell ref="A69:B69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20:B20"/>
    <mergeCell ref="A21:B21"/>
    <mergeCell ref="A10:B10"/>
    <mergeCell ref="A11:B11"/>
    <mergeCell ref="A12:B12"/>
    <mergeCell ref="A13:B13"/>
    <mergeCell ref="A14:B14"/>
    <mergeCell ref="A15:B15"/>
    <mergeCell ref="A28:B28"/>
    <mergeCell ref="A5:B5"/>
    <mergeCell ref="A6:B6"/>
    <mergeCell ref="A7:B7"/>
    <mergeCell ref="A8:B8"/>
    <mergeCell ref="A9:B9"/>
    <mergeCell ref="A16:B16"/>
    <mergeCell ref="A17:B17"/>
    <mergeCell ref="A18:B18"/>
    <mergeCell ref="A19:B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700F-C633-C742-AE34-379640327ECA}">
  <dimension ref="A1:F68"/>
  <sheetViews>
    <sheetView workbookViewId="0">
      <selection activeCell="F10" sqref="F10"/>
    </sheetView>
  </sheetViews>
  <sheetFormatPr baseColWidth="10" defaultRowHeight="16" x14ac:dyDescent="0.2"/>
  <cols>
    <col min="1" max="1" width="34.5" customWidth="1"/>
    <col min="2" max="2" width="15.6640625" customWidth="1"/>
    <col min="3" max="3" width="13.5" customWidth="1"/>
    <col min="4" max="4" width="13" customWidth="1"/>
    <col min="5" max="5" width="13.83203125" customWidth="1"/>
    <col min="6" max="6" width="13.5" customWidth="1"/>
  </cols>
  <sheetData>
    <row r="1" spans="1:6" x14ac:dyDescent="0.2">
      <c r="A1" s="1" t="s">
        <v>235</v>
      </c>
      <c r="B1" s="1"/>
      <c r="C1" s="1"/>
      <c r="D1" s="2"/>
      <c r="E1" s="2"/>
      <c r="F1" s="2"/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3" t="s">
        <v>236</v>
      </c>
      <c r="B3" s="2"/>
      <c r="C3" s="2"/>
      <c r="D3" s="2"/>
      <c r="E3" s="2"/>
      <c r="F3" s="2"/>
    </row>
    <row r="4" spans="1:6" ht="17" thickBot="1" x14ac:dyDescent="0.25">
      <c r="A4" s="3" t="s">
        <v>17</v>
      </c>
      <c r="B4" s="2"/>
      <c r="C4" s="2"/>
      <c r="D4" s="2"/>
      <c r="E4" s="2"/>
      <c r="F4" s="2"/>
    </row>
    <row r="5" spans="1:6" ht="17" thickBot="1" x14ac:dyDescent="0.25">
      <c r="A5" s="22"/>
      <c r="B5" s="4">
        <v>2019</v>
      </c>
      <c r="C5" s="4">
        <v>2020</v>
      </c>
      <c r="D5" s="4">
        <v>2021</v>
      </c>
      <c r="E5" s="4">
        <v>2022</v>
      </c>
      <c r="F5" s="4">
        <v>2023</v>
      </c>
    </row>
    <row r="6" spans="1:6" x14ac:dyDescent="0.2">
      <c r="A6" s="23" t="s">
        <v>18</v>
      </c>
      <c r="B6" s="5" t="s">
        <v>19</v>
      </c>
      <c r="C6" s="5" t="s">
        <v>20</v>
      </c>
      <c r="D6" s="5" t="s">
        <v>21</v>
      </c>
      <c r="E6" s="5" t="s">
        <v>22</v>
      </c>
      <c r="F6" s="5" t="s">
        <v>23</v>
      </c>
    </row>
    <row r="7" spans="1:6" ht="17" thickBot="1" x14ac:dyDescent="0.25">
      <c r="A7" s="11" t="s">
        <v>237</v>
      </c>
      <c r="B7" s="11"/>
      <c r="C7" s="11"/>
      <c r="D7" s="11"/>
      <c r="E7" s="11"/>
      <c r="F7" s="11"/>
    </row>
    <row r="8" spans="1:6" ht="17" thickBot="1" x14ac:dyDescent="0.25">
      <c r="A8" s="21" t="s">
        <v>238</v>
      </c>
      <c r="B8" s="24">
        <v>6230</v>
      </c>
      <c r="C8" s="24">
        <v>6833</v>
      </c>
      <c r="D8" s="24">
        <v>6315</v>
      </c>
      <c r="E8" s="24">
        <v>5732</v>
      </c>
      <c r="F8" s="24">
        <v>6920</v>
      </c>
    </row>
    <row r="9" spans="1:6" ht="17" thickBot="1" x14ac:dyDescent="0.25">
      <c r="A9" s="25" t="s">
        <v>239</v>
      </c>
      <c r="B9" s="15">
        <v>1189</v>
      </c>
      <c r="C9" s="15">
        <v>1290</v>
      </c>
      <c r="D9" s="15">
        <v>1364</v>
      </c>
      <c r="E9" s="15">
        <v>1404</v>
      </c>
      <c r="F9" s="15">
        <v>1430</v>
      </c>
    </row>
    <row r="10" spans="1:6" ht="17" thickBot="1" x14ac:dyDescent="0.25">
      <c r="A10" s="26" t="s">
        <v>240</v>
      </c>
      <c r="B10" s="27">
        <v>1189</v>
      </c>
      <c r="C10" s="27">
        <v>1290</v>
      </c>
      <c r="D10" s="27">
        <v>1364</v>
      </c>
      <c r="E10" s="27">
        <v>1404</v>
      </c>
      <c r="F10" s="27">
        <v>1430</v>
      </c>
    </row>
    <row r="11" spans="1:6" ht="17" thickBot="1" x14ac:dyDescent="0.25">
      <c r="A11" s="21" t="s">
        <v>241</v>
      </c>
      <c r="B11" s="24" t="s">
        <v>26</v>
      </c>
      <c r="C11" s="24" t="s">
        <v>26</v>
      </c>
      <c r="D11" s="24" t="s">
        <v>26</v>
      </c>
      <c r="E11" s="24" t="s">
        <v>26</v>
      </c>
      <c r="F11" s="24" t="s">
        <v>26</v>
      </c>
    </row>
    <row r="12" spans="1:6" ht="17" thickBot="1" x14ac:dyDescent="0.25">
      <c r="A12" s="21" t="s">
        <v>242</v>
      </c>
      <c r="B12" s="24">
        <v>222</v>
      </c>
      <c r="C12" s="24">
        <v>5</v>
      </c>
      <c r="D12" s="24">
        <v>-183</v>
      </c>
      <c r="E12" s="24">
        <v>-757</v>
      </c>
      <c r="F12" s="24">
        <v>-498</v>
      </c>
    </row>
    <row r="13" spans="1:6" ht="17" thickBot="1" x14ac:dyDescent="0.25">
      <c r="A13" s="25" t="s">
        <v>243</v>
      </c>
      <c r="B13" s="15">
        <v>138</v>
      </c>
      <c r="C13" s="15">
        <v>431</v>
      </c>
      <c r="D13" s="15">
        <v>1928</v>
      </c>
      <c r="E13" s="15">
        <v>1808</v>
      </c>
      <c r="F13" s="15">
        <v>357</v>
      </c>
    </row>
    <row r="14" spans="1:6" ht="17" thickBot="1" x14ac:dyDescent="0.25">
      <c r="A14" s="26" t="s">
        <v>244</v>
      </c>
      <c r="B14" s="27">
        <v>-51</v>
      </c>
      <c r="C14" s="27">
        <v>210</v>
      </c>
      <c r="D14" s="27">
        <v>1701</v>
      </c>
      <c r="E14" s="27">
        <v>1570</v>
      </c>
      <c r="F14" s="27">
        <v>92</v>
      </c>
    </row>
    <row r="15" spans="1:6" ht="17" thickBot="1" x14ac:dyDescent="0.25">
      <c r="A15" s="26" t="s">
        <v>245</v>
      </c>
      <c r="B15" s="27">
        <v>189</v>
      </c>
      <c r="C15" s="27">
        <v>221</v>
      </c>
      <c r="D15" s="27">
        <v>227</v>
      </c>
      <c r="E15" s="27">
        <v>238</v>
      </c>
      <c r="F15" s="27">
        <v>265</v>
      </c>
    </row>
    <row r="16" spans="1:6" ht="17" thickBot="1" x14ac:dyDescent="0.25">
      <c r="A16" s="25" t="s">
        <v>246</v>
      </c>
      <c r="B16" s="15">
        <v>-468</v>
      </c>
      <c r="C16" s="15">
        <v>-376</v>
      </c>
      <c r="D16" s="15">
        <v>-203</v>
      </c>
      <c r="E16" s="15">
        <v>-385</v>
      </c>
      <c r="F16" s="15">
        <v>-289</v>
      </c>
    </row>
    <row r="17" spans="1:6" ht="17" thickBot="1" x14ac:dyDescent="0.25">
      <c r="A17" s="26" t="s">
        <v>247</v>
      </c>
      <c r="B17" s="27">
        <v>485</v>
      </c>
      <c r="C17" s="27">
        <v>-92</v>
      </c>
      <c r="D17" s="27">
        <v>-1019</v>
      </c>
      <c r="E17" s="27">
        <v>-2281</v>
      </c>
      <c r="F17" s="27">
        <v>-492</v>
      </c>
    </row>
    <row r="18" spans="1:6" ht="17" thickBot="1" x14ac:dyDescent="0.25">
      <c r="A18" s="26" t="s">
        <v>248</v>
      </c>
      <c r="B18" s="27">
        <v>-622</v>
      </c>
      <c r="C18" s="27">
        <v>74</v>
      </c>
      <c r="D18" s="27">
        <v>564</v>
      </c>
      <c r="E18" s="27">
        <v>-107</v>
      </c>
      <c r="F18" s="27">
        <v>-44</v>
      </c>
    </row>
    <row r="19" spans="1:6" ht="17" thickBot="1" x14ac:dyDescent="0.25">
      <c r="A19" s="26" t="s">
        <v>249</v>
      </c>
      <c r="B19" s="27">
        <v>-1098</v>
      </c>
      <c r="C19" s="27">
        <v>-372</v>
      </c>
      <c r="D19" s="27">
        <v>-98</v>
      </c>
      <c r="E19" s="27">
        <v>1274</v>
      </c>
      <c r="F19" s="27">
        <v>151</v>
      </c>
    </row>
    <row r="20" spans="1:6" ht="17" thickBot="1" x14ac:dyDescent="0.25">
      <c r="A20" s="26" t="s">
        <v>250</v>
      </c>
      <c r="B20" s="27">
        <v>-151</v>
      </c>
      <c r="C20" s="27">
        <v>-19</v>
      </c>
      <c r="D20" s="27">
        <v>45</v>
      </c>
      <c r="E20" s="27">
        <v>148</v>
      </c>
      <c r="F20" s="27">
        <v>-133</v>
      </c>
    </row>
    <row r="21" spans="1:6" ht="17" thickBot="1" x14ac:dyDescent="0.25">
      <c r="A21" s="26" t="s">
        <v>251</v>
      </c>
      <c r="B21" s="27">
        <v>563</v>
      </c>
      <c r="C21" s="27">
        <v>491</v>
      </c>
      <c r="D21" s="27">
        <v>562</v>
      </c>
      <c r="E21" s="27">
        <v>381</v>
      </c>
      <c r="F21" s="27">
        <v>702</v>
      </c>
    </row>
    <row r="22" spans="1:6" ht="17" thickBot="1" x14ac:dyDescent="0.25">
      <c r="A22" s="26" t="s">
        <v>252</v>
      </c>
      <c r="B22" s="27">
        <v>355</v>
      </c>
      <c r="C22" s="27">
        <v>-458</v>
      </c>
      <c r="D22" s="27">
        <v>-257</v>
      </c>
      <c r="E22" s="27">
        <v>200</v>
      </c>
      <c r="F22" s="27">
        <v>-473</v>
      </c>
    </row>
    <row r="23" spans="1:6" ht="17" thickBot="1" x14ac:dyDescent="0.25">
      <c r="A23" s="21" t="s">
        <v>253</v>
      </c>
      <c r="B23" s="24">
        <v>7311</v>
      </c>
      <c r="C23" s="24">
        <v>8183</v>
      </c>
      <c r="D23" s="24">
        <v>9221</v>
      </c>
      <c r="E23" s="24">
        <v>7802</v>
      </c>
      <c r="F23" s="24">
        <v>7920</v>
      </c>
    </row>
    <row r="24" spans="1:6" x14ac:dyDescent="0.2">
      <c r="A24" s="9"/>
      <c r="B24" s="9"/>
      <c r="C24" s="9"/>
      <c r="D24" s="9"/>
      <c r="E24" s="9"/>
      <c r="F24" s="9"/>
    </row>
    <row r="25" spans="1:6" ht="17" thickBot="1" x14ac:dyDescent="0.25">
      <c r="A25" s="11" t="s">
        <v>254</v>
      </c>
      <c r="B25" s="11"/>
      <c r="C25" s="11"/>
      <c r="D25" s="11"/>
      <c r="E25" s="11"/>
      <c r="F25" s="11"/>
    </row>
    <row r="26" spans="1:6" ht="17" thickBot="1" x14ac:dyDescent="0.25">
      <c r="A26" s="25" t="s">
        <v>255</v>
      </c>
      <c r="B26" s="15">
        <v>-1484</v>
      </c>
      <c r="C26" s="15">
        <v>-1766</v>
      </c>
      <c r="D26" s="15">
        <v>-1522</v>
      </c>
      <c r="E26" s="15">
        <v>-1670</v>
      </c>
      <c r="F26" s="15">
        <v>-1691</v>
      </c>
    </row>
    <row r="27" spans="1:6" ht="17" thickBot="1" x14ac:dyDescent="0.25">
      <c r="A27" s="26" t="s">
        <v>256</v>
      </c>
      <c r="B27" s="27">
        <v>-1484</v>
      </c>
      <c r="C27" s="27">
        <v>-1766</v>
      </c>
      <c r="D27" s="27">
        <v>-1522</v>
      </c>
      <c r="E27" s="27">
        <v>-1670</v>
      </c>
      <c r="F27" s="27">
        <v>-1691</v>
      </c>
    </row>
    <row r="28" spans="1:6" ht="17" thickBot="1" x14ac:dyDescent="0.25">
      <c r="A28" s="25" t="s">
        <v>257</v>
      </c>
      <c r="B28" s="15">
        <v>243</v>
      </c>
      <c r="C28" s="15">
        <v>-244</v>
      </c>
      <c r="D28" s="15">
        <v>361</v>
      </c>
      <c r="E28" s="15">
        <v>-119</v>
      </c>
      <c r="F28" s="15">
        <v>-3</v>
      </c>
    </row>
    <row r="29" spans="1:6" ht="17" thickBot="1" x14ac:dyDescent="0.25">
      <c r="A29" s="26" t="s">
        <v>258</v>
      </c>
      <c r="B29" s="27" t="s">
        <v>26</v>
      </c>
      <c r="C29" s="27">
        <v>-282</v>
      </c>
      <c r="D29" s="27">
        <v>0</v>
      </c>
      <c r="E29" s="27" t="s">
        <v>26</v>
      </c>
      <c r="F29" s="27" t="s">
        <v>26</v>
      </c>
    </row>
    <row r="30" spans="1:6" ht="17" thickBot="1" x14ac:dyDescent="0.25">
      <c r="A30" s="26" t="s">
        <v>259</v>
      </c>
      <c r="B30" s="27">
        <v>243</v>
      </c>
      <c r="C30" s="27">
        <v>38</v>
      </c>
      <c r="D30" s="27">
        <v>361</v>
      </c>
      <c r="E30" s="27">
        <v>-119</v>
      </c>
      <c r="F30" s="27">
        <v>-3</v>
      </c>
    </row>
    <row r="31" spans="1:6" ht="17" thickBot="1" x14ac:dyDescent="0.25">
      <c r="A31" s="21" t="s">
        <v>260</v>
      </c>
      <c r="B31" s="24">
        <v>-1241</v>
      </c>
      <c r="C31" s="24">
        <v>-2010</v>
      </c>
      <c r="D31" s="24">
        <v>-1161</v>
      </c>
      <c r="E31" s="24">
        <v>-1789</v>
      </c>
      <c r="F31" s="24">
        <v>-1694</v>
      </c>
    </row>
    <row r="32" spans="1:6" x14ac:dyDescent="0.2">
      <c r="A32" s="9"/>
      <c r="B32" s="9"/>
      <c r="C32" s="9"/>
      <c r="D32" s="9"/>
      <c r="E32" s="9"/>
      <c r="F32" s="9"/>
    </row>
    <row r="33" spans="1:6" ht="17" thickBot="1" x14ac:dyDescent="0.25">
      <c r="A33" s="11" t="s">
        <v>261</v>
      </c>
      <c r="B33" s="11"/>
      <c r="C33" s="11"/>
      <c r="D33" s="11"/>
      <c r="E33" s="11"/>
      <c r="F33" s="11"/>
    </row>
    <row r="34" spans="1:6" ht="17" thickBot="1" x14ac:dyDescent="0.25">
      <c r="A34" s="25" t="s">
        <v>262</v>
      </c>
      <c r="B34" s="15">
        <v>-72</v>
      </c>
      <c r="C34" s="15">
        <v>-144</v>
      </c>
      <c r="D34" s="15">
        <v>-89</v>
      </c>
      <c r="E34" s="15">
        <v>-115</v>
      </c>
      <c r="F34" s="15">
        <v>-135</v>
      </c>
    </row>
    <row r="35" spans="1:6" ht="17" thickBot="1" x14ac:dyDescent="0.25">
      <c r="A35" s="26" t="s">
        <v>263</v>
      </c>
      <c r="B35" s="27">
        <v>-72</v>
      </c>
      <c r="C35" s="27">
        <v>-144</v>
      </c>
      <c r="D35" s="27">
        <v>-89</v>
      </c>
      <c r="E35" s="27">
        <v>-115</v>
      </c>
      <c r="F35" s="27">
        <v>-135</v>
      </c>
    </row>
    <row r="36" spans="1:6" ht="17" thickBot="1" x14ac:dyDescent="0.25">
      <c r="A36" s="25" t="s">
        <v>264</v>
      </c>
      <c r="B36" s="15">
        <v>-2556</v>
      </c>
      <c r="C36" s="15">
        <v>-2764</v>
      </c>
      <c r="D36" s="15">
        <v>-2940</v>
      </c>
      <c r="E36" s="15">
        <v>-3016</v>
      </c>
      <c r="F36" s="15">
        <v>-3056</v>
      </c>
    </row>
    <row r="37" spans="1:6" ht="17" thickBot="1" x14ac:dyDescent="0.25">
      <c r="A37" s="26" t="s">
        <v>265</v>
      </c>
      <c r="B37" s="27">
        <v>-2556</v>
      </c>
      <c r="C37" s="27">
        <v>-2764</v>
      </c>
      <c r="D37" s="27">
        <v>-2940</v>
      </c>
      <c r="E37" s="27">
        <v>-3016</v>
      </c>
      <c r="F37" s="27">
        <v>-3056</v>
      </c>
    </row>
    <row r="38" spans="1:6" ht="17" thickBot="1" x14ac:dyDescent="0.25">
      <c r="A38" s="25" t="s">
        <v>266</v>
      </c>
      <c r="B38" s="15">
        <v>-1200</v>
      </c>
      <c r="C38" s="15">
        <v>-1100</v>
      </c>
      <c r="D38" s="15">
        <v>-4087</v>
      </c>
      <c r="E38" s="15">
        <v>-7900</v>
      </c>
      <c r="F38" s="15">
        <v>-6000</v>
      </c>
    </row>
    <row r="39" spans="1:6" ht="17" thickBot="1" x14ac:dyDescent="0.25">
      <c r="A39" s="26" t="s">
        <v>267</v>
      </c>
      <c r="B39" s="27">
        <v>-1200</v>
      </c>
      <c r="C39" s="27">
        <v>-1100</v>
      </c>
      <c r="D39" s="27">
        <v>-4087</v>
      </c>
      <c r="E39" s="27">
        <v>-7900</v>
      </c>
      <c r="F39" s="27">
        <v>-6000</v>
      </c>
    </row>
    <row r="40" spans="1:6" ht="17" thickBot="1" x14ac:dyDescent="0.25">
      <c r="A40" s="26" t="s">
        <v>268</v>
      </c>
      <c r="B40" s="27">
        <v>-1200</v>
      </c>
      <c r="C40" s="27">
        <v>-1100</v>
      </c>
      <c r="D40" s="27">
        <v>-4087</v>
      </c>
      <c r="E40" s="27">
        <v>-7900</v>
      </c>
      <c r="F40" s="27">
        <v>-6000</v>
      </c>
    </row>
    <row r="41" spans="1:6" ht="17" thickBot="1" x14ac:dyDescent="0.25">
      <c r="A41" s="25" t="s">
        <v>269</v>
      </c>
      <c r="B41" s="15">
        <v>-1500</v>
      </c>
      <c r="C41" s="15">
        <v>-519</v>
      </c>
      <c r="D41" s="15">
        <v>-500</v>
      </c>
      <c r="E41" s="15">
        <v>3961</v>
      </c>
      <c r="F41" s="15">
        <v>1860</v>
      </c>
    </row>
    <row r="42" spans="1:6" ht="17" thickBot="1" x14ac:dyDescent="0.25">
      <c r="A42" s="26" t="s">
        <v>270</v>
      </c>
      <c r="B42" s="27" t="s">
        <v>26</v>
      </c>
      <c r="C42" s="27">
        <v>0</v>
      </c>
      <c r="D42" s="27" t="s">
        <v>26</v>
      </c>
      <c r="E42" s="27" t="s">
        <v>26</v>
      </c>
      <c r="F42" s="27" t="s">
        <v>26</v>
      </c>
    </row>
    <row r="43" spans="1:6" ht="17" thickBot="1" x14ac:dyDescent="0.25">
      <c r="A43" s="26" t="s">
        <v>271</v>
      </c>
      <c r="B43" s="27">
        <v>-600</v>
      </c>
      <c r="C43" s="27">
        <v>0</v>
      </c>
      <c r="D43" s="27">
        <v>0</v>
      </c>
      <c r="E43" s="27" t="s">
        <v>26</v>
      </c>
      <c r="F43" s="27" t="s">
        <v>26</v>
      </c>
    </row>
    <row r="44" spans="1:6" ht="17" thickBot="1" x14ac:dyDescent="0.25">
      <c r="A44" s="26" t="s">
        <v>272</v>
      </c>
      <c r="B44" s="27">
        <v>-600</v>
      </c>
      <c r="C44" s="27">
        <v>0</v>
      </c>
      <c r="D44" s="27">
        <v>0</v>
      </c>
      <c r="E44" s="27" t="s">
        <v>26</v>
      </c>
      <c r="F44" s="27" t="s">
        <v>26</v>
      </c>
    </row>
    <row r="45" spans="1:6" ht="17" thickBot="1" x14ac:dyDescent="0.25">
      <c r="A45" s="26" t="s">
        <v>273</v>
      </c>
      <c r="B45" s="27" t="s">
        <v>26</v>
      </c>
      <c r="C45" s="27">
        <v>1131</v>
      </c>
      <c r="D45" s="27">
        <v>0</v>
      </c>
      <c r="E45" s="27">
        <v>6211</v>
      </c>
      <c r="F45" s="27">
        <v>1975</v>
      </c>
    </row>
    <row r="46" spans="1:6" ht="17" thickBot="1" x14ac:dyDescent="0.25">
      <c r="A46" s="26" t="s">
        <v>274</v>
      </c>
      <c r="B46" s="27">
        <v>-900</v>
      </c>
      <c r="C46" s="27">
        <v>-1650</v>
      </c>
      <c r="D46" s="27">
        <v>-500</v>
      </c>
      <c r="E46" s="27">
        <v>-2250</v>
      </c>
      <c r="F46" s="27">
        <v>-115</v>
      </c>
    </row>
    <row r="47" spans="1:6" ht="17" thickBot="1" x14ac:dyDescent="0.25">
      <c r="A47" s="26" t="s">
        <v>275</v>
      </c>
      <c r="B47" s="27">
        <v>-900</v>
      </c>
      <c r="C47" s="27">
        <v>-519</v>
      </c>
      <c r="D47" s="27">
        <v>-500</v>
      </c>
      <c r="E47" s="27">
        <v>3961</v>
      </c>
      <c r="F47" s="27">
        <v>1860</v>
      </c>
    </row>
    <row r="48" spans="1:6" ht="17" thickBot="1" x14ac:dyDescent="0.25">
      <c r="A48" s="21" t="s">
        <v>276</v>
      </c>
      <c r="B48" s="24">
        <v>-5328</v>
      </c>
      <c r="C48" s="24">
        <v>-4527</v>
      </c>
      <c r="D48" s="24">
        <v>-7616</v>
      </c>
      <c r="E48" s="24">
        <v>-7070</v>
      </c>
      <c r="F48" s="24">
        <v>-7331</v>
      </c>
    </row>
    <row r="49" spans="1:6" ht="17" thickBot="1" x14ac:dyDescent="0.25">
      <c r="A49" s="9"/>
      <c r="B49" s="9"/>
      <c r="C49" s="9"/>
      <c r="D49" s="9"/>
      <c r="E49" s="9"/>
      <c r="F49" s="9"/>
    </row>
    <row r="50" spans="1:6" ht="17" thickBot="1" x14ac:dyDescent="0.25">
      <c r="A50" s="21" t="s">
        <v>277</v>
      </c>
      <c r="B50" s="24" t="s">
        <v>26</v>
      </c>
      <c r="C50" s="24" t="s">
        <v>26</v>
      </c>
      <c r="D50" s="24" t="s">
        <v>26</v>
      </c>
      <c r="E50" s="24" t="s">
        <v>26</v>
      </c>
      <c r="F50" s="24" t="s">
        <v>26</v>
      </c>
    </row>
    <row r="51" spans="1:6" ht="17" thickBot="1" x14ac:dyDescent="0.25">
      <c r="A51" s="21" t="s">
        <v>278</v>
      </c>
      <c r="B51" s="24">
        <v>742</v>
      </c>
      <c r="C51" s="24">
        <v>1646</v>
      </c>
      <c r="D51" s="24">
        <v>444</v>
      </c>
      <c r="E51" s="24">
        <v>-1057</v>
      </c>
      <c r="F51" s="24">
        <v>-1105</v>
      </c>
    </row>
    <row r="52" spans="1:6" ht="17" thickBot="1" x14ac:dyDescent="0.25">
      <c r="A52" s="9"/>
      <c r="B52" s="9"/>
      <c r="C52" s="9"/>
      <c r="D52" s="9"/>
      <c r="E52" s="9"/>
      <c r="F52" s="9"/>
    </row>
    <row r="53" spans="1:6" ht="17" thickBot="1" x14ac:dyDescent="0.25">
      <c r="A53" s="21" t="s">
        <v>279</v>
      </c>
      <c r="B53" s="24">
        <v>772</v>
      </c>
      <c r="C53" s="24">
        <v>1514</v>
      </c>
      <c r="D53" s="24">
        <v>3160</v>
      </c>
      <c r="E53" s="24">
        <v>3604</v>
      </c>
      <c r="F53" s="24">
        <v>2547</v>
      </c>
    </row>
    <row r="54" spans="1:6" ht="17" thickBot="1" x14ac:dyDescent="0.25">
      <c r="A54" s="21" t="s">
        <v>280</v>
      </c>
      <c r="B54" s="24">
        <v>1514</v>
      </c>
      <c r="C54" s="24">
        <v>3160</v>
      </c>
      <c r="D54" s="24">
        <v>3604</v>
      </c>
      <c r="E54" s="24">
        <v>2547</v>
      </c>
      <c r="F54" s="24">
        <v>1442</v>
      </c>
    </row>
    <row r="55" spans="1:6" ht="17" thickBot="1" x14ac:dyDescent="0.25">
      <c r="A55" s="21" t="s">
        <v>281</v>
      </c>
      <c r="B55" s="24" t="s">
        <v>26</v>
      </c>
      <c r="C55" s="24">
        <v>567</v>
      </c>
      <c r="D55" s="24">
        <v>543</v>
      </c>
      <c r="E55" s="24">
        <v>573</v>
      </c>
      <c r="F55" s="24">
        <v>832</v>
      </c>
    </row>
    <row r="56" spans="1:6" ht="17" thickBot="1" x14ac:dyDescent="0.25">
      <c r="A56" s="21" t="s">
        <v>282</v>
      </c>
      <c r="B56" s="24" t="s">
        <v>26</v>
      </c>
      <c r="C56" s="24">
        <v>1400</v>
      </c>
      <c r="D56" s="24">
        <v>1400</v>
      </c>
      <c r="E56" s="24">
        <v>1600</v>
      </c>
      <c r="F56" s="24">
        <v>1800</v>
      </c>
    </row>
    <row r="57" spans="1:6" ht="17" thickBot="1" x14ac:dyDescent="0.25">
      <c r="A57" s="21" t="s">
        <v>283</v>
      </c>
      <c r="B57" s="24" t="s">
        <v>26</v>
      </c>
      <c r="C57" s="24" t="s">
        <v>26</v>
      </c>
      <c r="D57" s="24" t="s">
        <v>26</v>
      </c>
      <c r="E57" s="24" t="s">
        <v>26</v>
      </c>
      <c r="F57" s="24" t="s">
        <v>26</v>
      </c>
    </row>
    <row r="58" spans="1:6" ht="17" thickBot="1" x14ac:dyDescent="0.25">
      <c r="A58" s="21" t="s">
        <v>284</v>
      </c>
      <c r="B58" s="24" t="s">
        <v>26</v>
      </c>
      <c r="C58" s="24" t="s">
        <v>26</v>
      </c>
      <c r="D58" s="24" t="s">
        <v>26</v>
      </c>
      <c r="E58" s="24" t="s">
        <v>26</v>
      </c>
      <c r="F58" s="24" t="s">
        <v>26</v>
      </c>
    </row>
    <row r="59" spans="1:6" ht="17" thickBot="1" x14ac:dyDescent="0.25">
      <c r="A59" s="21" t="s">
        <v>285</v>
      </c>
      <c r="B59" s="24" t="s">
        <v>26</v>
      </c>
      <c r="C59" s="24" t="s">
        <v>26</v>
      </c>
      <c r="D59" s="24" t="s">
        <v>26</v>
      </c>
      <c r="E59" s="24" t="s">
        <v>26</v>
      </c>
      <c r="F59" s="24" t="s">
        <v>26</v>
      </c>
    </row>
    <row r="60" spans="1:6" ht="17" thickBot="1" x14ac:dyDescent="0.25">
      <c r="A60" s="21" t="s">
        <v>286</v>
      </c>
      <c r="B60" s="24" t="s">
        <v>26</v>
      </c>
      <c r="C60" s="24" t="s">
        <v>26</v>
      </c>
      <c r="D60" s="24" t="s">
        <v>26</v>
      </c>
      <c r="E60" s="24" t="s">
        <v>26</v>
      </c>
      <c r="F60" s="24">
        <v>265</v>
      </c>
    </row>
    <row r="61" spans="1:6" ht="17" thickBot="1" x14ac:dyDescent="0.25">
      <c r="A61" s="21" t="s">
        <v>287</v>
      </c>
      <c r="B61" s="24" t="s">
        <v>26</v>
      </c>
      <c r="C61" s="24" t="s">
        <v>26</v>
      </c>
      <c r="D61" s="24" t="s">
        <v>26</v>
      </c>
      <c r="E61" s="24" t="s">
        <v>26</v>
      </c>
      <c r="F61" s="24" t="s">
        <v>26</v>
      </c>
    </row>
    <row r="62" spans="1:6" ht="17" thickBot="1" x14ac:dyDescent="0.25">
      <c r="A62" s="21" t="s">
        <v>288</v>
      </c>
      <c r="B62" s="24">
        <v>-823</v>
      </c>
      <c r="C62" s="24">
        <v>82</v>
      </c>
      <c r="D62" s="24">
        <v>54</v>
      </c>
      <c r="E62" s="24">
        <v>-585</v>
      </c>
      <c r="F62" s="24">
        <v>184</v>
      </c>
    </row>
    <row r="63" spans="1:6" ht="17" thickBot="1" x14ac:dyDescent="0.25">
      <c r="A63" s="21" t="s">
        <v>289</v>
      </c>
      <c r="B63" s="24" t="s">
        <v>26</v>
      </c>
      <c r="C63" s="24" t="s">
        <v>26</v>
      </c>
      <c r="D63" s="24" t="s">
        <v>26</v>
      </c>
      <c r="E63" s="24" t="s">
        <v>26</v>
      </c>
      <c r="F63" s="24" t="s">
        <v>26</v>
      </c>
    </row>
    <row r="64" spans="1:6" ht="17" thickBot="1" x14ac:dyDescent="0.25">
      <c r="A64" s="21" t="s">
        <v>290</v>
      </c>
      <c r="B64" s="24" t="s">
        <v>26</v>
      </c>
      <c r="C64" s="24" t="s">
        <v>26</v>
      </c>
      <c r="D64" s="24" t="s">
        <v>26</v>
      </c>
      <c r="E64" s="24" t="s">
        <v>26</v>
      </c>
      <c r="F64" s="24" t="s">
        <v>26</v>
      </c>
    </row>
    <row r="65" spans="1:6" x14ac:dyDescent="0.2">
      <c r="A65" s="21" t="s">
        <v>291</v>
      </c>
      <c r="B65" s="24" t="s">
        <v>26</v>
      </c>
      <c r="C65" s="24" t="s">
        <v>26</v>
      </c>
      <c r="D65" s="24" t="s">
        <v>26</v>
      </c>
      <c r="E65" s="24" t="s">
        <v>26</v>
      </c>
      <c r="F65" s="24" t="s">
        <v>26</v>
      </c>
    </row>
    <row r="66" spans="1:6" ht="17" thickBot="1" x14ac:dyDescent="0.25">
      <c r="A66" s="28"/>
      <c r="B66" s="2"/>
      <c r="C66" s="2"/>
      <c r="D66" s="2"/>
      <c r="E66" s="2"/>
      <c r="F66" s="2"/>
    </row>
    <row r="67" spans="1:6" ht="17" thickBot="1" x14ac:dyDescent="0.25">
      <c r="A67" s="3" t="s">
        <v>292</v>
      </c>
      <c r="B67" s="24">
        <v>5827</v>
      </c>
      <c r="C67" s="24">
        <v>6417</v>
      </c>
      <c r="D67" s="24">
        <v>7699</v>
      </c>
      <c r="E67" s="24">
        <v>6132</v>
      </c>
      <c r="F67" s="24">
        <v>6229</v>
      </c>
    </row>
    <row r="68" spans="1:6" x14ac:dyDescent="0.2">
      <c r="A68" s="9"/>
      <c r="B68" s="9"/>
      <c r="C68" s="9"/>
      <c r="D68" s="9"/>
      <c r="E68" s="9"/>
      <c r="F6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DCF</vt:lpstr>
      <vt:lpstr>WACC</vt:lpstr>
      <vt:lpstr>Balance Sheet</vt:lpstr>
      <vt:lpstr>Income Statement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Wasee</dc:creator>
  <cp:lastModifiedBy>Saeed Sarwar</cp:lastModifiedBy>
  <dcterms:created xsi:type="dcterms:W3CDTF">2024-10-17T13:14:59Z</dcterms:created>
  <dcterms:modified xsi:type="dcterms:W3CDTF">2024-11-10T15:14:43Z</dcterms:modified>
</cp:coreProperties>
</file>