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filterPrivacy="1" codeName="ThisWorkbook" defaultThemeVersion="124226"/>
  <xr:revisionPtr revIDLastSave="0" documentId="13_ncr:1_{36C953AD-9732-4FD2-9E3D-52D55B75C5FF}" xr6:coauthVersionLast="36" xr6:coauthVersionMax="36" xr10:uidLastSave="{00000000-0000-0000-0000-000000000000}"/>
  <bookViews>
    <workbookView xWindow="240" yWindow="108" windowWidth="14808" windowHeight="8016" tabRatio="714" activeTab="12" xr2:uid="{00000000-000D-0000-FFFF-FFFF00000000}"/>
  </bookViews>
  <sheets>
    <sheet name="Shape" sheetId="3" r:id="rId1"/>
    <sheet name="Main" sheetId="2" r:id="rId2"/>
    <sheet name="fondation" sheetId="4" r:id="rId3"/>
    <sheet name="Sheet2" sheetId="14" r:id="rId4"/>
    <sheet name="C1" sheetId="5" r:id="rId5"/>
    <sheet name="C2" sheetId="6" r:id="rId6"/>
    <sheet name="B1&amp;B2" sheetId="7" r:id="rId7"/>
    <sheet name="B3" sheetId="8" r:id="rId8"/>
    <sheet name="B4&amp;B5&amp;B6" sheetId="9" r:id="rId9"/>
    <sheet name="B7" sheetId="10" r:id="rId10"/>
    <sheet name="B8" sheetId="11" r:id="rId11"/>
    <sheet name="Sheet1" sheetId="12" r:id="rId12"/>
    <sheet name="راه پله" sheetId="16" r:id="rId13"/>
    <sheet name="سقف" sheetId="17" r:id="rId14"/>
  </sheets>
  <calcPr calcId="191029"/>
</workbook>
</file>

<file path=xl/calcChain.xml><?xml version="1.0" encoding="utf-8"?>
<calcChain xmlns="http://schemas.openxmlformats.org/spreadsheetml/2006/main">
  <c r="P13" i="17" l="1"/>
  <c r="O13" i="17"/>
  <c r="N13" i="17"/>
  <c r="M13" i="17"/>
  <c r="L13" i="17"/>
  <c r="K13" i="17"/>
  <c r="J13" i="17"/>
  <c r="I13" i="17"/>
  <c r="H13" i="17"/>
  <c r="G13" i="17"/>
  <c r="F13" i="17"/>
  <c r="A13" i="17"/>
  <c r="A12" i="17"/>
  <c r="P11" i="17"/>
  <c r="O11" i="17"/>
  <c r="N11" i="17"/>
  <c r="M11" i="17"/>
  <c r="L11" i="17"/>
  <c r="K11" i="17"/>
  <c r="J11" i="17"/>
  <c r="I11" i="17"/>
  <c r="H11" i="17"/>
  <c r="G11" i="17"/>
  <c r="F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A10" i="17"/>
  <c r="P9" i="17"/>
  <c r="O9" i="17"/>
  <c r="N9" i="17"/>
  <c r="M9" i="17"/>
  <c r="L9" i="17"/>
  <c r="K9" i="17"/>
  <c r="J9" i="17"/>
  <c r="I9" i="17"/>
  <c r="H9" i="17"/>
  <c r="G9" i="17"/>
  <c r="F9" i="17"/>
  <c r="A9" i="17"/>
  <c r="P8" i="17"/>
  <c r="O8" i="17"/>
  <c r="N8" i="17"/>
  <c r="M8" i="17"/>
  <c r="L8" i="17"/>
  <c r="K8" i="17"/>
  <c r="J8" i="17"/>
  <c r="I8" i="17"/>
  <c r="H8" i="17"/>
  <c r="G8" i="17"/>
  <c r="F8" i="17"/>
  <c r="A8" i="17"/>
  <c r="P7" i="17"/>
  <c r="O7" i="17"/>
  <c r="N7" i="17"/>
  <c r="M7" i="17"/>
  <c r="L7" i="17"/>
  <c r="K7" i="17"/>
  <c r="J7" i="17"/>
  <c r="I7" i="17"/>
  <c r="H7" i="17"/>
  <c r="G7" i="17"/>
  <c r="F7" i="17"/>
  <c r="A7" i="17"/>
  <c r="P6" i="17"/>
  <c r="O6" i="17"/>
  <c r="N6" i="17"/>
  <c r="M6" i="17"/>
  <c r="L6" i="17"/>
  <c r="K6" i="17"/>
  <c r="J6" i="17"/>
  <c r="I6" i="17"/>
  <c r="H6" i="17"/>
  <c r="G6" i="17"/>
  <c r="F6" i="17"/>
  <c r="A6" i="17"/>
  <c r="P5" i="17"/>
  <c r="O5" i="17"/>
  <c r="N5" i="17"/>
  <c r="M5" i="17"/>
  <c r="L5" i="17"/>
  <c r="K5" i="17"/>
  <c r="J5" i="17"/>
  <c r="I5" i="17"/>
  <c r="H5" i="17"/>
  <c r="G5" i="17"/>
  <c r="F5" i="17"/>
  <c r="A5" i="17"/>
  <c r="P4" i="17"/>
  <c r="O4" i="17"/>
  <c r="O12" i="17" s="1"/>
  <c r="N4" i="17"/>
  <c r="N12" i="17" s="1"/>
  <c r="N14" i="17" s="1"/>
  <c r="M4" i="17"/>
  <c r="M12" i="17" s="1"/>
  <c r="L4" i="17"/>
  <c r="L12" i="17" s="1"/>
  <c r="L14" i="17" s="1"/>
  <c r="K4" i="17"/>
  <c r="K12" i="17" s="1"/>
  <c r="J4" i="17"/>
  <c r="J12" i="17" s="1"/>
  <c r="J14" i="17" s="1"/>
  <c r="I4" i="17"/>
  <c r="I12" i="17" s="1"/>
  <c r="H4" i="17"/>
  <c r="H12" i="17" s="1"/>
  <c r="H14" i="17" s="1"/>
  <c r="G4" i="17"/>
  <c r="G12" i="17" s="1"/>
  <c r="F12" i="17"/>
  <c r="F14" i="17" s="1"/>
  <c r="A4" i="17"/>
  <c r="D3" i="17"/>
  <c r="P12" i="17" l="1"/>
  <c r="P14" i="17" s="1"/>
  <c r="G14" i="17"/>
  <c r="I14" i="17"/>
  <c r="K14" i="17"/>
  <c r="M14" i="17"/>
  <c r="O14" i="17"/>
  <c r="P13" i="16"/>
  <c r="O13" i="16"/>
  <c r="N13" i="16"/>
  <c r="M13" i="16"/>
  <c r="L13" i="16"/>
  <c r="K13" i="16"/>
  <c r="J13" i="16"/>
  <c r="I13" i="16"/>
  <c r="H13" i="16"/>
  <c r="G13" i="16"/>
  <c r="F13" i="16"/>
  <c r="A13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A10" i="16"/>
  <c r="P9" i="16"/>
  <c r="O9" i="16"/>
  <c r="N9" i="16"/>
  <c r="M9" i="16"/>
  <c r="L9" i="16"/>
  <c r="K9" i="16"/>
  <c r="J9" i="16"/>
  <c r="I9" i="16"/>
  <c r="H9" i="16"/>
  <c r="G9" i="16"/>
  <c r="F9" i="16"/>
  <c r="A9" i="16"/>
  <c r="P8" i="16"/>
  <c r="O8" i="16"/>
  <c r="N8" i="16"/>
  <c r="M8" i="16"/>
  <c r="L8" i="16"/>
  <c r="K8" i="16"/>
  <c r="J8" i="16"/>
  <c r="I8" i="16"/>
  <c r="H8" i="16"/>
  <c r="G8" i="16"/>
  <c r="F8" i="16"/>
  <c r="A8" i="16"/>
  <c r="P7" i="16"/>
  <c r="O7" i="16"/>
  <c r="N7" i="16"/>
  <c r="M7" i="16"/>
  <c r="L7" i="16"/>
  <c r="K7" i="16"/>
  <c r="J7" i="16"/>
  <c r="I7" i="16"/>
  <c r="H7" i="16"/>
  <c r="G7" i="16"/>
  <c r="F7" i="16"/>
  <c r="A7" i="16"/>
  <c r="P6" i="16"/>
  <c r="O6" i="16"/>
  <c r="N6" i="16"/>
  <c r="M6" i="16"/>
  <c r="L6" i="16"/>
  <c r="K6" i="16"/>
  <c r="J6" i="16"/>
  <c r="I6" i="16"/>
  <c r="H6" i="16"/>
  <c r="G6" i="16"/>
  <c r="F6" i="16"/>
  <c r="A6" i="16"/>
  <c r="P5" i="16"/>
  <c r="O5" i="16"/>
  <c r="N5" i="16"/>
  <c r="M5" i="16"/>
  <c r="L5" i="16"/>
  <c r="K5" i="16"/>
  <c r="J5" i="16"/>
  <c r="I5" i="16"/>
  <c r="H5" i="16"/>
  <c r="G5" i="16"/>
  <c r="F5" i="16"/>
  <c r="A5" i="16"/>
  <c r="P4" i="16"/>
  <c r="P12" i="16" s="1"/>
  <c r="P14" i="16" s="1"/>
  <c r="O4" i="16"/>
  <c r="N4" i="16"/>
  <c r="N12" i="16" s="1"/>
  <c r="N14" i="16" s="1"/>
  <c r="M4" i="16"/>
  <c r="M12" i="16" s="1"/>
  <c r="M14" i="16" s="1"/>
  <c r="L4" i="16"/>
  <c r="L12" i="16" s="1"/>
  <c r="L14" i="16" s="1"/>
  <c r="K4" i="16"/>
  <c r="K12" i="16" s="1"/>
  <c r="K14" i="16" s="1"/>
  <c r="J4" i="16"/>
  <c r="J12" i="16" s="1"/>
  <c r="J14" i="16" s="1"/>
  <c r="I4" i="16"/>
  <c r="I12" i="16" s="1"/>
  <c r="I14" i="16" s="1"/>
  <c r="H4" i="16"/>
  <c r="H12" i="16" s="1"/>
  <c r="H14" i="16" s="1"/>
  <c r="G4" i="16"/>
  <c r="G12" i="16" s="1"/>
  <c r="G14" i="16" s="1"/>
  <c r="F4" i="16"/>
  <c r="F12" i="16" s="1"/>
  <c r="F14" i="16" s="1"/>
  <c r="A4" i="16"/>
  <c r="D3" i="16"/>
  <c r="F15" i="17" l="1"/>
  <c r="O12" i="16"/>
  <c r="O14" i="16" s="1"/>
  <c r="F15" i="16" s="1"/>
  <c r="A8" i="12"/>
  <c r="P13" i="11" l="1"/>
  <c r="O13" i="11"/>
  <c r="N13" i="11"/>
  <c r="M13" i="11"/>
  <c r="L13" i="11"/>
  <c r="K13" i="11"/>
  <c r="J13" i="11"/>
  <c r="I13" i="11"/>
  <c r="H13" i="11"/>
  <c r="G13" i="11"/>
  <c r="F13" i="11"/>
  <c r="A13" i="1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P13" i="10"/>
  <c r="O13" i="10"/>
  <c r="N13" i="10"/>
  <c r="M13" i="10"/>
  <c r="L13" i="10"/>
  <c r="K13" i="10"/>
  <c r="J13" i="10"/>
  <c r="I13" i="10"/>
  <c r="H13" i="10"/>
  <c r="G13" i="10"/>
  <c r="F13" i="10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P12" i="9"/>
  <c r="O12" i="9"/>
  <c r="N12" i="9"/>
  <c r="M12" i="9"/>
  <c r="L12" i="9"/>
  <c r="K12" i="9"/>
  <c r="J12" i="9"/>
  <c r="I12" i="9"/>
  <c r="H12" i="9"/>
  <c r="G12" i="9"/>
  <c r="F12" i="9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P13" i="8"/>
  <c r="O13" i="8"/>
  <c r="N13" i="8"/>
  <c r="M13" i="8"/>
  <c r="L13" i="8"/>
  <c r="K13" i="8"/>
  <c r="J13" i="8"/>
  <c r="I13" i="8"/>
  <c r="H13" i="8"/>
  <c r="G13" i="8"/>
  <c r="F13" i="8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5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P13" i="7"/>
  <c r="O13" i="7"/>
  <c r="N13" i="7"/>
  <c r="M13" i="7"/>
  <c r="L13" i="7"/>
  <c r="K13" i="7"/>
  <c r="J13" i="7"/>
  <c r="I13" i="7"/>
  <c r="H13" i="7"/>
  <c r="G13" i="7"/>
  <c r="F13" i="7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P13" i="6"/>
  <c r="O13" i="6"/>
  <c r="N13" i="6"/>
  <c r="M13" i="6"/>
  <c r="L13" i="6"/>
  <c r="K13" i="6"/>
  <c r="J13" i="6"/>
  <c r="I13" i="6"/>
  <c r="H13" i="6"/>
  <c r="G13" i="6"/>
  <c r="F13" i="6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P13" i="5"/>
  <c r="O13" i="5"/>
  <c r="N13" i="5"/>
  <c r="M13" i="5"/>
  <c r="L13" i="5"/>
  <c r="K13" i="5"/>
  <c r="J13" i="5"/>
  <c r="I13" i="5"/>
  <c r="H13" i="5"/>
  <c r="G13" i="5"/>
  <c r="F13" i="5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1" l="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P13" i="4"/>
  <c r="O13" i="4"/>
  <c r="N13" i="4"/>
  <c r="M13" i="4"/>
  <c r="L13" i="4"/>
  <c r="K13" i="4"/>
  <c r="J13" i="4"/>
  <c r="I13" i="4"/>
  <c r="H13" i="4"/>
  <c r="G13" i="4"/>
  <c r="F13" i="4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I4" i="4"/>
  <c r="H4" i="4"/>
  <c r="H12" i="4" s="1"/>
  <c r="H14" i="4" s="1"/>
  <c r="G4" i="4"/>
  <c r="F4" i="4"/>
  <c r="F12" i="4" s="1"/>
  <c r="F14" i="4" s="1"/>
  <c r="A4" i="4"/>
  <c r="D3" i="4"/>
  <c r="F15" i="7" l="1"/>
  <c r="F15" i="5"/>
  <c r="G12" i="4"/>
  <c r="G14" i="4" s="1"/>
  <c r="I12" i="4"/>
  <c r="I14" i="4" s="1"/>
  <c r="K12" i="4"/>
  <c r="K14" i="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F15" i="4" l="1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<sst xmlns="http://schemas.openxmlformats.org/spreadsheetml/2006/main" count="301" uniqueCount="53">
  <si>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</si>
  <si>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</si>
  <si>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</si>
  <si>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</si>
  <si>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</si>
  <si>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</si>
  <si>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</si>
  <si>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</si>
  <si>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</si>
  <si>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</si>
  <si>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</si>
  <si>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</si>
  <si>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</si>
  <si>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</si>
  <si>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</si>
  <si>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</si>
  <si>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</si>
  <si>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</si>
  <si>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</si>
  <si>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</si>
  <si>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</si>
  <si>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</si>
  <si>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</si>
  <si>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</si>
  <si>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</si>
  <si>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</si>
  <si>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</si>
  <si>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</si>
  <si>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</si>
  <si>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</si>
  <si>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</si>
  <si>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</si>
  <si>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</si>
  <si>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</si>
  <si>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</si>
  <si>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</si>
  <si>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</si>
  <si>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</si>
  <si>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</si>
  <si>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</si>
  <si>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</si>
  <si>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</si>
  <si>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</si>
  <si>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</si>
  <si>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</si>
  <si>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ton</t>
  </si>
  <si>
    <t>راه پله</t>
  </si>
  <si>
    <t xml:space="preserve">خاموت </t>
  </si>
  <si>
    <t>آرماتور طولی راه پله</t>
  </si>
  <si>
    <t>آرماتور عرضی راه پله</t>
  </si>
  <si>
    <t>اوتکا و ممان منفی</t>
  </si>
  <si>
    <t>آرماتور منفی روی تیر اصلی</t>
  </si>
  <si>
    <t>آرماتور منفی طولی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</si>
</sst>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2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762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4398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806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2318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755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7498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999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8311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7477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4228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1454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3577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2472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812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4503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6530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1074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9179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818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5279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1108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988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970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661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5144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8130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5301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699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1448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863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683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5452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6092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7551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837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5380" y="777240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0120" y="166878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4880" y="2613660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1620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D9A373-EC16-4B2C-8ABC-8EB36225A9AD}"/>
            </a:ext>
          </a:extLst>
        </xdr:cNvPr>
        <xdr:cNvGrpSpPr/>
      </xdr:nvGrpSpPr>
      <xdr:grpSpPr>
        <a:xfrm>
          <a:off x="1106824" y="912091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8D2F6D1-64BE-4A94-A020-A6F4BF4F7A4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F9D6055-9625-4514-A925-DB2D464FCFF3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49FCE0C-DA9D-4061-902E-B82901814865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524830</xdr:colOff>
      <xdr:row>6</xdr:row>
      <xdr:rowOff>220133</xdr:rowOff>
    </xdr:from>
    <xdr:to>
      <xdr:col>1</xdr:col>
      <xdr:colOff>1687152</xdr:colOff>
      <xdr:row>7</xdr:row>
      <xdr:rowOff>755215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629290-A902-4D8F-BD75-124D05E05A12}"/>
            </a:ext>
          </a:extLst>
        </xdr:cNvPr>
        <xdr:cNvGrpSpPr/>
      </xdr:nvGrpSpPr>
      <xdr:grpSpPr>
        <a:xfrm>
          <a:off x="1182921" y="3531369"/>
          <a:ext cx="1162322" cy="1574173"/>
          <a:chOff x="1028433" y="21401942"/>
          <a:chExt cx="1162322" cy="1574173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839A4F74-4CC5-49D9-A497-AAF36ECBC007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95E603F-5503-4855-A976-6B6BCDC41208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EDE7D98A-AAF1-4E63-8D54-A145D5E7828D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BD6C985-C8B8-4671-8736-2674217976B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0134645-D746-41E7-9BCA-82F90800597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5875D96-4994-48B7-B63C-182EF5619C6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2CED21-74FE-4F06-B497-B35FF94A35E7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87FB2A1-A6E6-47B2-B754-BA99F24BC98C}"/>
              </a:ext>
            </a:extLst>
          </xdr:cNvPr>
          <xdr:cNvSpPr/>
        </xdr:nvSpPr>
        <xdr:spPr>
          <a:xfrm>
            <a:off x="1028433" y="2271319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2A7DD3F4-2701-4DB9-8B99-4320E31CA46D}"/>
              </a:ext>
            </a:extLst>
          </xdr:cNvPr>
          <xdr:cNvSpPr/>
        </xdr:nvSpPr>
        <xdr:spPr>
          <a:xfrm>
            <a:off x="1797360" y="2283095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</xdr:grpSp>
    <xdr:clientData/>
  </xdr:twoCellAnchor>
  <xdr:twoCellAnchor>
    <xdr:from>
      <xdr:col>1</xdr:col>
      <xdr:colOff>491066</xdr:colOff>
      <xdr:row>4</xdr:row>
      <xdr:rowOff>135467</xdr:rowOff>
    </xdr:from>
    <xdr:to>
      <xdr:col>1</xdr:col>
      <xdr:colOff>2204100</xdr:colOff>
      <xdr:row>4</xdr:row>
      <xdr:rowOff>488540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62DB3EF-54CA-4C7E-934C-08C03EC8DEF2}"/>
            </a:ext>
          </a:extLst>
        </xdr:cNvPr>
        <xdr:cNvGrpSpPr/>
      </xdr:nvGrpSpPr>
      <xdr:grpSpPr>
        <a:xfrm>
          <a:off x="1149157" y="1638685"/>
          <a:ext cx="1713034" cy="353073"/>
          <a:chOff x="989136" y="28161845"/>
          <a:chExt cx="1713034" cy="353073"/>
        </a:xfrm>
      </xdr:grpSpPr>
      <xdr:sp macro="" textlink="">
        <xdr:nvSpPr>
          <xdr:cNvPr id="26" name="Left Bracket 25">
            <a:extLst>
              <a:ext uri="{FF2B5EF4-FFF2-40B4-BE49-F238E27FC236}">
                <a16:creationId xmlns:a16="http://schemas.microsoft.com/office/drawing/2014/main" id="{B0E1FF3C-BF39-4F6A-8D7F-E20D693D918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EB83557-54A9-4D12-98C0-BC6BA905FA3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A60A66E-FB9C-4F81-8F71-E6FEADC5CACD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5</xdr:row>
      <xdr:rowOff>287867</xdr:rowOff>
    </xdr:from>
    <xdr:to>
      <xdr:col>1</xdr:col>
      <xdr:colOff>2161767</xdr:colOff>
      <xdr:row>5</xdr:row>
      <xdr:rowOff>640940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C9EFAFD-49BD-45FA-8FB6-5472414B2AE1}"/>
            </a:ext>
          </a:extLst>
        </xdr:cNvPr>
        <xdr:cNvGrpSpPr/>
      </xdr:nvGrpSpPr>
      <xdr:grpSpPr>
        <a:xfrm>
          <a:off x="1106824" y="2560012"/>
          <a:ext cx="1713034" cy="353073"/>
          <a:chOff x="989136" y="28161845"/>
          <a:chExt cx="1713034" cy="353073"/>
        </a:xfrm>
      </xdr:grpSpPr>
      <xdr:sp macro="" textlink="">
        <xdr:nvSpPr>
          <xdr:cNvPr id="30" name="Left Bracket 29">
            <a:extLst>
              <a:ext uri="{FF2B5EF4-FFF2-40B4-BE49-F238E27FC236}">
                <a16:creationId xmlns:a16="http://schemas.microsoft.com/office/drawing/2014/main" id="{2A599B5C-BD9D-461D-98A6-4D2A9546A6A1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F4C6270-B5C0-437A-8C52-3D34731E3332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110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F5D9F56-4088-4967-8FCD-F77C5403422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892628</xdr:colOff>
      <xdr:row>7</xdr:row>
      <xdr:rowOff>272143</xdr:rowOff>
    </xdr:from>
    <xdr:to>
      <xdr:col>1</xdr:col>
      <xdr:colOff>2111828</xdr:colOff>
      <xdr:row>7</xdr:row>
      <xdr:rowOff>838200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7090070E-543C-45A7-BE4C-35D683E85046}"/>
            </a:ext>
          </a:extLst>
        </xdr:cNvPr>
        <xdr:cNvCxnSpPr/>
      </xdr:nvCxnSpPr>
      <xdr:spPr>
        <a:xfrm>
          <a:off x="1545771" y="4626429"/>
          <a:ext cx="1219200" cy="566057"/>
        </a:xfrm>
        <a:prstGeom prst="bentConnector3">
          <a:avLst>
            <a:gd name="adj1" fmla="val 89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338666</xdr:colOff>
      <xdr:row>8</xdr:row>
      <xdr:rowOff>351971</xdr:rowOff>
    </xdr:from>
    <xdr:to>
      <xdr:col>1</xdr:col>
      <xdr:colOff>2060493</xdr:colOff>
      <xdr:row>8</xdr:row>
      <xdr:rowOff>571779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21450F-9201-4909-BC52-6870C7CBE2E5}"/>
            </a:ext>
          </a:extLst>
        </xdr:cNvPr>
        <xdr:cNvGrpSpPr/>
      </xdr:nvGrpSpPr>
      <xdr:grpSpPr>
        <a:xfrm>
          <a:off x="996757" y="5741389"/>
          <a:ext cx="1721827" cy="219808"/>
          <a:chOff x="996462" y="1274884"/>
          <a:chExt cx="1721827" cy="219808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3A9922A-1C7B-4CDC-B434-B25C2925AFDE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362B95F-6192-4DC7-8CCB-A106620B1F0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140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351367</xdr:colOff>
      <xdr:row>6</xdr:row>
      <xdr:rowOff>444500</xdr:rowOff>
    </xdr:from>
    <xdr:to>
      <xdr:col>1</xdr:col>
      <xdr:colOff>2025047</xdr:colOff>
      <xdr:row>6</xdr:row>
      <xdr:rowOff>929540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8CE3AF7E-E26A-47CA-BE01-C05AB9DD64DC}"/>
            </a:ext>
          </a:extLst>
        </xdr:cNvPr>
        <xdr:cNvGrpSpPr/>
      </xdr:nvGrpSpPr>
      <xdr:grpSpPr>
        <a:xfrm>
          <a:off x="1009458" y="3755736"/>
          <a:ext cx="1673680" cy="485040"/>
          <a:chOff x="920051" y="34977266"/>
          <a:chExt cx="1673680" cy="48504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CB79AF59-36B4-4A3A-ABB5-5FA77717FDBB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9" name="Freeform 137">
              <a:extLst>
                <a:ext uri="{FF2B5EF4-FFF2-40B4-BE49-F238E27FC236}">
                  <a16:creationId xmlns:a16="http://schemas.microsoft.com/office/drawing/2014/main" id="{1716379B-5D45-4872-900E-97346CC010F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C10A840C-CBD4-454A-B3C7-9F028B0E91E8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F1206ACA-682C-43B2-950E-E5F1F9EDB1A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B556D2-FAF5-44B7-BB68-BE6BC8372D5F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410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EA6AA0-ABF4-45DF-B89D-50E1C09BE801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335038</xdr:colOff>
      <xdr:row>7</xdr:row>
      <xdr:rowOff>277586</xdr:rowOff>
    </xdr:from>
    <xdr:to>
      <xdr:col>1</xdr:col>
      <xdr:colOff>2008718</xdr:colOff>
      <xdr:row>7</xdr:row>
      <xdr:rowOff>762626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FA75BD-1ECB-439E-ADB5-20FACE54BD2C}"/>
            </a:ext>
          </a:extLst>
        </xdr:cNvPr>
        <xdr:cNvGrpSpPr/>
      </xdr:nvGrpSpPr>
      <xdr:grpSpPr>
        <a:xfrm>
          <a:off x="993129" y="4627913"/>
          <a:ext cx="1673680" cy="485040"/>
          <a:chOff x="920051" y="34977266"/>
          <a:chExt cx="1673680" cy="485040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A7B60C6-F139-4A94-8178-D54EA53B0A8E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46" name="Freeform 137">
              <a:extLst>
                <a:ext uri="{FF2B5EF4-FFF2-40B4-BE49-F238E27FC236}">
                  <a16:creationId xmlns:a16="http://schemas.microsoft.com/office/drawing/2014/main" id="{D5263B17-C00A-464A-B449-89C19A8715C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BACC3FD4-47C7-4B0C-A8AA-BD38D7D042C6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BF4584A-E1A2-4913-81E1-3C7AAF6420E9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2F79309-F729-4D18-B00C-02754D5F76A2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04C3AA9-B516-4CB3-9748-2406818F598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520017</xdr:colOff>
      <xdr:row>3</xdr:row>
      <xdr:rowOff>194129</xdr:rowOff>
    </xdr:from>
    <xdr:to>
      <xdr:col>1</xdr:col>
      <xdr:colOff>1914575</xdr:colOff>
      <xdr:row>3</xdr:row>
      <xdr:rowOff>743162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A5075C89-354E-4250-A4AD-38F9365A2CE6}"/>
            </a:ext>
          </a:extLst>
        </xdr:cNvPr>
        <xdr:cNvGrpSpPr/>
      </xdr:nvGrpSpPr>
      <xdr:grpSpPr>
        <a:xfrm rot="10800000">
          <a:off x="1178108" y="928420"/>
          <a:ext cx="1394558" cy="549033"/>
          <a:chOff x="1111250" y="6352651"/>
          <a:chExt cx="1394558" cy="549033"/>
        </a:xfrm>
      </xdr:grpSpPr>
      <xdr:sp macro="" textlink="">
        <xdr:nvSpPr>
          <xdr:cNvPr id="49" name="Freeform 241">
            <a:extLst>
              <a:ext uri="{FF2B5EF4-FFF2-40B4-BE49-F238E27FC236}">
                <a16:creationId xmlns:a16="http://schemas.microsoft.com/office/drawing/2014/main" id="{4927CCC7-8E58-4A81-969F-366B04A98A6A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3A51ECCA-F0BF-4DEA-B544-CE30C377AA0C}"/>
              </a:ext>
            </a:extLst>
          </xdr:cNvPr>
          <xdr:cNvSpPr/>
        </xdr:nvSpPr>
        <xdr:spPr>
          <a:xfrm rot="10800000">
            <a:off x="1687606" y="666026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0ED2B9C-4C58-420A-A3F8-56A344BCDF9F}"/>
              </a:ext>
            </a:extLst>
          </xdr:cNvPr>
          <xdr:cNvSpPr/>
        </xdr:nvSpPr>
        <xdr:spPr>
          <a:xfrm rot="10800000">
            <a:off x="1111250" y="635265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A23ED4-3AA2-4375-8E92-CBE70268DEF8}"/>
              </a:ext>
            </a:extLst>
          </xdr:cNvPr>
          <xdr:cNvSpPr/>
        </xdr:nvSpPr>
        <xdr:spPr>
          <a:xfrm rot="13998464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200172</xdr:colOff>
      <xdr:row>4</xdr:row>
      <xdr:rowOff>139211</xdr:rowOff>
    </xdr:from>
    <xdr:to>
      <xdr:col>1</xdr:col>
      <xdr:colOff>2123347</xdr:colOff>
      <xdr:row>5</xdr:row>
      <xdr:rowOff>703467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A3C0B00-6DBA-4215-A9D8-5AC4FA499264}"/>
            </a:ext>
          </a:extLst>
        </xdr:cNvPr>
        <xdr:cNvGrpSpPr/>
      </xdr:nvGrpSpPr>
      <xdr:grpSpPr>
        <a:xfrm>
          <a:off x="858263" y="1642429"/>
          <a:ext cx="1923175" cy="1333183"/>
          <a:chOff x="743829" y="14756423"/>
          <a:chExt cx="1923175" cy="1333876"/>
        </a:xfrm>
      </xdr:grpSpPr>
      <xdr:sp macro="" textlink="">
        <xdr:nvSpPr>
          <xdr:cNvPr id="56" name="Freeform 171">
            <a:extLst>
              <a:ext uri="{FF2B5EF4-FFF2-40B4-BE49-F238E27FC236}">
                <a16:creationId xmlns:a16="http://schemas.microsoft.com/office/drawing/2014/main" id="{7763BB47-0CE3-43A8-9FBA-862C9E5121C2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764A691-33E8-4878-903D-EA4CAD795BBB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71C5017-49A4-423A-91E4-65089A81A1BB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C7E67E4-5D03-4FC0-B788-8F0973DB8D6D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B2BEBD-0059-44F5-8C52-83C07F5B742E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5E18C63A-5829-4897-93F0-69DE5B435314}"/>
              </a:ext>
            </a:extLst>
          </xdr:cNvPr>
          <xdr:cNvSpPr/>
        </xdr:nvSpPr>
        <xdr:spPr>
          <a:xfrm>
            <a:off x="1787769" y="159451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9F295493-A60C-45D4-B477-4DE6B3E16CBC}"/>
              </a:ext>
            </a:extLst>
          </xdr:cNvPr>
          <xdr:cNvSpPr/>
        </xdr:nvSpPr>
        <xdr:spPr>
          <a:xfrm>
            <a:off x="743829" y="158918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6869E8EA-CA77-44FC-98FE-A86EF85D85AF}"/>
              </a:ext>
            </a:extLst>
          </xdr:cNvPr>
          <xdr:cNvSpPr/>
        </xdr:nvSpPr>
        <xdr:spPr>
          <a:xfrm>
            <a:off x="1155309" y="154727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</xdr:grpSp>
    <xdr:clientData/>
  </xdr:twoCellAnchor>
  <xdr:twoCellAnchor>
    <xdr:from>
      <xdr:col>1</xdr:col>
      <xdr:colOff>906780</xdr:colOff>
      <xdr:row>5</xdr:row>
      <xdr:rowOff>304800</xdr:rowOff>
    </xdr:from>
    <xdr:to>
      <xdr:col>1</xdr:col>
      <xdr:colOff>2194560</xdr:colOff>
      <xdr:row>5</xdr:row>
      <xdr:rowOff>762000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3B97793-7E64-4D46-B7A8-ECFB6EB1B509}"/>
            </a:ext>
          </a:extLst>
        </xdr:cNvPr>
        <xdr:cNvCxnSpPr/>
      </xdr:nvCxnSpPr>
      <xdr:spPr>
        <a:xfrm>
          <a:off x="1562100" y="2583180"/>
          <a:ext cx="1287780" cy="457200"/>
        </a:xfrm>
        <a:prstGeom prst="bentConnector3">
          <a:avLst>
            <a:gd name="adj1" fmla="val -2514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4600" y="939801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36133" y="1650999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27666" y="2573866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0165" y="3367910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79173" y="1638300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0666" y="922867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3666" y="2590800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1733" y="3539066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4784" y="557964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09163" y="2498807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0557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78177" y="4586080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5264" y="6555004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5363" y="160726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7743" y="890987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4784" y="557964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09163" y="2498807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0557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78177" y="458608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5363" y="160726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7743" y="890987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5808" y="637974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08267" y="2506427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47890" y="4747829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4901" y="5564578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4467" y="1613542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6847" y="895918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28010" y="3666076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19200" y="845820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5440" y="163068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zoomScale="60" zoomScaleNormal="60" zoomScaleSheetLayoutView="71" workbookViewId="0">
      <selection activeCell="B5" sqref="B5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Normal="100" workbookViewId="0">
      <pane ySplit="3" topLeftCell="A4" activePane="bottomLeft" state="frozen"/>
      <selection pane="bottomLeft" activeCell="E6" sqref="E6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36" t="s">
        <v>0</v>
      </c>
      <c r="B2" s="40" t="s">
        <v>1</v>
      </c>
      <c r="C2" s="36" t="s">
        <v>2</v>
      </c>
      <c r="D2" s="2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8" t="str">
        <f>IF(R2="m","متر","سانتی‌متر")</f>
        <v>سانتی‌متر</v>
      </c>
      <c r="E3" s="36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0.145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Normal="100" workbookViewId="0">
      <pane ySplit="3" topLeftCell="A1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36" t="s">
        <v>0</v>
      </c>
      <c r="B2" s="40" t="s">
        <v>1</v>
      </c>
      <c r="C2" s="36" t="s">
        <v>2</v>
      </c>
      <c r="D2" s="2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8" t="str">
        <f>IF(R2="m","متر","سانتی‌متر")</f>
        <v>سانتی‌متر</v>
      </c>
      <c r="E3" s="36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0.465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59A8-E0E0-4F88-91A2-CAF63892C871}">
  <sheetPr>
    <tabColor rgb="FFFFC000"/>
  </sheetPr>
  <dimension ref="A1:B8"/>
  <sheetViews>
    <sheetView zoomScale="140" zoomScaleNormal="140" workbookViewId="0">
      <selection activeCell="B9" sqref="B9"/>
    </sheetView>
  </sheetViews>
  <sheetFormatPr defaultRowHeight="14.4"/>
  <cols>
    <col min="1" max="1" width="27.109375" customWidth="1"/>
  </cols>
  <sheetData>
    <row r="1" spans="1:2">
      <c r="A1">
        <v>1.089</v>
      </c>
    </row>
    <row r="2" spans="1:2">
      <c r="A2">
        <v>1.2649999999999999</v>
      </c>
    </row>
    <row r="3" spans="1:2">
      <c r="A3">
        <v>0.68899999999999995</v>
      </c>
    </row>
    <row r="4" spans="1:2">
      <c r="A4">
        <v>0.35899999999999999</v>
      </c>
    </row>
    <row r="5" spans="1:2">
      <c r="A5">
        <v>1.1879999999999999</v>
      </c>
    </row>
    <row r="6" spans="1:2">
      <c r="A6">
        <v>0.14499999999999999</v>
      </c>
    </row>
    <row r="7" spans="1:2">
      <c r="A7">
        <v>0.46500000000000002</v>
      </c>
    </row>
    <row r="8" spans="1:2" ht="25.8">
      <c r="A8" s="29">
        <f>SUM(A1:A7)</f>
        <v>5.1999999999999993</v>
      </c>
      <c r="B8" t="s">
        <v>45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02B-C8A4-4524-A0C5-51ED94F407D6}">
  <sheetPr>
    <tabColor rgb="FFFFC000"/>
    <pageSetUpPr fitToPage="1"/>
  </sheetPr>
  <dimension ref="A1:R21"/>
  <sheetViews>
    <sheetView tabSelected="1" zoomScale="110" zoomScaleNormal="110" workbookViewId="0">
      <pane ySplit="3" topLeftCell="A7" activePane="bottomLeft" state="frozen"/>
      <selection pane="bottomLeft" activeCell="F8" sqref="F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46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0" t="s">
        <v>21</v>
      </c>
    </row>
    <row r="2" spans="1:18">
      <c r="A2" s="36" t="s">
        <v>0</v>
      </c>
      <c r="B2" s="40" t="s">
        <v>1</v>
      </c>
      <c r="C2" s="36" t="s">
        <v>2</v>
      </c>
      <c r="D2" s="32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32" t="str">
        <f>IF(R2="m","متر","سانتی‌متر")</f>
        <v>سانتی‌متر</v>
      </c>
      <c r="E3" s="36"/>
      <c r="F3" s="32" t="s">
        <v>6</v>
      </c>
      <c r="G3" s="32" t="s">
        <v>7</v>
      </c>
      <c r="H3" s="32" t="s">
        <v>8</v>
      </c>
      <c r="I3" s="32" t="s">
        <v>9</v>
      </c>
      <c r="J3" s="32" t="s">
        <v>10</v>
      </c>
      <c r="K3" s="32" t="s">
        <v>11</v>
      </c>
      <c r="L3" s="32" t="s">
        <v>12</v>
      </c>
      <c r="M3" s="32" t="s">
        <v>23</v>
      </c>
      <c r="N3" s="32" t="s">
        <v>13</v>
      </c>
      <c r="O3" s="32" t="s">
        <v>14</v>
      </c>
      <c r="P3" s="32" t="s">
        <v>15</v>
      </c>
      <c r="Q3" s="3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445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8900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48</v>
      </c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v>120</v>
      </c>
      <c r="E5" s="14">
        <v>164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19680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49</v>
      </c>
    </row>
    <row r="6" spans="1:18" ht="81.75" customHeight="1">
      <c r="A6" s="11">
        <f t="shared" si="2"/>
        <v>3</v>
      </c>
      <c r="B6" s="2"/>
      <c r="C6" s="14">
        <v>16</v>
      </c>
      <c r="D6" s="14">
        <v>130</v>
      </c>
      <c r="E6" s="14">
        <v>30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>
        <f t="shared" si="7"/>
        <v>3900</v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48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100</v>
      </c>
      <c r="E7" s="14">
        <v>24</v>
      </c>
      <c r="F7" s="11" t="str">
        <f t="shared" ref="F7:F11" si="12">IF($C7=8,($D7*$E7),"")</f>
        <v/>
      </c>
      <c r="G7" s="11">
        <f t="shared" si="4"/>
        <v>2400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47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120</v>
      </c>
      <c r="E8" s="14">
        <v>24</v>
      </c>
      <c r="F8" s="11" t="str">
        <f t="shared" si="12"/>
        <v/>
      </c>
      <c r="G8" s="11" t="str">
        <f t="shared" si="4"/>
        <v/>
      </c>
      <c r="H8" s="11">
        <f t="shared" si="5"/>
        <v>2880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31">
        <f t="shared" ref="F12:P12" si="13">SUM(F4:F11)</f>
        <v>0</v>
      </c>
      <c r="G12" s="31">
        <f t="shared" si="13"/>
        <v>2400</v>
      </c>
      <c r="H12" s="31">
        <f t="shared" si="13"/>
        <v>22560</v>
      </c>
      <c r="I12" s="31">
        <f t="shared" si="13"/>
        <v>0</v>
      </c>
      <c r="J12" s="31">
        <f t="shared" si="13"/>
        <v>12800</v>
      </c>
      <c r="K12" s="31">
        <f t="shared" si="13"/>
        <v>0</v>
      </c>
      <c r="L12" s="31">
        <f t="shared" si="13"/>
        <v>0</v>
      </c>
      <c r="M12" s="31">
        <f t="shared" si="13"/>
        <v>0</v>
      </c>
      <c r="N12" s="31">
        <f t="shared" si="13"/>
        <v>0</v>
      </c>
      <c r="O12" s="31">
        <f t="shared" si="13"/>
        <v>0</v>
      </c>
      <c r="P12" s="31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31">
        <f>IF($R$2="m",0.395,0.00395)</f>
        <v>3.9500000000000004E-3</v>
      </c>
      <c r="G13" s="31">
        <f>IF($R$2="m",0.617,0.00617)</f>
        <v>6.1700000000000001E-3</v>
      </c>
      <c r="H13" s="31">
        <f>IF($R$2="m",0.888,0.00888)</f>
        <v>8.8800000000000007E-3</v>
      </c>
      <c r="I13" s="31">
        <f>IF($R$2="m",1.21,0.0121)</f>
        <v>1.21E-2</v>
      </c>
      <c r="J13" s="31">
        <f>IF($R$2="m",1.58,0.0158)</f>
        <v>1.5800000000000002E-2</v>
      </c>
      <c r="K13" s="31">
        <f>IF($R$2="m",2,0.02)</f>
        <v>0.02</v>
      </c>
      <c r="L13" s="31">
        <f>IF($R$2="m",2.47,0.0247)</f>
        <v>2.47E-2</v>
      </c>
      <c r="M13" s="31">
        <f>IF($R$2="m",2.98,0.0298)</f>
        <v>2.98E-2</v>
      </c>
      <c r="N13" s="31">
        <f>IF($R$2="m",3.85,0.0385)</f>
        <v>3.85E-2</v>
      </c>
      <c r="O13" s="31">
        <f>IF($R$2="m",4.83,0.0483)</f>
        <v>4.8300000000000003E-2</v>
      </c>
      <c r="P13" s="31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31">
        <f>F12*F13</f>
        <v>0</v>
      </c>
      <c r="G14" s="31">
        <f t="shared" ref="G14:P14" si="14">G12*G13</f>
        <v>14.808</v>
      </c>
      <c r="H14" s="31">
        <f t="shared" si="14"/>
        <v>200.33280000000002</v>
      </c>
      <c r="I14" s="31">
        <f t="shared" si="14"/>
        <v>0</v>
      </c>
      <c r="J14" s="31">
        <f t="shared" si="14"/>
        <v>202.24</v>
      </c>
      <c r="K14" s="31">
        <f t="shared" si="14"/>
        <v>0</v>
      </c>
      <c r="L14" s="31">
        <f>L12*L13</f>
        <v>0</v>
      </c>
      <c r="M14" s="31">
        <f>M12*M13</f>
        <v>0</v>
      </c>
      <c r="N14" s="31">
        <f t="shared" si="14"/>
        <v>0</v>
      </c>
      <c r="O14" s="31">
        <f t="shared" si="14"/>
        <v>0</v>
      </c>
      <c r="P14" s="31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0.417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79127D0-E376-4980-A00B-0E846A516FC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C0FF-A356-47D8-862E-C0FB1226A7E0}">
  <sheetPr>
    <tabColor rgb="FFFFC000"/>
    <pageSetUpPr fitToPage="1"/>
  </sheetPr>
  <dimension ref="A1:R21"/>
  <sheetViews>
    <sheetView zoomScale="110" zoomScaleNormal="110" workbookViewId="0">
      <pane ySplit="3" topLeftCell="A4" activePane="bottomLeft" state="frozen"/>
      <selection pane="bottomLeft" activeCell="H5" sqref="H5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50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4" t="s">
        <v>21</v>
      </c>
    </row>
    <row r="2" spans="1:18">
      <c r="A2" s="36" t="s">
        <v>0</v>
      </c>
      <c r="B2" s="40" t="s">
        <v>1</v>
      </c>
      <c r="C2" s="36" t="s">
        <v>2</v>
      </c>
      <c r="D2" s="35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35" t="str">
        <f>IF(R2="m","متر","سانتی‌متر")</f>
        <v>سانتی‌متر</v>
      </c>
      <c r="E3" s="36"/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  <c r="L3" s="35" t="s">
        <v>12</v>
      </c>
      <c r="M3" s="35" t="s">
        <v>23</v>
      </c>
      <c r="N3" s="35" t="s">
        <v>13</v>
      </c>
      <c r="O3" s="35" t="s">
        <v>14</v>
      </c>
      <c r="P3" s="35" t="s">
        <v>15</v>
      </c>
      <c r="Q3" s="35" t="s">
        <v>16</v>
      </c>
      <c r="R3" s="38"/>
    </row>
    <row r="4" spans="1:18" ht="60.75" customHeight="1">
      <c r="A4" s="11">
        <f>ROW()-3</f>
        <v>1</v>
      </c>
      <c r="B4" s="2"/>
      <c r="C4" s="14">
        <v>12</v>
      </c>
      <c r="D4" s="14">
        <v>290</v>
      </c>
      <c r="E4" s="14">
        <v>60</v>
      </c>
      <c r="F4" s="11"/>
      <c r="G4" s="11" t="str">
        <f>IF($C4=10,($D4*$E4),"")</f>
        <v/>
      </c>
      <c r="H4" s="11">
        <f>IF($C4=12,($D4*$E4),"")</f>
        <v>17400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2"/>
      <c r="C5" s="14">
        <v>12</v>
      </c>
      <c r="D5" s="14">
        <v>185</v>
      </c>
      <c r="E5" s="14">
        <v>74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13690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12</v>
      </c>
      <c r="D6" s="14">
        <v>100</v>
      </c>
      <c r="E6" s="14">
        <v>140</v>
      </c>
      <c r="F6" s="11" t="str">
        <f>IF($C6=8,($D6*$E6),"")</f>
        <v/>
      </c>
      <c r="G6" s="11" t="str">
        <f t="shared" si="4"/>
        <v/>
      </c>
      <c r="H6" s="11">
        <f t="shared" si="5"/>
        <v>14000</v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>
        <v>12</v>
      </c>
      <c r="D7" s="14">
        <v>870</v>
      </c>
      <c r="E7" s="14">
        <v>38</v>
      </c>
      <c r="F7" s="11" t="str">
        <f t="shared" ref="F7:F11" si="12">IF($C7=8,($D7*$E7),"")</f>
        <v/>
      </c>
      <c r="G7" s="11" t="str">
        <f t="shared" si="4"/>
        <v/>
      </c>
      <c r="H7" s="11">
        <f t="shared" si="5"/>
        <v>33060</v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52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1020</v>
      </c>
      <c r="E8" s="14">
        <v>32</v>
      </c>
      <c r="F8" s="11" t="str">
        <f t="shared" si="12"/>
        <v/>
      </c>
      <c r="G8" s="11" t="str">
        <f t="shared" si="4"/>
        <v/>
      </c>
      <c r="H8" s="11">
        <f t="shared" si="5"/>
        <v>32640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52</v>
      </c>
    </row>
    <row r="9" spans="1:18" ht="81.75" customHeight="1">
      <c r="A9" s="11">
        <f t="shared" si="2"/>
        <v>6</v>
      </c>
      <c r="B9" s="2"/>
      <c r="C9" s="14">
        <v>12</v>
      </c>
      <c r="D9" s="14">
        <v>140</v>
      </c>
      <c r="E9" s="14">
        <v>10</v>
      </c>
      <c r="F9" s="11" t="str">
        <f t="shared" si="12"/>
        <v/>
      </c>
      <c r="G9" s="11" t="str">
        <f t="shared" si="4"/>
        <v/>
      </c>
      <c r="H9" s="11">
        <f t="shared" si="5"/>
        <v>1400</v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 t="s">
        <v>51</v>
      </c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33">
        <f t="shared" ref="F12:P12" si="13">SUM(F4:F11)</f>
        <v>0</v>
      </c>
      <c r="G12" s="33">
        <f t="shared" si="13"/>
        <v>0</v>
      </c>
      <c r="H12" s="33">
        <f t="shared" si="13"/>
        <v>112190</v>
      </c>
      <c r="I12" s="33">
        <f t="shared" si="13"/>
        <v>0</v>
      </c>
      <c r="J12" s="33">
        <f t="shared" si="13"/>
        <v>0</v>
      </c>
      <c r="K12" s="33">
        <f t="shared" si="13"/>
        <v>0</v>
      </c>
      <c r="L12" s="33">
        <f t="shared" si="13"/>
        <v>0</v>
      </c>
      <c r="M12" s="33">
        <f t="shared" si="13"/>
        <v>0</v>
      </c>
      <c r="N12" s="33">
        <f t="shared" si="13"/>
        <v>0</v>
      </c>
      <c r="O12" s="33">
        <f t="shared" si="13"/>
        <v>0</v>
      </c>
      <c r="P12" s="33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33">
        <f>IF($R$2="m",0.395,0.00395)</f>
        <v>3.9500000000000004E-3</v>
      </c>
      <c r="G13" s="33">
        <f>IF($R$2="m",0.617,0.00617)</f>
        <v>6.1700000000000001E-3</v>
      </c>
      <c r="H13" s="33">
        <f>IF($R$2="m",0.888,0.00888)</f>
        <v>8.8800000000000007E-3</v>
      </c>
      <c r="I13" s="33">
        <f>IF($R$2="m",1.21,0.0121)</f>
        <v>1.21E-2</v>
      </c>
      <c r="J13" s="33">
        <f>IF($R$2="m",1.58,0.0158)</f>
        <v>1.5800000000000002E-2</v>
      </c>
      <c r="K13" s="33">
        <f>IF($R$2="m",2,0.02)</f>
        <v>0.02</v>
      </c>
      <c r="L13" s="33">
        <f>IF($R$2="m",2.47,0.0247)</f>
        <v>2.47E-2</v>
      </c>
      <c r="M13" s="33">
        <f>IF($R$2="m",2.98,0.0298)</f>
        <v>2.98E-2</v>
      </c>
      <c r="N13" s="33">
        <f>IF($R$2="m",3.85,0.0385)</f>
        <v>3.85E-2</v>
      </c>
      <c r="O13" s="33">
        <f>IF($R$2="m",4.83,0.0483)</f>
        <v>4.8300000000000003E-2</v>
      </c>
      <c r="P13" s="33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33">
        <f>F12*F13</f>
        <v>0</v>
      </c>
      <c r="G14" s="33">
        <f t="shared" ref="G14:P14" si="14">G12*G13</f>
        <v>0</v>
      </c>
      <c r="H14" s="33">
        <f t="shared" si="14"/>
        <v>996.24720000000013</v>
      </c>
      <c r="I14" s="33">
        <f t="shared" si="14"/>
        <v>0</v>
      </c>
      <c r="J14" s="33">
        <f t="shared" si="14"/>
        <v>0</v>
      </c>
      <c r="K14" s="33">
        <f t="shared" si="14"/>
        <v>0</v>
      </c>
      <c r="L14" s="33">
        <f>L12*L13</f>
        <v>0</v>
      </c>
      <c r="M14" s="33">
        <f>M12*M13</f>
        <v>0</v>
      </c>
      <c r="N14" s="33">
        <f t="shared" si="14"/>
        <v>0</v>
      </c>
      <c r="O14" s="33">
        <f t="shared" si="14"/>
        <v>0</v>
      </c>
      <c r="P14" s="33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0.996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DE5F4293-A945-4B62-B9E3-F0DF22B4F658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5" t="s">
        <v>21</v>
      </c>
    </row>
    <row r="2" spans="1:18">
      <c r="A2" s="36" t="s">
        <v>0</v>
      </c>
      <c r="B2" s="40" t="s">
        <v>1</v>
      </c>
      <c r="C2" s="36" t="s">
        <v>2</v>
      </c>
      <c r="D2" s="10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10" t="str">
        <f>IF(R2="m","متر","سانتی‌متر")</f>
        <v>سانتی‌متر</v>
      </c>
      <c r="E3" s="36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38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0.04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:Q1"/>
    <mergeCell ref="A2:A3"/>
    <mergeCell ref="B2:B3"/>
    <mergeCell ref="C2:C3"/>
    <mergeCell ref="E2:E3"/>
    <mergeCell ref="F2:Q2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activeCell="Q7" sqref="Q7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28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7" t="s">
        <v>21</v>
      </c>
    </row>
    <row r="2" spans="1:18">
      <c r="A2" s="36" t="s">
        <v>0</v>
      </c>
      <c r="B2" s="40" t="s">
        <v>1</v>
      </c>
      <c r="C2" s="36" t="s">
        <v>2</v>
      </c>
      <c r="D2" s="1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18" t="str">
        <f>IF(R2="m","متر","سانتی‌متر")</f>
        <v>سانتی‌متر</v>
      </c>
      <c r="E3" s="36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16">
        <f>IF($R$2="m",0.395,0.00395)</f>
        <v>3.9500000000000004E-3</v>
      </c>
      <c r="G13" s="16">
        <f>IF($R$2="m",0.617,0.00617)</f>
        <v>6.1700000000000001E-3</v>
      </c>
      <c r="H13" s="16">
        <f>IF($R$2="m",0.888,0.00888)</f>
        <v>8.8800000000000007E-3</v>
      </c>
      <c r="I13" s="16">
        <f>IF($R$2="m",1.21,0.0121)</f>
        <v>1.21E-2</v>
      </c>
      <c r="J13" s="16">
        <f>IF($R$2="m",1.58,0.0158)</f>
        <v>1.5800000000000002E-2</v>
      </c>
      <c r="K13" s="16">
        <f>IF($R$2="m",2,0.02)</f>
        <v>0.02</v>
      </c>
      <c r="L13" s="16">
        <f>IF($R$2="m",2.47,0.0247)</f>
        <v>2.47E-2</v>
      </c>
      <c r="M13" s="16">
        <f>IF($R$2="m",2.98,0.0298)</f>
        <v>2.98E-2</v>
      </c>
      <c r="N13" s="16">
        <f>IF($R$2="m",3.85,0.0385)</f>
        <v>3.85E-2</v>
      </c>
      <c r="O13" s="16">
        <f>IF($R$2="m",4.83,0.0483)</f>
        <v>4.8300000000000003E-2</v>
      </c>
      <c r="P13" s="16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1.521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7CAE-D8CA-4579-B66E-E23A66CC7D17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36" t="s">
        <v>0</v>
      </c>
      <c r="B2" s="40" t="s">
        <v>1</v>
      </c>
      <c r="C2" s="36" t="s">
        <v>2</v>
      </c>
      <c r="D2" s="21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1" t="str">
        <f>IF(R2="m","متر","سانتی‌متر")</f>
        <v>سانتی‌متر</v>
      </c>
      <c r="E3" s="36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8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1.089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36" t="s">
        <v>0</v>
      </c>
      <c r="B2" s="40" t="s">
        <v>1</v>
      </c>
      <c r="C2" s="36" t="s">
        <v>2</v>
      </c>
      <c r="D2" s="21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1" t="str">
        <f>IF(R2="m","متر","سانتی‌متر")</f>
        <v>سانتی‌متر</v>
      </c>
      <c r="E3" s="36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8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6" t="s">
        <v>17</v>
      </c>
      <c r="B14" s="36"/>
      <c r="C14" s="36"/>
      <c r="D14" s="36"/>
      <c r="E14" s="36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1.265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zoomScaleNormal="100" workbookViewId="0">
      <pane ySplit="3" topLeftCell="A4" activePane="bottomLeft" state="frozen"/>
      <selection pane="bottomLeft" activeCell="E11" sqref="E1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36" t="s">
        <v>0</v>
      </c>
      <c r="B2" s="40" t="s">
        <v>1</v>
      </c>
      <c r="C2" s="36" t="s">
        <v>2</v>
      </c>
      <c r="D2" s="21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1" t="str">
        <f>IF(R2="m","متر","سانتی‌متر")</f>
        <v>سانتی‌متر</v>
      </c>
      <c r="E3" s="36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0.689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Normal="100" workbookViewId="0">
      <pane ySplit="3" topLeftCell="A7" activePane="bottomLeft" state="frozen"/>
      <selection pane="bottomLeft" activeCell="E10" sqref="E10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36" t="s">
        <v>0</v>
      </c>
      <c r="B2" s="40" t="s">
        <v>1</v>
      </c>
      <c r="C2" s="36" t="s">
        <v>2</v>
      </c>
      <c r="D2" s="2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8" t="str">
        <f>IF(R2="m","متر","سانتی‌متر")</f>
        <v>سانتی‌متر</v>
      </c>
      <c r="E3" s="36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6" t="str">
        <f>IF(R2="m","جمع طول آرماتورها (متر)","جمع طول آرماتورها (سانتی‌متر)")</f>
        <v>جمع طول آرماتورها (سانتی‌متر)</v>
      </c>
      <c r="B12" s="36"/>
      <c r="C12" s="36"/>
      <c r="D12" s="36"/>
      <c r="E12" s="36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6" t="str">
        <f>IF(R2="m","وزن هر متر (kg/m)","وزن هر سانتی‌متر (kg/cm)")</f>
        <v>وزن هر سانتی‌متر (kg/cm)</v>
      </c>
      <c r="B13" s="36"/>
      <c r="C13" s="36"/>
      <c r="D13" s="36"/>
      <c r="E13" s="36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6" t="s">
        <v>17</v>
      </c>
      <c r="B14" s="36"/>
      <c r="C14" s="36"/>
      <c r="D14" s="36"/>
      <c r="E14" s="36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6" t="s">
        <v>18</v>
      </c>
      <c r="B15" s="36"/>
      <c r="C15" s="36"/>
      <c r="D15" s="36"/>
      <c r="E15" s="36"/>
      <c r="F15" s="37" t="str">
        <f>ROUND(SUM(F14:P14)/1000,3)&amp;" تن"</f>
        <v>0.359 تن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zoomScale="85" zoomScaleNormal="85" workbookViewId="0">
      <pane ySplit="3" topLeftCell="A4" activePane="bottomLeft" state="frozen"/>
      <selection pane="bottomLeft" activeCell="N5" sqref="N5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36" t="s">
        <v>0</v>
      </c>
      <c r="B2" s="40" t="s">
        <v>1</v>
      </c>
      <c r="C2" s="36" t="s">
        <v>2</v>
      </c>
      <c r="D2" s="28" t="s">
        <v>3</v>
      </c>
      <c r="E2" s="36" t="s">
        <v>4</v>
      </c>
      <c r="F2" s="42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38" t="s">
        <v>22</v>
      </c>
    </row>
    <row r="3" spans="1:18">
      <c r="A3" s="36"/>
      <c r="B3" s="41"/>
      <c r="C3" s="36"/>
      <c r="D3" s="28" t="str">
        <f>IF(R2="m","متر","سانتی‌متر")</f>
        <v>سانتی‌متر</v>
      </c>
      <c r="E3" s="36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36" t="str">
        <f>IF(R2="m","جمع طول آرماتورها (متر)","جمع طول آرماتورها (سانتی‌متر)")</f>
        <v>جمع طول آرماتورها (سانتی‌متر)</v>
      </c>
      <c r="B11" s="36"/>
      <c r="C11" s="36"/>
      <c r="D11" s="36"/>
      <c r="E11" s="36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36" t="str">
        <f>IF(R2="m","وزن هر متر (kg/m)","وزن هر سانتی‌متر (kg/cm)")</f>
        <v>وزن هر سانتی‌متر (kg/cm)</v>
      </c>
      <c r="B12" s="36"/>
      <c r="C12" s="36"/>
      <c r="D12" s="36"/>
      <c r="E12" s="36"/>
      <c r="F12" s="26">
        <f>IF($R$2="m",0.395,0.00395)</f>
        <v>3.9500000000000004E-3</v>
      </c>
      <c r="G12" s="26">
        <f>IF($R$2="m",0.617,0.00617)</f>
        <v>6.1700000000000001E-3</v>
      </c>
      <c r="H12" s="26">
        <f>IF($R$2="m",0.888,0.00888)</f>
        <v>8.8800000000000007E-3</v>
      </c>
      <c r="I12" s="26">
        <f>IF($R$2="m",1.21,0.0121)</f>
        <v>1.21E-2</v>
      </c>
      <c r="J12" s="26">
        <f>IF($R$2="m",1.58,0.0158)</f>
        <v>1.5800000000000002E-2</v>
      </c>
      <c r="K12" s="26">
        <f>IF($R$2="m",2,0.02)</f>
        <v>0.02</v>
      </c>
      <c r="L12" s="26">
        <f>IF($R$2="m",2.47,0.0247)</f>
        <v>2.47E-2</v>
      </c>
      <c r="M12" s="26">
        <f>IF($R$2="m",2.98,0.0298)</f>
        <v>2.98E-2</v>
      </c>
      <c r="N12" s="26">
        <f>IF($R$2="m",3.85,0.0385)</f>
        <v>3.85E-2</v>
      </c>
      <c r="O12" s="26">
        <f>IF($R$2="m",4.83,0.0483)</f>
        <v>4.8300000000000003E-2</v>
      </c>
      <c r="P12" s="26">
        <f>IF($R$2="m",6.31,0.0631)</f>
        <v>6.3100000000000003E-2</v>
      </c>
      <c r="Q12" s="24"/>
    </row>
    <row r="13" spans="1:18" ht="24.75" customHeight="1">
      <c r="A13" s="36" t="s">
        <v>17</v>
      </c>
      <c r="B13" s="36"/>
      <c r="C13" s="36"/>
      <c r="D13" s="36"/>
      <c r="E13" s="36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36" t="s">
        <v>18</v>
      </c>
      <c r="B14" s="36"/>
      <c r="C14" s="36"/>
      <c r="D14" s="36"/>
      <c r="E14" s="36"/>
      <c r="F14" s="37" t="str">
        <f>ROUND(SUM(F13:P13)/1000,3)&amp;" تن"</f>
        <v>1.188 تن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1:E11"/>
    <mergeCell ref="A12:E12"/>
    <mergeCell ref="A13:E13"/>
    <mergeCell ref="A14:E14"/>
    <mergeCell ref="F14:P14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Shape</vt:lpstr>
      <vt:lpstr>Main</vt:lpstr>
      <vt:lpstr>fondation</vt:lpstr>
      <vt:lpstr>Sheet2</vt:lpstr>
      <vt:lpstr>C1</vt:lpstr>
      <vt:lpstr>C2</vt:lpstr>
      <vt:lpstr>B1&amp;B2</vt:lpstr>
      <vt:lpstr>B3</vt:lpstr>
      <vt:lpstr>B4&amp;B5&amp;B6</vt:lpstr>
      <vt:lpstr>B7</vt:lpstr>
      <vt:lpstr>B8</vt:lpstr>
      <vt:lpstr>Sheet1</vt:lpstr>
      <vt:lpstr>راه پله</vt:lpstr>
      <vt:lpstr>سقف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2023-07-12T04:02:56Z</dcterms:modified>
</cp:coreProperties>
</file>