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codeName="ThisWorkbook" defaultThemeVersion="124226"/>
  <xr:revisionPtr revIDLastSave="0" documentId="13_ncr:1_{061011E3-5500-444F-9D62-C5D910E57FC1}" xr6:coauthVersionLast="36" xr6:coauthVersionMax="36" xr10:uidLastSave="{00000000-0000-0000-0000-000000000000}"/>
  <bookViews>
    <workbookView xWindow="240" yWindow="108" windowWidth="14808" windowHeight="8016" tabRatio="714" activeTab="13" xr2:uid="{00000000-000D-0000-FFFF-FFFF00000000}"/>
  </bookViews>
  <sheets>
    <sheet name="Shape" sheetId="3" r:id="rId1"/>
    <sheet name="Main" sheetId="2" r:id="rId2"/>
    <sheet name="fondation" sheetId="4" r:id="rId3"/>
    <sheet name="Sheet2" sheetId="14" r:id="rId4"/>
    <sheet name="C1" sheetId="5" r:id="rId5"/>
    <sheet name="C2" sheetId="6" r:id="rId6"/>
    <sheet name="B1&amp;B2" sheetId="7" r:id="rId7"/>
    <sheet name="B3" sheetId="8" r:id="rId8"/>
    <sheet name="B4&amp;B5&amp;B6" sheetId="9" r:id="rId9"/>
    <sheet name="B7" sheetId="10" r:id="rId10"/>
    <sheet name="B8" sheetId="11" r:id="rId11"/>
    <sheet name="Sheet1" sheetId="12" r:id="rId12"/>
    <sheet name="راه پله" sheetId="16" r:id="rId13"/>
    <sheet name="سقف" sheetId="17" r:id="rId14"/>
  </sheets>
  <calcPr calcId="191029"/>
</workbook>
</file>

<file path=xl/calcChain.xml><?xml version="1.0" encoding="utf-8"?>
<calcChain xmlns="http://schemas.openxmlformats.org/spreadsheetml/2006/main">
  <c r="P13" i="17" l="1"/>
  <c r="O13" i="17"/>
  <c r="N13" i="17"/>
  <c r="M13" i="17"/>
  <c r="L13" i="17"/>
  <c r="K13" i="17"/>
  <c r="J13" i="17"/>
  <c r="I13" i="17"/>
  <c r="H13" i="17"/>
  <c r="G13" i="17"/>
  <c r="F13" i="17"/>
  <c r="A13" i="17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N12" i="17" s="1"/>
  <c r="N14" i="17" s="1"/>
  <c r="M4" i="17"/>
  <c r="M12" i="17" s="1"/>
  <c r="L4" i="17"/>
  <c r="L12" i="17" s="1"/>
  <c r="L14" i="17" s="1"/>
  <c r="K4" i="17"/>
  <c r="K12" i="17" s="1"/>
  <c r="J4" i="17"/>
  <c r="J12" i="17" s="1"/>
  <c r="J14" i="17" s="1"/>
  <c r="I4" i="17"/>
  <c r="I12" i="17" s="1"/>
  <c r="H4" i="17"/>
  <c r="H12" i="17" s="1"/>
  <c r="H14" i="17" s="1"/>
  <c r="G4" i="17"/>
  <c r="G12" i="17" s="1"/>
  <c r="F12" i="17"/>
  <c r="F14" i="17" s="1"/>
  <c r="A4" i="17"/>
  <c r="D3" i="17"/>
  <c r="P12" i="17" l="1"/>
  <c r="P14" i="17" s="1"/>
  <c r="G14" i="17"/>
  <c r="I14" i="17"/>
  <c r="K14" i="17"/>
  <c r="M14" i="17"/>
  <c r="O14" i="17"/>
  <c r="P13" i="16"/>
  <c r="O13" i="16"/>
  <c r="N13" i="16"/>
  <c r="M13" i="16"/>
  <c r="L13" i="16"/>
  <c r="K13" i="16"/>
  <c r="J13" i="16"/>
  <c r="I13" i="16"/>
  <c r="H13" i="16"/>
  <c r="G13" i="16"/>
  <c r="F13" i="16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A8" i="12"/>
  <c r="P13" i="11" l="1"/>
  <c r="O13" i="11"/>
  <c r="N13" i="11"/>
  <c r="M13" i="11"/>
  <c r="L13" i="11"/>
  <c r="K13" i="11"/>
  <c r="J13" i="11"/>
  <c r="I13" i="11"/>
  <c r="H13" i="11"/>
  <c r="G13" i="11"/>
  <c r="F13" i="11"/>
  <c r="A13" i="1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P13" i="10"/>
  <c r="O13" i="10"/>
  <c r="N13" i="10"/>
  <c r="M13" i="10"/>
  <c r="L13" i="10"/>
  <c r="K13" i="10"/>
  <c r="J13" i="10"/>
  <c r="I13" i="10"/>
  <c r="H13" i="10"/>
  <c r="G13" i="10"/>
  <c r="F13" i="10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P12" i="9"/>
  <c r="O12" i="9"/>
  <c r="N12" i="9"/>
  <c r="M12" i="9"/>
  <c r="L12" i="9"/>
  <c r="K12" i="9"/>
  <c r="J12" i="9"/>
  <c r="I12" i="9"/>
  <c r="H12" i="9"/>
  <c r="G12" i="9"/>
  <c r="F12" i="9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P13" i="8"/>
  <c r="O13" i="8"/>
  <c r="N13" i="8"/>
  <c r="M13" i="8"/>
  <c r="L13" i="8"/>
  <c r="K13" i="8"/>
  <c r="J13" i="8"/>
  <c r="I13" i="8"/>
  <c r="H13" i="8"/>
  <c r="G13" i="8"/>
  <c r="F13" i="8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5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P13" i="7"/>
  <c r="O13" i="7"/>
  <c r="N13" i="7"/>
  <c r="M13" i="7"/>
  <c r="L13" i="7"/>
  <c r="K13" i="7"/>
  <c r="J13" i="7"/>
  <c r="I13" i="7"/>
  <c r="H13" i="7"/>
  <c r="G13" i="7"/>
  <c r="F13" i="7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P13" i="6"/>
  <c r="O13" i="6"/>
  <c r="N13" i="6"/>
  <c r="M13" i="6"/>
  <c r="L13" i="6"/>
  <c r="K13" i="6"/>
  <c r="J13" i="6"/>
  <c r="I13" i="6"/>
  <c r="H13" i="6"/>
  <c r="G13" i="6"/>
  <c r="F13" i="6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P13" i="5"/>
  <c r="O13" i="5"/>
  <c r="N13" i="5"/>
  <c r="M13" i="5"/>
  <c r="L13" i="5"/>
  <c r="K13" i="5"/>
  <c r="J13" i="5"/>
  <c r="I13" i="5"/>
  <c r="H13" i="5"/>
  <c r="G13" i="5"/>
  <c r="F13" i="5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1" l="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P13" i="4"/>
  <c r="O13" i="4"/>
  <c r="N13" i="4"/>
  <c r="M13" i="4"/>
  <c r="L13" i="4"/>
  <c r="K13" i="4"/>
  <c r="J13" i="4"/>
  <c r="I13" i="4"/>
  <c r="H13" i="4"/>
  <c r="G13" i="4"/>
  <c r="F13" i="4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I4" i="4"/>
  <c r="H4" i="4"/>
  <c r="H12" i="4" s="1"/>
  <c r="H14" i="4" s="1"/>
  <c r="G4" i="4"/>
  <c r="F4" i="4"/>
  <c r="F12" i="4" s="1"/>
  <c r="F14" i="4" s="1"/>
  <c r="A4" i="4"/>
  <c r="D3" i="4"/>
  <c r="F15" i="7" l="1"/>
  <c r="F15" i="5"/>
  <c r="G12" i="4"/>
  <c r="G14" i="4" s="1"/>
  <c r="I12" i="4"/>
  <c r="I14" i="4" s="1"/>
  <c r="K12" i="4"/>
  <c r="K14" i="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F15" i="4" l="1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<sst xmlns="http://schemas.openxmlformats.org/spreadsheetml/2006/main" count="301" uniqueCount="53">
  <si>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</si>
  <si>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</si>
  <si>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</si>
  <si>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</si>
  <si>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</si>
  <si>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</si>
  <si>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</si>
  <si>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</si>
  <si>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</si>
  <si>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</si>
  <si>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</si>
  <si>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</si>
  <si>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</si>
  <si>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</si>
  <si>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</si>
  <si>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</si>
  <si>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</si>
  <si>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</si>
  <si>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</si>
  <si>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</si>
  <si>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</si>
  <si>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</si>
  <si>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</si>
  <si>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</si>
  <si>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</si>
  <si>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</si>
  <si>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</si>
  <si>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</si>
  <si>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</si>
  <si>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</si>
  <si>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</si>
  <si>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</si>
  <si>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</si>
  <si>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</si>
  <si>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</si>
  <si>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</si>
  <si>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</si>
  <si>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</si>
  <si>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</si>
  <si>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</si>
  <si>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</si>
  <si>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</si>
  <si>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</si>
  <si>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</si>
  <si>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</si>
  <si>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ton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</si>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</sst>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5380" y="777240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0120" y="166878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4880" y="2613660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1620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6824" y="912091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921" y="3531369"/>
          <a:ext cx="1162322" cy="1574173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9157" y="1638685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6824" y="256001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9066" y="577487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11767" y="37846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5438" y="4659086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80417" y="943429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60572" y="1663211"/>
          <a:ext cx="1923175" cy="1338956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4600" y="939801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6133" y="1650999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27666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0165" y="3367910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79173" y="1638300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0666" y="922867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3666" y="2590800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1733" y="3539066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5264" y="6555004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5808" y="63797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08267" y="250642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47890" y="4747829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4901" y="5564578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4467" y="1613542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6847" y="895918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28010" y="3666076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19200" y="845820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5440" y="163068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0.145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Normal="100" workbookViewId="0">
      <pane ySplit="3" topLeftCell="A1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0.465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59A8-E0E0-4F88-91A2-CAF63892C871}">
  <sheetPr>
    <tabColor rgb="FFFFC000"/>
  </sheetPr>
  <dimension ref="A1:B8"/>
  <sheetViews>
    <sheetView zoomScale="140" zoomScaleNormal="140" workbookViewId="0">
      <selection activeCell="B9" sqref="B9"/>
    </sheetView>
  </sheetViews>
  <sheetFormatPr defaultRowHeight="14.4"/>
  <cols>
    <col min="1" max="1" width="27.109375" customWidth="1"/>
  </cols>
  <sheetData>
    <row r="1" spans="1:2">
      <c r="A1">
        <v>1.089</v>
      </c>
    </row>
    <row r="2" spans="1:2">
      <c r="A2">
        <v>1.2649999999999999</v>
      </c>
    </row>
    <row r="3" spans="1:2">
      <c r="A3">
        <v>0.68899999999999995</v>
      </c>
    </row>
    <row r="4" spans="1:2">
      <c r="A4">
        <v>0.35899999999999999</v>
      </c>
    </row>
    <row r="5" spans="1:2">
      <c r="A5">
        <v>1.1879999999999999</v>
      </c>
    </row>
    <row r="6" spans="1:2">
      <c r="A6">
        <v>0.14499999999999999</v>
      </c>
    </row>
    <row r="7" spans="1:2">
      <c r="A7">
        <v>0.46500000000000002</v>
      </c>
    </row>
    <row r="8" spans="1:2" ht="25.8">
      <c r="A8" s="29">
        <f>SUM(A1:A7)</f>
        <v>5.1999999999999993</v>
      </c>
      <c r="B8" t="s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110" zoomScaleNormal="110" workbookViewId="0">
      <pane ySplit="3" topLeftCell="A7" activePane="bottomLeft" state="frozen"/>
      <selection pane="bottomLeft" activeCell="F8" sqref="F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0" t="s">
        <v>21</v>
      </c>
    </row>
    <row r="2" spans="1:18">
      <c r="A2" s="38" t="s">
        <v>0</v>
      </c>
      <c r="B2" s="39" t="s">
        <v>1</v>
      </c>
      <c r="C2" s="38" t="s">
        <v>2</v>
      </c>
      <c r="D2" s="32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32" t="str">
        <f>IF(R2="m","متر","سانتی‌متر")</f>
        <v>سانتی‌متر</v>
      </c>
      <c r="E3" s="38"/>
      <c r="F3" s="32" t="s">
        <v>6</v>
      </c>
      <c r="G3" s="32" t="s">
        <v>7</v>
      </c>
      <c r="H3" s="32" t="s">
        <v>8</v>
      </c>
      <c r="I3" s="32" t="s">
        <v>9</v>
      </c>
      <c r="J3" s="32" t="s">
        <v>10</v>
      </c>
      <c r="K3" s="32" t="s">
        <v>11</v>
      </c>
      <c r="L3" s="32" t="s">
        <v>12</v>
      </c>
      <c r="M3" s="32" t="s">
        <v>23</v>
      </c>
      <c r="N3" s="32" t="s">
        <v>13</v>
      </c>
      <c r="O3" s="32" t="s">
        <v>14</v>
      </c>
      <c r="P3" s="32" t="s">
        <v>15</v>
      </c>
      <c r="Q3" s="3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48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49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48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47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1">
        <f t="shared" ref="F12:P12" si="13">SUM(F4:F11)</f>
        <v>0</v>
      </c>
      <c r="G12" s="31">
        <f t="shared" si="13"/>
        <v>2400</v>
      </c>
      <c r="H12" s="31">
        <f t="shared" si="13"/>
        <v>22560</v>
      </c>
      <c r="I12" s="31">
        <f t="shared" si="13"/>
        <v>0</v>
      </c>
      <c r="J12" s="31">
        <f t="shared" si="13"/>
        <v>12800</v>
      </c>
      <c r="K12" s="31">
        <f t="shared" si="13"/>
        <v>0</v>
      </c>
      <c r="L12" s="31">
        <f t="shared" si="13"/>
        <v>0</v>
      </c>
      <c r="M12" s="31">
        <f t="shared" si="13"/>
        <v>0</v>
      </c>
      <c r="N12" s="31">
        <f t="shared" si="13"/>
        <v>0</v>
      </c>
      <c r="O12" s="31">
        <f t="shared" si="13"/>
        <v>0</v>
      </c>
      <c r="P12" s="31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1">
        <f>IF($R$2="m",0.395,0.00395)</f>
        <v>3.9500000000000004E-3</v>
      </c>
      <c r="G13" s="31">
        <f>IF($R$2="m",0.617,0.00617)</f>
        <v>6.1700000000000001E-3</v>
      </c>
      <c r="H13" s="31">
        <f>IF($R$2="m",0.888,0.00888)</f>
        <v>8.8800000000000007E-3</v>
      </c>
      <c r="I13" s="31">
        <f>IF($R$2="m",1.21,0.0121)</f>
        <v>1.21E-2</v>
      </c>
      <c r="J13" s="31">
        <f>IF($R$2="m",1.58,0.0158)</f>
        <v>1.5800000000000002E-2</v>
      </c>
      <c r="K13" s="31">
        <f>IF($R$2="m",2,0.02)</f>
        <v>0.02</v>
      </c>
      <c r="L13" s="31">
        <f>IF($R$2="m",2.47,0.0247)</f>
        <v>2.47E-2</v>
      </c>
      <c r="M13" s="31">
        <f>IF($R$2="m",2.98,0.0298)</f>
        <v>2.98E-2</v>
      </c>
      <c r="N13" s="31">
        <f>IF($R$2="m",3.85,0.0385)</f>
        <v>3.85E-2</v>
      </c>
      <c r="O13" s="31">
        <f>IF($R$2="m",4.83,0.0483)</f>
        <v>4.8300000000000003E-2</v>
      </c>
      <c r="P13" s="31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1">
        <f>F12*F13</f>
        <v>0</v>
      </c>
      <c r="G14" s="31">
        <f t="shared" ref="G14:P14" si="14">G12*G13</f>
        <v>14.808</v>
      </c>
      <c r="H14" s="31">
        <f t="shared" si="14"/>
        <v>200.33280000000002</v>
      </c>
      <c r="I14" s="31">
        <f t="shared" si="14"/>
        <v>0</v>
      </c>
      <c r="J14" s="31">
        <f t="shared" si="14"/>
        <v>202.24</v>
      </c>
      <c r="K14" s="31">
        <f t="shared" si="14"/>
        <v>0</v>
      </c>
      <c r="L14" s="31">
        <f>L12*L13</f>
        <v>0</v>
      </c>
      <c r="M14" s="31">
        <f>M12*M13</f>
        <v>0</v>
      </c>
      <c r="N14" s="31">
        <f t="shared" si="14"/>
        <v>0</v>
      </c>
      <c r="O14" s="31">
        <f t="shared" si="14"/>
        <v>0</v>
      </c>
      <c r="P14" s="31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0.417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tabSelected="1" zoomScale="60" zoomScaleNormal="60" workbookViewId="0">
      <pane ySplit="3" topLeftCell="A4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4" t="s">
        <v>21</v>
      </c>
    </row>
    <row r="2" spans="1:18">
      <c r="A2" s="38" t="s">
        <v>0</v>
      </c>
      <c r="B2" s="39" t="s">
        <v>1</v>
      </c>
      <c r="C2" s="38" t="s">
        <v>2</v>
      </c>
      <c r="D2" s="35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35" t="str">
        <f>IF(R2="m","متر","سانتی‌متر")</f>
        <v>سانتی‌متر</v>
      </c>
      <c r="E3" s="38"/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23</v>
      </c>
      <c r="N3" s="35" t="s">
        <v>13</v>
      </c>
      <c r="O3" s="35" t="s">
        <v>14</v>
      </c>
      <c r="P3" s="35" t="s">
        <v>15</v>
      </c>
      <c r="Q3" s="35" t="s">
        <v>16</v>
      </c>
      <c r="R3" s="36"/>
    </row>
    <row r="4" spans="1:18" ht="60.75" customHeight="1">
      <c r="A4" s="11">
        <f>ROW()-3</f>
        <v>1</v>
      </c>
      <c r="B4" s="2"/>
      <c r="C4" s="14">
        <v>12</v>
      </c>
      <c r="D4" s="14">
        <v>290</v>
      </c>
      <c r="E4" s="14">
        <v>12</v>
      </c>
      <c r="F4" s="11"/>
      <c r="G4" s="11" t="str">
        <f>IF($C4=10,($D4*$E4),"")</f>
        <v/>
      </c>
      <c r="H4" s="11">
        <f>IF($C4=12,($D4*$E4),"")</f>
        <v>3480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12</v>
      </c>
      <c r="D5" s="14">
        <v>185</v>
      </c>
      <c r="E5" s="14">
        <v>158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29230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12</v>
      </c>
      <c r="D6" s="14">
        <v>100</v>
      </c>
      <c r="E6" s="14">
        <v>280</v>
      </c>
      <c r="F6" s="11" t="str">
        <f>IF($C6=8,($D6*$E6),"")</f>
        <v/>
      </c>
      <c r="G6" s="11" t="str">
        <f t="shared" si="4"/>
        <v/>
      </c>
      <c r="H6" s="11">
        <f t="shared" si="5"/>
        <v>28000</v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12</v>
      </c>
      <c r="D7" s="14">
        <v>870</v>
      </c>
      <c r="E7" s="14">
        <v>76</v>
      </c>
      <c r="F7" s="11" t="str">
        <f t="shared" ref="F7:F11" si="12">IF($C7=8,($D7*$E7),"")</f>
        <v/>
      </c>
      <c r="G7" s="11" t="str">
        <f t="shared" si="4"/>
        <v/>
      </c>
      <c r="H7" s="11">
        <f t="shared" si="5"/>
        <v>66120</v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51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1020</v>
      </c>
      <c r="E8" s="14">
        <v>64</v>
      </c>
      <c r="F8" s="11" t="str">
        <f t="shared" si="12"/>
        <v/>
      </c>
      <c r="G8" s="11" t="str">
        <f t="shared" si="4"/>
        <v/>
      </c>
      <c r="H8" s="11">
        <f t="shared" si="5"/>
        <v>65280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51</v>
      </c>
    </row>
    <row r="9" spans="1:18" ht="81.75" customHeight="1">
      <c r="A9" s="11">
        <f t="shared" si="2"/>
        <v>6</v>
      </c>
      <c r="B9" s="2"/>
      <c r="C9" s="14">
        <v>12</v>
      </c>
      <c r="D9" s="14">
        <v>140</v>
      </c>
      <c r="E9" s="14">
        <v>20</v>
      </c>
      <c r="F9" s="11" t="str">
        <f t="shared" si="12"/>
        <v/>
      </c>
      <c r="G9" s="11" t="str">
        <f t="shared" si="4"/>
        <v/>
      </c>
      <c r="H9" s="11">
        <f t="shared" si="5"/>
        <v>2800</v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50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3">
        <f t="shared" ref="F12:P12" si="13">SUM(F4:F11)</f>
        <v>0</v>
      </c>
      <c r="G12" s="33">
        <f t="shared" si="13"/>
        <v>0</v>
      </c>
      <c r="H12" s="33">
        <f t="shared" si="13"/>
        <v>194910</v>
      </c>
      <c r="I12" s="33">
        <f t="shared" si="13"/>
        <v>0</v>
      </c>
      <c r="J12" s="33">
        <f t="shared" si="13"/>
        <v>0</v>
      </c>
      <c r="K12" s="33">
        <f t="shared" si="13"/>
        <v>0</v>
      </c>
      <c r="L12" s="33">
        <f t="shared" si="13"/>
        <v>0</v>
      </c>
      <c r="M12" s="33">
        <f t="shared" si="13"/>
        <v>0</v>
      </c>
      <c r="N12" s="33">
        <f t="shared" si="13"/>
        <v>0</v>
      </c>
      <c r="O12" s="33">
        <f t="shared" si="13"/>
        <v>0</v>
      </c>
      <c r="P12" s="33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3">
        <f>IF($R$2="m",0.395,0.00395)</f>
        <v>3.9500000000000004E-3</v>
      </c>
      <c r="G13" s="33">
        <f>IF($R$2="m",0.617,0.00617)</f>
        <v>6.1700000000000001E-3</v>
      </c>
      <c r="H13" s="33">
        <f>IF($R$2="m",0.888,0.00888)</f>
        <v>8.8800000000000007E-3</v>
      </c>
      <c r="I13" s="33">
        <f>IF($R$2="m",1.21,0.0121)</f>
        <v>1.21E-2</v>
      </c>
      <c r="J13" s="33">
        <f>IF($R$2="m",1.58,0.0158)</f>
        <v>1.5800000000000002E-2</v>
      </c>
      <c r="K13" s="33">
        <f>IF($R$2="m",2,0.02)</f>
        <v>0.02</v>
      </c>
      <c r="L13" s="33">
        <f>IF($R$2="m",2.47,0.0247)</f>
        <v>2.47E-2</v>
      </c>
      <c r="M13" s="33">
        <f>IF($R$2="m",2.98,0.0298)</f>
        <v>2.98E-2</v>
      </c>
      <c r="N13" s="33">
        <f>IF($R$2="m",3.85,0.0385)</f>
        <v>3.85E-2</v>
      </c>
      <c r="O13" s="33">
        <f>IF($R$2="m",4.83,0.0483)</f>
        <v>4.8300000000000003E-2</v>
      </c>
      <c r="P13" s="33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3">
        <f>F12*F13</f>
        <v>0</v>
      </c>
      <c r="G14" s="33">
        <f t="shared" ref="G14:P14" si="14">G12*G13</f>
        <v>0</v>
      </c>
      <c r="H14" s="33">
        <f t="shared" si="14"/>
        <v>1730.8008000000002</v>
      </c>
      <c r="I14" s="33">
        <f t="shared" si="14"/>
        <v>0</v>
      </c>
      <c r="J14" s="33">
        <f t="shared" si="14"/>
        <v>0</v>
      </c>
      <c r="K14" s="33">
        <f t="shared" si="14"/>
        <v>0</v>
      </c>
      <c r="L14" s="33">
        <f>L12*L13</f>
        <v>0</v>
      </c>
      <c r="M14" s="33">
        <f>M12*M13</f>
        <v>0</v>
      </c>
      <c r="N14" s="33">
        <f t="shared" si="14"/>
        <v>0</v>
      </c>
      <c r="O14" s="33">
        <f t="shared" si="14"/>
        <v>0</v>
      </c>
      <c r="P14" s="33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1.731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27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5" t="s">
        <v>21</v>
      </c>
    </row>
    <row r="2" spans="1:18">
      <c r="A2" s="38" t="s">
        <v>0</v>
      </c>
      <c r="B2" s="39" t="s">
        <v>1</v>
      </c>
      <c r="C2" s="38" t="s">
        <v>2</v>
      </c>
      <c r="D2" s="10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10" t="str">
        <f>IF(R2="m","متر","سانتی‌متر")</f>
        <v>سانتی‌متر</v>
      </c>
      <c r="E3" s="38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6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0.04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2:E12"/>
    <mergeCell ref="A13:E13"/>
    <mergeCell ref="A14:E14"/>
    <mergeCell ref="A15:E15"/>
    <mergeCell ref="F15:P15"/>
    <mergeCell ref="R2:R3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7" sqref="Q7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7" t="s">
        <v>21</v>
      </c>
    </row>
    <row r="2" spans="1:18">
      <c r="A2" s="38" t="s">
        <v>0</v>
      </c>
      <c r="B2" s="39" t="s">
        <v>1</v>
      </c>
      <c r="C2" s="38" t="s">
        <v>2</v>
      </c>
      <c r="D2" s="1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18" t="str">
        <f>IF(R2="m","متر","سانتی‌متر")</f>
        <v>سانتی‌متر</v>
      </c>
      <c r="E3" s="38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16">
        <f>IF($R$2="m",0.395,0.00395)</f>
        <v>3.9500000000000004E-3</v>
      </c>
      <c r="G13" s="16">
        <f>IF($R$2="m",0.617,0.00617)</f>
        <v>6.1700000000000001E-3</v>
      </c>
      <c r="H13" s="16">
        <f>IF($R$2="m",0.888,0.00888)</f>
        <v>8.8800000000000007E-3</v>
      </c>
      <c r="I13" s="16">
        <f>IF($R$2="m",1.21,0.0121)</f>
        <v>1.21E-2</v>
      </c>
      <c r="J13" s="16">
        <f>IF($R$2="m",1.58,0.0158)</f>
        <v>1.5800000000000002E-2</v>
      </c>
      <c r="K13" s="16">
        <f>IF($R$2="m",2,0.02)</f>
        <v>0.02</v>
      </c>
      <c r="L13" s="16">
        <f>IF($R$2="m",2.47,0.0247)</f>
        <v>2.47E-2</v>
      </c>
      <c r="M13" s="16">
        <f>IF($R$2="m",2.98,0.0298)</f>
        <v>2.98E-2</v>
      </c>
      <c r="N13" s="16">
        <f>IF($R$2="m",3.85,0.0385)</f>
        <v>3.85E-2</v>
      </c>
      <c r="O13" s="16">
        <f>IF($R$2="m",4.83,0.0483)</f>
        <v>4.8300000000000003E-2</v>
      </c>
      <c r="P13" s="1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1.521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9" t="s">
        <v>21</v>
      </c>
    </row>
    <row r="2" spans="1:18">
      <c r="A2" s="38" t="s">
        <v>0</v>
      </c>
      <c r="B2" s="39" t="s">
        <v>1</v>
      </c>
      <c r="C2" s="38" t="s">
        <v>2</v>
      </c>
      <c r="D2" s="21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6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1.089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9" t="s">
        <v>21</v>
      </c>
    </row>
    <row r="2" spans="1:18">
      <c r="A2" s="38" t="s">
        <v>0</v>
      </c>
      <c r="B2" s="39" t="s">
        <v>1</v>
      </c>
      <c r="C2" s="38" t="s">
        <v>2</v>
      </c>
      <c r="D2" s="21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6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1.265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11" sqref="E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9" t="s">
        <v>21</v>
      </c>
    </row>
    <row r="2" spans="1:18">
      <c r="A2" s="38" t="s">
        <v>0</v>
      </c>
      <c r="B2" s="39" t="s">
        <v>1</v>
      </c>
      <c r="C2" s="38" t="s">
        <v>2</v>
      </c>
      <c r="D2" s="21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0.689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Normal="100" workbookViewId="0">
      <pane ySplit="3" topLeftCell="A7" activePane="bottomLeft" state="frozen"/>
      <selection pane="bottomLeft" activeCell="E10" sqref="E10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42" t="str">
        <f>ROUND(SUM(F14:P14)/1000,3)&amp;" تن"</f>
        <v>0.359 تن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5" zoomScaleNormal="85" workbookViewId="0">
      <pane ySplit="3" topLeftCell="A4" activePane="bottomLeft" state="frozen"/>
      <selection pane="bottomLeft" activeCell="N5" sqref="N5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7" t="s">
        <v>44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7" t="s">
        <v>21</v>
      </c>
    </row>
    <row r="2" spans="1:18">
      <c r="A2" s="38" t="s">
        <v>0</v>
      </c>
      <c r="B2" s="39" t="s">
        <v>1</v>
      </c>
      <c r="C2" s="38" t="s">
        <v>2</v>
      </c>
      <c r="D2" s="28" t="s">
        <v>3</v>
      </c>
      <c r="E2" s="38" t="s">
        <v>4</v>
      </c>
      <c r="F2" s="41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6" t="s">
        <v>22</v>
      </c>
    </row>
    <row r="3" spans="1:18">
      <c r="A3" s="38"/>
      <c r="B3" s="40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6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8" t="str">
        <f>IF(R2="m","جمع طول آرماتورها (متر)","جمع طول آرماتورها (سانتی‌متر)")</f>
        <v>جمع طول آرماتورها (سانتی‌متر)</v>
      </c>
      <c r="B11" s="38"/>
      <c r="C11" s="38"/>
      <c r="D11" s="38"/>
      <c r="E11" s="38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8" t="str">
        <f>IF(R2="m","وزن هر متر (kg/m)","وزن هر سانتی‌متر (kg/cm)")</f>
        <v>وزن هر سانتی‌متر (kg/cm)</v>
      </c>
      <c r="B12" s="38"/>
      <c r="C12" s="38"/>
      <c r="D12" s="38"/>
      <c r="E12" s="38"/>
      <c r="F12" s="26">
        <f>IF($R$2="m",0.395,0.00395)</f>
        <v>3.9500000000000004E-3</v>
      </c>
      <c r="G12" s="26">
        <f>IF($R$2="m",0.617,0.00617)</f>
        <v>6.1700000000000001E-3</v>
      </c>
      <c r="H12" s="26">
        <f>IF($R$2="m",0.888,0.00888)</f>
        <v>8.8800000000000007E-3</v>
      </c>
      <c r="I12" s="26">
        <f>IF($R$2="m",1.21,0.0121)</f>
        <v>1.21E-2</v>
      </c>
      <c r="J12" s="26">
        <f>IF($R$2="m",1.58,0.0158)</f>
        <v>1.5800000000000002E-2</v>
      </c>
      <c r="K12" s="26">
        <f>IF($R$2="m",2,0.02)</f>
        <v>0.02</v>
      </c>
      <c r="L12" s="26">
        <f>IF($R$2="m",2.47,0.0247)</f>
        <v>2.47E-2</v>
      </c>
      <c r="M12" s="26">
        <f>IF($R$2="m",2.98,0.0298)</f>
        <v>2.98E-2</v>
      </c>
      <c r="N12" s="26">
        <f>IF($R$2="m",3.85,0.0385)</f>
        <v>3.85E-2</v>
      </c>
      <c r="O12" s="26">
        <f>IF($R$2="m",4.83,0.0483)</f>
        <v>4.8300000000000003E-2</v>
      </c>
      <c r="P12" s="26">
        <f>IF($R$2="m",6.31,0.0631)</f>
        <v>6.3100000000000003E-2</v>
      </c>
      <c r="Q12" s="24"/>
    </row>
    <row r="13" spans="1:18" ht="24.75" customHeight="1">
      <c r="A13" s="38" t="s">
        <v>17</v>
      </c>
      <c r="B13" s="38"/>
      <c r="C13" s="38"/>
      <c r="D13" s="38"/>
      <c r="E13" s="38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8" t="s">
        <v>18</v>
      </c>
      <c r="B14" s="38"/>
      <c r="C14" s="38"/>
      <c r="D14" s="38"/>
      <c r="E14" s="38"/>
      <c r="F14" s="42" t="str">
        <f>ROUND(SUM(F13:P13)/1000,3)&amp;" تن"</f>
        <v>1.188 تن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R2:R3"/>
    <mergeCell ref="A11:E11"/>
    <mergeCell ref="A12:E12"/>
    <mergeCell ref="A13:E13"/>
    <mergeCell ref="A14:E14"/>
    <mergeCell ref="F14:P14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Shape</vt:lpstr>
      <vt:lpstr>Main</vt:lpstr>
      <vt:lpstr>fondation</vt:lpstr>
      <vt:lpstr>Sheet2</vt:lpstr>
      <vt:lpstr>C1</vt:lpstr>
      <vt:lpstr>C2</vt:lpstr>
      <vt:lpstr>B1&amp;B2</vt:lpstr>
      <vt:lpstr>B3</vt:lpstr>
      <vt:lpstr>B4&amp;B5&amp;B6</vt:lpstr>
      <vt:lpstr>B7</vt:lpstr>
      <vt:lpstr>B8</vt:lpstr>
      <vt:lpstr>Sheet1</vt:lpstr>
      <vt:lpstr>راه پله</vt:lpstr>
      <vt:lpstr>سقف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2023-07-12T04:13:53Z</dcterms:modified>
</cp:coreProperties>
</file>