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+xml" PartName="/xl/drawings/drawing4.xml"/>
  <Override ContentType="application/vnd.openxmlformats-officedocument.drawingml.chartshapes+xml" PartName="/xl/drawings/drawing5.xml"/>
  <Override ContentType="application/vnd.openxmlformats-officedocument.drawing+xml" PartName="/xl/drawings/drawing6.xml"/>
  <Override ContentType="application/vnd.openxmlformats-officedocument.drawingml.chartshapes+xml" PartName="/xl/drawings/drawing7.xml"/>
  <Override ContentType="application/vnd.openxmlformats-officedocument.drawingml.chartshapes+xml" PartName="/xl/drawings/drawing8.xml"/>
  <Override ContentType="application/vnd.openxmlformats-officedocument.drawing+xml" PartName="/xl/drawings/drawing9.xml"/>
  <Override ContentType="application/vnd.openxmlformats-officedocument.drawingml.chartshapes+xml" PartName="/xl/drawings/drawing1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gPc.com\Downloads\"/>
    </mc:Choice>
  </mc:AlternateContent>
  <xr:revisionPtr revIDLastSave="0" documentId="13_ncr:1_{2A40FE39-42F8-4900-9FAA-764EF5121217}" xr6:coauthVersionLast="47" xr6:coauthVersionMax="47" xr10:uidLastSave="{00000000-0000-0000-0000-000000000000}"/>
  <bookViews>
    <workbookView xWindow="-98" yWindow="-98" windowWidth="20715" windowHeight="13276" xr2:uid="{3C18ECF5-86D3-4006-B592-92DD54BDA149}"/>
  </bookViews>
  <sheets>
    <sheet name="Funda Analysis Template (EN)" sheetId="5" r:id="rId1"/>
    <sheet name="Archive (EN)" sheetId="4" r:id="rId2"/>
    <sheet name="Funda Analysis Template (FA)" sheetId="10" r:id="rId3"/>
    <sheet name="Archive (FA)" sheetId="11" r:id="rId4"/>
    <sheet name="Guideline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0" l="1"/>
  <c r="U3" i="11"/>
  <c r="B101" i="11"/>
  <c r="B99" i="11"/>
  <c r="B98" i="11"/>
  <c r="B94" i="11"/>
  <c r="B92" i="11"/>
  <c r="B91" i="11"/>
  <c r="B87" i="11"/>
  <c r="B85" i="11"/>
  <c r="B84" i="11"/>
  <c r="I82" i="11" s="1"/>
  <c r="I83" i="11" s="1"/>
  <c r="B80" i="11"/>
  <c r="B78" i="11"/>
  <c r="B77" i="11"/>
  <c r="B76" i="11"/>
  <c r="B72" i="11"/>
  <c r="B71" i="11"/>
  <c r="B69" i="11"/>
  <c r="B68" i="11"/>
  <c r="B67" i="11"/>
  <c r="B66" i="11"/>
  <c r="B65" i="11"/>
  <c r="B61" i="11"/>
  <c r="B60" i="11"/>
  <c r="B59" i="11"/>
  <c r="B58" i="11"/>
  <c r="B56" i="11"/>
  <c r="B55" i="11"/>
  <c r="B54" i="11"/>
  <c r="B53" i="11"/>
  <c r="B52" i="11"/>
  <c r="B51" i="11"/>
  <c r="B50" i="11"/>
  <c r="B49" i="11"/>
  <c r="B48" i="11"/>
  <c r="D46" i="11" s="1"/>
  <c r="D47" i="11" s="1"/>
  <c r="B44" i="11"/>
  <c r="B42" i="11"/>
  <c r="B41" i="11"/>
  <c r="B40" i="11"/>
  <c r="B39" i="11"/>
  <c r="B38" i="11"/>
  <c r="B34" i="11"/>
  <c r="B32" i="11"/>
  <c r="G28" i="11" s="1"/>
  <c r="G29" i="11" s="1"/>
  <c r="B31" i="11"/>
  <c r="E28" i="11" s="1"/>
  <c r="E29" i="11" s="1"/>
  <c r="B30" i="11"/>
  <c r="B29" i="11"/>
  <c r="B25" i="11"/>
  <c r="B24" i="11"/>
  <c r="B22" i="11"/>
  <c r="B21" i="11"/>
  <c r="B20" i="11"/>
  <c r="H18" i="11" s="1"/>
  <c r="H19" i="11" s="1"/>
  <c r="B19" i="11"/>
  <c r="B15" i="11"/>
  <c r="B14" i="11"/>
  <c r="B13" i="11"/>
  <c r="B11" i="11"/>
  <c r="B10" i="11"/>
  <c r="B9" i="11"/>
  <c r="B8" i="11"/>
  <c r="O48" i="4"/>
  <c r="O8" i="4"/>
  <c r="C6" i="5"/>
  <c r="S12" i="11" s="1"/>
  <c r="U11" i="11"/>
  <c r="U10" i="11"/>
  <c r="U9" i="11"/>
  <c r="U8" i="11"/>
  <c r="U7" i="11"/>
  <c r="U6" i="11"/>
  <c r="T121" i="11"/>
  <c r="Q115" i="11"/>
  <c r="W113" i="11"/>
  <c r="V112" i="11"/>
  <c r="S112" i="11"/>
  <c r="S113" i="11" s="1"/>
  <c r="S114" i="11" s="1"/>
  <c r="S115" i="11" s="1"/>
  <c r="S116" i="11" s="1"/>
  <c r="S117" i="11" s="1"/>
  <c r="S118" i="11" s="1"/>
  <c r="S119" i="11" s="1"/>
  <c r="S120" i="11" s="1"/>
  <c r="I97" i="11"/>
  <c r="I98" i="11" s="1"/>
  <c r="J97" i="11"/>
  <c r="J98" i="11" s="1"/>
  <c r="C97" i="11"/>
  <c r="C98" i="11" s="1"/>
  <c r="N96" i="11"/>
  <c r="O100" i="11" s="1"/>
  <c r="J96" i="11"/>
  <c r="I96" i="11"/>
  <c r="H96" i="11"/>
  <c r="G96" i="11"/>
  <c r="F96" i="11"/>
  <c r="E96" i="11"/>
  <c r="D96" i="11"/>
  <c r="C96" i="11"/>
  <c r="J89" i="11"/>
  <c r="J90" i="11" s="1"/>
  <c r="C89" i="11"/>
  <c r="C90" i="11" s="1"/>
  <c r="N88" i="11"/>
  <c r="O92" i="11" s="1"/>
  <c r="J88" i="11"/>
  <c r="I88" i="11"/>
  <c r="H88" i="11"/>
  <c r="G88" i="11"/>
  <c r="F88" i="11"/>
  <c r="E88" i="11"/>
  <c r="D88" i="11"/>
  <c r="C88" i="11"/>
  <c r="N81" i="11"/>
  <c r="O85" i="11" s="1"/>
  <c r="J81" i="11"/>
  <c r="I81" i="11"/>
  <c r="H81" i="11"/>
  <c r="G81" i="11"/>
  <c r="F81" i="11"/>
  <c r="E81" i="11"/>
  <c r="D81" i="11"/>
  <c r="C81" i="11"/>
  <c r="E74" i="11"/>
  <c r="E75" i="11" s="1"/>
  <c r="N73" i="11"/>
  <c r="J73" i="11"/>
  <c r="I73" i="11"/>
  <c r="H73" i="11"/>
  <c r="G73" i="11"/>
  <c r="F73" i="11"/>
  <c r="E73" i="11"/>
  <c r="D73" i="11"/>
  <c r="C73" i="11"/>
  <c r="N62" i="11"/>
  <c r="O66" i="11" s="1"/>
  <c r="J62" i="11"/>
  <c r="I62" i="11"/>
  <c r="H62" i="11"/>
  <c r="G62" i="11"/>
  <c r="F62" i="11"/>
  <c r="E62" i="11"/>
  <c r="D62" i="11"/>
  <c r="C62" i="11"/>
  <c r="N45" i="11"/>
  <c r="L45" i="11"/>
  <c r="K45" i="11"/>
  <c r="J45" i="11"/>
  <c r="I45" i="11"/>
  <c r="H45" i="11"/>
  <c r="G45" i="11"/>
  <c r="F45" i="11"/>
  <c r="E45" i="11"/>
  <c r="D45" i="11"/>
  <c r="C45" i="11"/>
  <c r="E36" i="11"/>
  <c r="E37" i="11" s="1"/>
  <c r="I36" i="11"/>
  <c r="I37" i="11" s="1"/>
  <c r="J36" i="11"/>
  <c r="J37" i="11" s="1"/>
  <c r="C36" i="11"/>
  <c r="C37" i="11" s="1"/>
  <c r="N35" i="11"/>
  <c r="J35" i="11"/>
  <c r="I35" i="11"/>
  <c r="H35" i="11"/>
  <c r="G35" i="11"/>
  <c r="F35" i="11"/>
  <c r="E35" i="11"/>
  <c r="D35" i="11"/>
  <c r="C35" i="11"/>
  <c r="N27" i="11"/>
  <c r="O31" i="11" s="1"/>
  <c r="J27" i="11"/>
  <c r="I27" i="11"/>
  <c r="H27" i="11"/>
  <c r="G27" i="11"/>
  <c r="F27" i="11"/>
  <c r="E27" i="11"/>
  <c r="D27" i="11"/>
  <c r="C27" i="11"/>
  <c r="J18" i="11"/>
  <c r="J19" i="11" s="1"/>
  <c r="N17" i="11"/>
  <c r="J17" i="11"/>
  <c r="I17" i="11"/>
  <c r="H17" i="11"/>
  <c r="G17" i="11"/>
  <c r="F17" i="11"/>
  <c r="E17" i="11"/>
  <c r="D17" i="11"/>
  <c r="C17" i="11"/>
  <c r="I7" i="11"/>
  <c r="I8" i="11" s="1"/>
  <c r="N6" i="11"/>
  <c r="J6" i="11"/>
  <c r="I6" i="11"/>
  <c r="H6" i="11"/>
  <c r="G6" i="11"/>
  <c r="F6" i="11"/>
  <c r="E6" i="11"/>
  <c r="D6" i="11"/>
  <c r="C6" i="11"/>
  <c r="U5" i="11"/>
  <c r="U4" i="11"/>
  <c r="J75" i="4"/>
  <c r="I75" i="4"/>
  <c r="H75" i="4"/>
  <c r="G75" i="4"/>
  <c r="F75" i="4"/>
  <c r="B80" i="4"/>
  <c r="M46" i="11" l="1"/>
  <c r="O47" i="11" s="1"/>
  <c r="O49" i="11" s="1"/>
  <c r="F28" i="11"/>
  <c r="F29" i="11" s="1"/>
  <c r="C63" i="11"/>
  <c r="C64" i="11" s="1"/>
  <c r="C28" i="11"/>
  <c r="C29" i="11" s="1"/>
  <c r="D97" i="11"/>
  <c r="D98" i="11" s="1"/>
  <c r="H7" i="11"/>
  <c r="H8" i="11" s="1"/>
  <c r="D28" i="11"/>
  <c r="D29" i="11" s="1"/>
  <c r="E97" i="11"/>
  <c r="E98" i="11" s="1"/>
  <c r="L46" i="11"/>
  <c r="L47" i="11" s="1"/>
  <c r="E46" i="11"/>
  <c r="E47" i="11" s="1"/>
  <c r="D82" i="11"/>
  <c r="D83" i="11" s="1"/>
  <c r="F97" i="11"/>
  <c r="F98" i="11" s="1"/>
  <c r="C82" i="11"/>
  <c r="C83" i="11" s="1"/>
  <c r="E7" i="11"/>
  <c r="E8" i="11" s="1"/>
  <c r="J63" i="11"/>
  <c r="J64" i="11" s="1"/>
  <c r="F74" i="11"/>
  <c r="F75" i="11" s="1"/>
  <c r="E82" i="11"/>
  <c r="E83" i="11" s="1"/>
  <c r="G97" i="11"/>
  <c r="G98" i="11" s="1"/>
  <c r="C18" i="11"/>
  <c r="C19" i="11" s="1"/>
  <c r="K46" i="11"/>
  <c r="K47" i="11" s="1"/>
  <c r="G74" i="11"/>
  <c r="G75" i="11" s="1"/>
  <c r="F82" i="11"/>
  <c r="F83" i="11" s="1"/>
  <c r="H97" i="11"/>
  <c r="H98" i="11" s="1"/>
  <c r="I18" i="11"/>
  <c r="I19" i="11" s="1"/>
  <c r="F46" i="11"/>
  <c r="F47" i="11" s="1"/>
  <c r="G82" i="11"/>
  <c r="G83" i="11" s="1"/>
  <c r="O39" i="11"/>
  <c r="J7" i="11"/>
  <c r="J8" i="11" s="1"/>
  <c r="O21" i="11"/>
  <c r="D63" i="11"/>
  <c r="D64" i="11" s="1"/>
  <c r="F89" i="11"/>
  <c r="F90" i="11" s="1"/>
  <c r="M7" i="11"/>
  <c r="O8" i="11" s="1"/>
  <c r="O10" i="11" s="1"/>
  <c r="D7" i="11"/>
  <c r="D8" i="11" s="1"/>
  <c r="H28" i="11"/>
  <c r="H29" i="11" s="1"/>
  <c r="H46" i="11"/>
  <c r="H47" i="11" s="1"/>
  <c r="H82" i="11"/>
  <c r="H83" i="11" s="1"/>
  <c r="G89" i="11"/>
  <c r="G90" i="11" s="1"/>
  <c r="F7" i="11"/>
  <c r="F8" i="11" s="1"/>
  <c r="F18" i="11"/>
  <c r="F19" i="11" s="1"/>
  <c r="J28" i="11"/>
  <c r="J29" i="11" s="1"/>
  <c r="G36" i="11"/>
  <c r="G37" i="11" s="1"/>
  <c r="I46" i="11"/>
  <c r="I47" i="11" s="1"/>
  <c r="H63" i="11"/>
  <c r="H64" i="11" s="1"/>
  <c r="C74" i="11"/>
  <c r="C75" i="11" s="1"/>
  <c r="H89" i="11"/>
  <c r="H90" i="11" s="1"/>
  <c r="C7" i="11"/>
  <c r="C8" i="11" s="1"/>
  <c r="D36" i="11"/>
  <c r="D37" i="11" s="1"/>
  <c r="D18" i="11"/>
  <c r="D19" i="11" s="1"/>
  <c r="G46" i="11"/>
  <c r="G47" i="11" s="1"/>
  <c r="I28" i="11"/>
  <c r="I29" i="11" s="1"/>
  <c r="G63" i="11"/>
  <c r="G64" i="11" s="1"/>
  <c r="G18" i="11"/>
  <c r="G19" i="11" s="1"/>
  <c r="H36" i="11"/>
  <c r="H37" i="11" s="1"/>
  <c r="J46" i="11"/>
  <c r="J47" i="11" s="1"/>
  <c r="I63" i="11"/>
  <c r="I64" i="11" s="1"/>
  <c r="D74" i="11"/>
  <c r="D75" i="11" s="1"/>
  <c r="J82" i="11"/>
  <c r="J83" i="11" s="1"/>
  <c r="I89" i="11"/>
  <c r="I90" i="11" s="1"/>
  <c r="D89" i="11"/>
  <c r="D90" i="11" s="1"/>
  <c r="E63" i="11"/>
  <c r="E64" i="11" s="1"/>
  <c r="H74" i="11"/>
  <c r="H75" i="11" s="1"/>
  <c r="E89" i="11"/>
  <c r="E90" i="11" s="1"/>
  <c r="F63" i="11"/>
  <c r="F64" i="11" s="1"/>
  <c r="I74" i="11"/>
  <c r="I75" i="11" s="1"/>
  <c r="E18" i="11"/>
  <c r="E19" i="11" s="1"/>
  <c r="F36" i="11"/>
  <c r="F37" i="11" s="1"/>
  <c r="J74" i="11"/>
  <c r="J75" i="11" s="1"/>
  <c r="O77" i="11"/>
  <c r="G7" i="11"/>
  <c r="G8" i="11" s="1"/>
  <c r="C46" i="11"/>
  <c r="C47" i="11" s="1"/>
  <c r="D12" i="9"/>
  <c r="B102" i="4"/>
  <c r="B92" i="4"/>
  <c r="B94" i="4"/>
  <c r="B69" i="4"/>
  <c r="B68" i="4"/>
  <c r="B72" i="4"/>
  <c r="B71" i="4"/>
  <c r="B61" i="4"/>
  <c r="B60" i="4"/>
  <c r="S12" i="4"/>
  <c r="E12" i="9"/>
  <c r="C12" i="9"/>
  <c r="B12" i="9"/>
  <c r="N97" i="4"/>
  <c r="O101" i="4" s="1"/>
  <c r="N89" i="4"/>
  <c r="N82" i="4"/>
  <c r="O86" i="4" s="1"/>
  <c r="N74" i="4"/>
  <c r="O78" i="4" s="1"/>
  <c r="N63" i="4"/>
  <c r="N46" i="4"/>
  <c r="N36" i="4"/>
  <c r="O40" i="4" s="1"/>
  <c r="N27" i="4"/>
  <c r="O31" i="4" s="1"/>
  <c r="N17" i="4"/>
  <c r="O21" i="4" s="1"/>
  <c r="N6" i="4"/>
  <c r="U11" i="4"/>
  <c r="U10" i="4"/>
  <c r="U9" i="4"/>
  <c r="U8" i="4"/>
  <c r="U7" i="4"/>
  <c r="U6" i="4"/>
  <c r="U5" i="4"/>
  <c r="U4" i="4"/>
  <c r="U3" i="4"/>
  <c r="T121" i="4"/>
  <c r="N98" i="11" l="1"/>
  <c r="P98" i="11" s="1"/>
  <c r="Q98" i="11" s="1"/>
  <c r="N29" i="11"/>
  <c r="P29" i="11" s="1"/>
  <c r="N64" i="11"/>
  <c r="N66" i="11" s="1"/>
  <c r="N83" i="11"/>
  <c r="N85" i="11" s="1"/>
  <c r="N37" i="11"/>
  <c r="N39" i="11" s="1"/>
  <c r="N19" i="11"/>
  <c r="N21" i="11" s="1"/>
  <c r="N90" i="11"/>
  <c r="P90" i="11" s="1"/>
  <c r="N75" i="11"/>
  <c r="N31" i="11"/>
  <c r="N47" i="11"/>
  <c r="N8" i="11"/>
  <c r="T13" i="11"/>
  <c r="H90" i="4"/>
  <c r="O67" i="4"/>
  <c r="O93" i="4"/>
  <c r="L46" i="4"/>
  <c r="K46" i="4"/>
  <c r="D97" i="4"/>
  <c r="E97" i="4"/>
  <c r="F97" i="4"/>
  <c r="G97" i="4"/>
  <c r="H97" i="4"/>
  <c r="I97" i="4"/>
  <c r="J97" i="4"/>
  <c r="C97" i="4"/>
  <c r="D89" i="4"/>
  <c r="E89" i="4"/>
  <c r="F89" i="4"/>
  <c r="G89" i="4"/>
  <c r="H89" i="4"/>
  <c r="I89" i="4"/>
  <c r="J89" i="4"/>
  <c r="C89" i="4"/>
  <c r="D82" i="4"/>
  <c r="E82" i="4"/>
  <c r="F82" i="4"/>
  <c r="G82" i="4"/>
  <c r="H82" i="4"/>
  <c r="I82" i="4"/>
  <c r="J82" i="4"/>
  <c r="C82" i="4"/>
  <c r="D74" i="4"/>
  <c r="E74" i="4"/>
  <c r="F74" i="4"/>
  <c r="G74" i="4"/>
  <c r="H74" i="4"/>
  <c r="I74" i="4"/>
  <c r="J74" i="4"/>
  <c r="C74" i="4"/>
  <c r="D63" i="4"/>
  <c r="E63" i="4"/>
  <c r="F63" i="4"/>
  <c r="G63" i="4"/>
  <c r="H63" i="4"/>
  <c r="I63" i="4"/>
  <c r="J63" i="4"/>
  <c r="C63" i="4"/>
  <c r="D46" i="4"/>
  <c r="E46" i="4"/>
  <c r="F46" i="4"/>
  <c r="G46" i="4"/>
  <c r="H46" i="4"/>
  <c r="I46" i="4"/>
  <c r="J46" i="4"/>
  <c r="C46" i="4"/>
  <c r="D36" i="4"/>
  <c r="E36" i="4"/>
  <c r="F36" i="4"/>
  <c r="G36" i="4"/>
  <c r="H36" i="4"/>
  <c r="I36" i="4"/>
  <c r="J36" i="4"/>
  <c r="C36" i="4"/>
  <c r="D27" i="4"/>
  <c r="E27" i="4"/>
  <c r="F27" i="4"/>
  <c r="G27" i="4"/>
  <c r="H27" i="4"/>
  <c r="I27" i="4"/>
  <c r="J27" i="4"/>
  <c r="C27" i="4"/>
  <c r="J17" i="4"/>
  <c r="D17" i="4"/>
  <c r="E17" i="4"/>
  <c r="F17" i="4"/>
  <c r="G17" i="4"/>
  <c r="H17" i="4"/>
  <c r="I17" i="4"/>
  <c r="C17" i="4"/>
  <c r="D6" i="4"/>
  <c r="E6" i="4"/>
  <c r="F6" i="4"/>
  <c r="G6" i="4"/>
  <c r="H6" i="4"/>
  <c r="I6" i="4"/>
  <c r="J6" i="4"/>
  <c r="C6" i="4"/>
  <c r="B9" i="4"/>
  <c r="B10" i="4"/>
  <c r="B11" i="4"/>
  <c r="B13" i="4"/>
  <c r="M7" i="4" s="1"/>
  <c r="B14" i="4"/>
  <c r="B15" i="4"/>
  <c r="B19" i="4"/>
  <c r="B20" i="4"/>
  <c r="B21" i="4"/>
  <c r="B22" i="4"/>
  <c r="B24" i="4"/>
  <c r="B25" i="4"/>
  <c r="B29" i="4"/>
  <c r="B30" i="4"/>
  <c r="B31" i="4"/>
  <c r="B32" i="4"/>
  <c r="B34" i="4"/>
  <c r="B38" i="4"/>
  <c r="B39" i="4"/>
  <c r="B40" i="4"/>
  <c r="B41" i="4"/>
  <c r="B42" i="4"/>
  <c r="B44" i="4"/>
  <c r="B48" i="4"/>
  <c r="B49" i="4"/>
  <c r="B50" i="4"/>
  <c r="B51" i="4"/>
  <c r="B52" i="4"/>
  <c r="B53" i="4"/>
  <c r="B54" i="4"/>
  <c r="B55" i="4"/>
  <c r="B56" i="4"/>
  <c r="B58" i="4"/>
  <c r="B59" i="4"/>
  <c r="B65" i="4"/>
  <c r="B66" i="4"/>
  <c r="B67" i="4"/>
  <c r="D64" i="4" s="1"/>
  <c r="B76" i="4"/>
  <c r="B77" i="4"/>
  <c r="B78" i="4"/>
  <c r="B84" i="4"/>
  <c r="B85" i="4"/>
  <c r="B87" i="4"/>
  <c r="B91" i="4"/>
  <c r="C90" i="4" s="1"/>
  <c r="B99" i="4"/>
  <c r="B100" i="4"/>
  <c r="B8" i="4"/>
  <c r="Q115" i="4"/>
  <c r="W113" i="4"/>
  <c r="V112" i="4"/>
  <c r="S112" i="4"/>
  <c r="S113" i="4" s="1"/>
  <c r="S114" i="4" s="1"/>
  <c r="S115" i="4" s="1"/>
  <c r="S116" i="4" s="1"/>
  <c r="S117" i="4" s="1"/>
  <c r="S118" i="4" s="1"/>
  <c r="S119" i="4" s="1"/>
  <c r="S120" i="4" s="1"/>
  <c r="N100" i="11" l="1"/>
  <c r="P19" i="11"/>
  <c r="V4" i="11" s="1"/>
  <c r="N92" i="11"/>
  <c r="P83" i="11"/>
  <c r="V10" i="11" s="1"/>
  <c r="P64" i="11"/>
  <c r="Q64" i="11" s="1"/>
  <c r="P37" i="11"/>
  <c r="V6" i="11" s="1"/>
  <c r="N10" i="11"/>
  <c r="P8" i="11"/>
  <c r="N49" i="11"/>
  <c r="P47" i="11"/>
  <c r="N77" i="11"/>
  <c r="P75" i="11"/>
  <c r="Q83" i="11"/>
  <c r="V11" i="11"/>
  <c r="Q90" i="11"/>
  <c r="V5" i="11"/>
  <c r="Q29" i="11"/>
  <c r="C37" i="4"/>
  <c r="C83" i="4"/>
  <c r="C84" i="4" s="1"/>
  <c r="G98" i="4"/>
  <c r="G99" i="4" s="1"/>
  <c r="I98" i="4"/>
  <c r="I99" i="4" s="1"/>
  <c r="F98" i="4"/>
  <c r="F99" i="4" s="1"/>
  <c r="J98" i="4"/>
  <c r="J99" i="4" s="1"/>
  <c r="H98" i="4"/>
  <c r="H99" i="4" s="1"/>
  <c r="G90" i="4"/>
  <c r="G91" i="4" s="1"/>
  <c r="D90" i="4"/>
  <c r="D91" i="4" s="1"/>
  <c r="F90" i="4"/>
  <c r="F91" i="4" s="1"/>
  <c r="E90" i="4"/>
  <c r="E91" i="4" s="1"/>
  <c r="J90" i="4"/>
  <c r="J91" i="4" s="1"/>
  <c r="I90" i="4"/>
  <c r="I91" i="4" s="1"/>
  <c r="D47" i="4"/>
  <c r="D48" i="4" s="1"/>
  <c r="G64" i="4"/>
  <c r="G65" i="4" s="1"/>
  <c r="F64" i="4"/>
  <c r="F65" i="4" s="1"/>
  <c r="H64" i="4"/>
  <c r="H65" i="4" s="1"/>
  <c r="E64" i="4"/>
  <c r="E65" i="4" s="1"/>
  <c r="J64" i="4"/>
  <c r="J65" i="4" s="1"/>
  <c r="C64" i="4"/>
  <c r="C65" i="4" s="1"/>
  <c r="I64" i="4"/>
  <c r="I65" i="4" s="1"/>
  <c r="H7" i="4"/>
  <c r="H8" i="4" s="1"/>
  <c r="J7" i="4"/>
  <c r="J8" i="4" s="1"/>
  <c r="O10" i="4"/>
  <c r="C47" i="4"/>
  <c r="C48" i="4" s="1"/>
  <c r="E83" i="4"/>
  <c r="E84" i="4" s="1"/>
  <c r="C75" i="4"/>
  <c r="C76" i="4" s="1"/>
  <c r="C98" i="4"/>
  <c r="C99" i="4" s="1"/>
  <c r="E98" i="4"/>
  <c r="E99" i="4" s="1"/>
  <c r="K47" i="4"/>
  <c r="K48" i="4" s="1"/>
  <c r="E47" i="4"/>
  <c r="E48" i="4" s="1"/>
  <c r="E75" i="4"/>
  <c r="E76" i="4" s="1"/>
  <c r="I76" i="4"/>
  <c r="G28" i="4"/>
  <c r="G29" i="4" s="1"/>
  <c r="J83" i="4"/>
  <c r="J84" i="4" s="1"/>
  <c r="H28" i="4"/>
  <c r="H29" i="4" s="1"/>
  <c r="I83" i="4"/>
  <c r="I84" i="4" s="1"/>
  <c r="D75" i="4"/>
  <c r="D76" i="4" s="1"/>
  <c r="C28" i="4"/>
  <c r="C29" i="4" s="1"/>
  <c r="D65" i="4"/>
  <c r="H76" i="4"/>
  <c r="D83" i="4"/>
  <c r="D84" i="4" s="1"/>
  <c r="H83" i="4"/>
  <c r="H84" i="4" s="1"/>
  <c r="F28" i="4"/>
  <c r="F29" i="4" s="1"/>
  <c r="G76" i="4"/>
  <c r="H91" i="4"/>
  <c r="J28" i="4"/>
  <c r="J29" i="4" s="1"/>
  <c r="D98" i="4"/>
  <c r="D99" i="4" s="1"/>
  <c r="G83" i="4"/>
  <c r="G84" i="4" s="1"/>
  <c r="C91" i="4"/>
  <c r="E28" i="4"/>
  <c r="E29" i="4" s="1"/>
  <c r="F76" i="4"/>
  <c r="I28" i="4"/>
  <c r="I29" i="4" s="1"/>
  <c r="J76" i="4"/>
  <c r="L47" i="4"/>
  <c r="L48" i="4" s="1"/>
  <c r="E37" i="4"/>
  <c r="E38" i="4" s="1"/>
  <c r="F83" i="4"/>
  <c r="F84" i="4" s="1"/>
  <c r="I18" i="4"/>
  <c r="I19" i="4" s="1"/>
  <c r="I7" i="4"/>
  <c r="I8" i="4" s="1"/>
  <c r="D28" i="4"/>
  <c r="D29" i="4" s="1"/>
  <c r="M47" i="4"/>
  <c r="J47" i="4"/>
  <c r="J48" i="4" s="1"/>
  <c r="I47" i="4"/>
  <c r="I48" i="4" s="1"/>
  <c r="H47" i="4"/>
  <c r="H48" i="4" s="1"/>
  <c r="G47" i="4"/>
  <c r="G48" i="4" s="1"/>
  <c r="F47" i="4"/>
  <c r="F48" i="4" s="1"/>
  <c r="J37" i="4"/>
  <c r="J38" i="4" s="1"/>
  <c r="F37" i="4"/>
  <c r="F38" i="4" s="1"/>
  <c r="C38" i="4"/>
  <c r="D37" i="4"/>
  <c r="D38" i="4" s="1"/>
  <c r="G37" i="4"/>
  <c r="G38" i="4" s="1"/>
  <c r="H37" i="4"/>
  <c r="H38" i="4" s="1"/>
  <c r="I37" i="4"/>
  <c r="I38" i="4" s="1"/>
  <c r="J18" i="4"/>
  <c r="J19" i="4" s="1"/>
  <c r="C18" i="4"/>
  <c r="C19" i="4" s="1"/>
  <c r="D18" i="4"/>
  <c r="D19" i="4" s="1"/>
  <c r="F18" i="4"/>
  <c r="F19" i="4" s="1"/>
  <c r="G18" i="4"/>
  <c r="G19" i="4" s="1"/>
  <c r="E18" i="4"/>
  <c r="E19" i="4" s="1"/>
  <c r="H18" i="4"/>
  <c r="H19" i="4" s="1"/>
  <c r="F7" i="4"/>
  <c r="F8" i="4" s="1"/>
  <c r="D7" i="4"/>
  <c r="D8" i="4" s="1"/>
  <c r="E7" i="4"/>
  <c r="E8" i="4" s="1"/>
  <c r="G7" i="4"/>
  <c r="G8" i="4" s="1"/>
  <c r="C7" i="4"/>
  <c r="C8" i="4" s="1"/>
  <c r="V8" i="11" l="1"/>
  <c r="Q19" i="11"/>
  <c r="Q37" i="11"/>
  <c r="V7" i="11"/>
  <c r="Q47" i="11"/>
  <c r="S13" i="11"/>
  <c r="V3" i="11"/>
  <c r="Q8" i="11"/>
  <c r="V9" i="11"/>
  <c r="Q75" i="11"/>
  <c r="O50" i="4"/>
  <c r="T13" i="4" s="1"/>
  <c r="N8" i="4"/>
  <c r="P8" i="4" s="1"/>
  <c r="N48" i="4"/>
  <c r="N84" i="4"/>
  <c r="P84" i="4" s="1"/>
  <c r="N99" i="4"/>
  <c r="N91" i="4"/>
  <c r="P91" i="4" s="1"/>
  <c r="N76" i="4"/>
  <c r="P76" i="4" s="1"/>
  <c r="N65" i="4"/>
  <c r="P65" i="4" s="1"/>
  <c r="N38" i="4"/>
  <c r="P38" i="4" s="1"/>
  <c r="N29" i="4"/>
  <c r="P29" i="4" s="1"/>
  <c r="N19" i="4"/>
  <c r="P19" i="4" s="1"/>
  <c r="S16" i="11" l="1"/>
  <c r="S14" i="11"/>
  <c r="P48" i="4"/>
  <c r="Q48" i="4" s="1"/>
  <c r="N101" i="4"/>
  <c r="P99" i="4"/>
  <c r="Q99" i="4" s="1"/>
  <c r="Q91" i="4"/>
  <c r="N10" i="4"/>
  <c r="Q8" i="4"/>
  <c r="V6" i="4"/>
  <c r="N40" i="4"/>
  <c r="N93" i="4"/>
  <c r="Q29" i="4"/>
  <c r="N31" i="4"/>
  <c r="V8" i="4"/>
  <c r="N67" i="4"/>
  <c r="Q76" i="4"/>
  <c r="N78" i="4"/>
  <c r="V10" i="4"/>
  <c r="N86" i="4"/>
  <c r="V4" i="4"/>
  <c r="N21" i="4"/>
  <c r="N50" i="4"/>
  <c r="Q106" i="11" l="1"/>
  <c r="Q107" i="11" s="1"/>
  <c r="Z111" i="11" s="1"/>
  <c r="Z113" i="11" s="1"/>
  <c r="U14" i="11"/>
  <c r="V14" i="11" s="1"/>
  <c r="Q84" i="4"/>
  <c r="V3" i="4"/>
  <c r="V5" i="4"/>
  <c r="Q38" i="4"/>
  <c r="V9" i="4"/>
  <c r="S13" i="4"/>
  <c r="S14" i="4" s="1"/>
  <c r="Q65" i="4"/>
  <c r="Q19" i="4"/>
  <c r="V11" i="4"/>
  <c r="V7" i="4"/>
  <c r="Q106" i="4" l="1"/>
  <c r="U14" i="4"/>
  <c r="V14" i="4" s="1"/>
  <c r="S16" i="4"/>
  <c r="Q107" i="4" l="1"/>
  <c r="Z111" i="4" s="1"/>
  <c r="Z113" i="4" s="1"/>
</calcChain>
</file>

<file path=xl/sharedStrings.xml><?xml version="1.0" encoding="utf-8"?>
<sst xmlns="http://schemas.openxmlformats.org/spreadsheetml/2006/main" count="637" uniqueCount="270">
  <si>
    <t>آیا پروژه مربوط به حوزه‌ای است که برای سرمایه‌گذاری جذاب باشد؟</t>
  </si>
  <si>
    <t>به اطلاعات فنی (Technical information) پروژه چه نمره‌ای می‌دهید؟</t>
  </si>
  <si>
    <t>پرسش‌های کیفی</t>
  </si>
  <si>
    <t>پرسش‌های کمی</t>
  </si>
  <si>
    <t>به محصول و خروجی پروژه چه نمره‌ای می‌دهید؟</t>
  </si>
  <si>
    <t>تعداد اعضای تیم چند نفر است؟</t>
  </si>
  <si>
    <t>آیا کیف‌پول‌های تیم پروژه قفل هستند؟</t>
  </si>
  <si>
    <t>آیا زمان رسیدن به FDV بیشتر از 3 سال است؟</t>
  </si>
  <si>
    <t>آیا نقدینگی خاصی بیش از 2 سال قفل است؟</t>
  </si>
  <si>
    <t>آیا مارکت‌کپ فعلی ارزش بازار درستی از این پروژه را القا می‌کند؟</t>
  </si>
  <si>
    <t>آیا زمان آزاد‌سازی توکن‌ها را در تقویم خود یادداشت کرده‌اید؟</t>
  </si>
  <si>
    <t>آیا مکانیزمی برای توکن‌سوزی وجود دارد؟</t>
  </si>
  <si>
    <t>آیا برای تخمین هزینه‌های توسعه خزانه (Treasury) در نظر گرفته شده است؟</t>
  </si>
  <si>
    <t>وضعیت دنبال‌کننده‌های پروژه در فضای مجازی چگونه است؟</t>
  </si>
  <si>
    <t>آیا این پروژه‌ها رقبای سرشناس و مشهوری دارد؟</t>
  </si>
  <si>
    <t>آیا این پروژه از مارکت‌کپ به مراتب کمتری نسبت به رقبا برخوردار است؟</t>
  </si>
  <si>
    <t>در نقشه‌راه پروژه نشانی از رشد و پیشرفت خاصی در آینده مشاهده می‌شود؟</t>
  </si>
  <si>
    <t>آیا از اهداف بی‌مصرف صرفا برای پر شدن نقشه‌راه استفاده شده است؟</t>
  </si>
  <si>
    <t>آیا زمان رخداد مسائل مهمی که در نقشه‌راه مطرح شده را در تقویم خود یادداشت کرده‌اید؟</t>
  </si>
  <si>
    <t>آیا ریسک‌هایی که شرایط را برای پروژه کاملا بحرانی کنند وجود دارد؟</t>
  </si>
  <si>
    <t>آیا نقشه‌ای برای مقابله با نقاط ضعف و ریسکی خود دارند؟</t>
  </si>
  <si>
    <t>آیا VCهای سرشناس سرمایه‌گذار این پروژه هستند؟</t>
  </si>
  <si>
    <t>نام پروژه:</t>
  </si>
  <si>
    <t>تاریخ بررسی:</t>
  </si>
  <si>
    <t>دلیلی دارد که تقاضای سازمانی برای توکن این پروژه وجود داشته باشد؟</t>
  </si>
  <si>
    <t>آیا پروژه بودجه‌ی مناسبی برای تبلیغات و بازاریابی در اختیار دارد؟</t>
  </si>
  <si>
    <t>overall</t>
  </si>
  <si>
    <t>max</t>
  </si>
  <si>
    <t>FINAL SCORE (FROM 100)</t>
  </si>
  <si>
    <t>Score (From 100)</t>
  </si>
  <si>
    <t>Performance Label</t>
  </si>
  <si>
    <t>Value</t>
  </si>
  <si>
    <t>Labels</t>
  </si>
  <si>
    <t>Values</t>
  </si>
  <si>
    <t>Thickness</t>
  </si>
  <si>
    <t>Total</t>
  </si>
  <si>
    <t>Rest</t>
  </si>
  <si>
    <t>Meh</t>
  </si>
  <si>
    <t>Potential ?</t>
  </si>
  <si>
    <t>Labels1</t>
  </si>
  <si>
    <t>Labels2</t>
  </si>
  <si>
    <t>Pointer1</t>
  </si>
  <si>
    <t>Description</t>
  </si>
  <si>
    <t>Links</t>
  </si>
  <si>
    <t>Conclusion</t>
  </si>
  <si>
    <t>Value Proposition</t>
  </si>
  <si>
    <t>Qualitative Questions</t>
  </si>
  <si>
    <t>Quantitative Questions</t>
  </si>
  <si>
    <t xml:space="preserve"> Team</t>
  </si>
  <si>
    <t xml:space="preserve"> Developer activity</t>
  </si>
  <si>
    <t xml:space="preserve"> Usecases</t>
  </si>
  <si>
    <t xml:space="preserve"> Tokenomics</t>
  </si>
  <si>
    <t>Social &amp; Marketing</t>
  </si>
  <si>
    <t xml:space="preserve"> Roadmap</t>
  </si>
  <si>
    <t>Partners &amp; Investors</t>
  </si>
  <si>
    <t>Competitors</t>
  </si>
  <si>
    <t xml:space="preserve"> Risks &amp; Weaknesses</t>
  </si>
  <si>
    <t>Yes</t>
  </si>
  <si>
    <t>Researcher's Opinion</t>
  </si>
  <si>
    <t>I'm not sure</t>
  </si>
  <si>
    <t>Decent</t>
  </si>
  <si>
    <t>Excellent</t>
  </si>
  <si>
    <t>No</t>
  </si>
  <si>
    <t>Awful</t>
  </si>
  <si>
    <t>Bad</t>
  </si>
  <si>
    <t>Average</t>
  </si>
  <si>
    <t>❌</t>
  </si>
  <si>
    <t>It's Overvalued</t>
  </si>
  <si>
    <t>It's Undervalued</t>
  </si>
  <si>
    <t>Here we go!</t>
  </si>
  <si>
    <t>Run!</t>
  </si>
  <si>
    <t>It's not Blockchain / DAG</t>
  </si>
  <si>
    <t>قیمت زمان بررسی:</t>
  </si>
  <si>
    <t>نظر محقق</t>
  </si>
  <si>
    <t>شرح</t>
  </si>
  <si>
    <t>منابع</t>
  </si>
  <si>
    <t>جمع‌بندی</t>
  </si>
  <si>
    <t>تیم</t>
  </si>
  <si>
    <t>اقتصاد پروژه</t>
  </si>
  <si>
    <t>شاخص‌های اجتماعی و بازاریابی</t>
  </si>
  <si>
    <t>نقشه‌راه</t>
  </si>
  <si>
    <t>شرکای تجاری و سرمایه‌گذاران</t>
  </si>
  <si>
    <t>ریسک‌ها و نقاط‌ضعف</t>
  </si>
  <si>
    <t>How many developers are there?</t>
  </si>
  <si>
    <t>According to the data, what score do you give to the usecases?</t>
  </si>
  <si>
    <t>Does this project own far less market cap than its competitors?</t>
  </si>
  <si>
    <t>آیا اکانت‌های فضای مجازی مناسب و پاسخ‌گویی دارند؟</t>
  </si>
  <si>
    <t>Project Name</t>
  </si>
  <si>
    <t>Date</t>
  </si>
  <si>
    <t>Price</t>
  </si>
  <si>
    <t>Sector</t>
  </si>
  <si>
    <t>حوزه فعالیت:</t>
  </si>
  <si>
    <r>
      <t xml:space="preserve">According to the available information, what score do you give to the </t>
    </r>
    <r>
      <rPr>
        <b/>
        <sz val="15"/>
        <color theme="1"/>
        <rFont val="Segoe UI"/>
        <family val="2"/>
      </rPr>
      <t>founder</t>
    </r>
    <r>
      <rPr>
        <sz val="15"/>
        <color theme="1"/>
        <rFont val="Segoe UI"/>
        <family val="2"/>
      </rPr>
      <t xml:space="preserve"> of the project?</t>
    </r>
  </si>
  <si>
    <r>
      <t xml:space="preserve">According to the available information, what score do you give to the </t>
    </r>
    <r>
      <rPr>
        <b/>
        <sz val="15"/>
        <color theme="1"/>
        <rFont val="Segoe UI"/>
        <family val="2"/>
      </rPr>
      <t>other members</t>
    </r>
    <r>
      <rPr>
        <sz val="15"/>
        <color theme="1"/>
        <rFont val="Segoe UI"/>
        <family val="2"/>
      </rPr>
      <t xml:space="preserve"> of the project team (except the founder)?</t>
    </r>
  </si>
  <si>
    <r>
      <t xml:space="preserve">How do you rate the </t>
    </r>
    <r>
      <rPr>
        <b/>
        <sz val="15"/>
        <color theme="1"/>
        <rFont val="Segoe UI"/>
        <family val="2"/>
      </rPr>
      <t>technical information</t>
    </r>
    <r>
      <rPr>
        <sz val="15"/>
        <color theme="1"/>
        <rFont val="Segoe UI"/>
        <family val="2"/>
      </rPr>
      <t xml:space="preserve"> of the project?</t>
    </r>
  </si>
  <si>
    <r>
      <t xml:space="preserve">What score do you give to the </t>
    </r>
    <r>
      <rPr>
        <b/>
        <sz val="15"/>
        <color theme="1"/>
        <rFont val="Segoe UI"/>
        <family val="2"/>
      </rPr>
      <t>products</t>
    </r>
    <r>
      <rPr>
        <sz val="15"/>
        <color theme="1"/>
        <rFont val="Segoe UI"/>
        <family val="2"/>
      </rPr>
      <t xml:space="preserve"> of the project?</t>
    </r>
  </si>
  <si>
    <r>
      <t xml:space="preserve">How many </t>
    </r>
    <r>
      <rPr>
        <b/>
        <sz val="15"/>
        <color theme="1"/>
        <rFont val="Segoe UI"/>
        <family val="2"/>
      </rPr>
      <t>members</t>
    </r>
    <r>
      <rPr>
        <sz val="15"/>
        <color theme="1"/>
        <rFont val="Segoe UI"/>
        <family val="2"/>
      </rPr>
      <t xml:space="preserve"> does the </t>
    </r>
    <r>
      <rPr>
        <b/>
        <sz val="15"/>
        <color theme="1"/>
        <rFont val="Segoe UI"/>
        <family val="2"/>
      </rPr>
      <t>team</t>
    </r>
    <r>
      <rPr>
        <sz val="15"/>
        <color theme="1"/>
        <rFont val="Segoe UI"/>
        <family val="2"/>
      </rPr>
      <t xml:space="preserve"> consist of?</t>
    </r>
  </si>
  <si>
    <r>
      <t xml:space="preserve">Is the </t>
    </r>
    <r>
      <rPr>
        <b/>
        <sz val="15"/>
        <color theme="1"/>
        <rFont val="Segoe UI"/>
        <family val="2"/>
      </rPr>
      <t>identity</t>
    </r>
    <r>
      <rPr>
        <sz val="15"/>
        <color theme="1"/>
        <rFont val="Segoe UI"/>
        <family val="2"/>
      </rPr>
      <t xml:space="preserve"> of the project team members </t>
    </r>
    <r>
      <rPr>
        <b/>
        <sz val="15"/>
        <color theme="1"/>
        <rFont val="Segoe UI"/>
        <family val="2"/>
      </rPr>
      <t>clear</t>
    </r>
    <r>
      <rPr>
        <sz val="15"/>
        <color theme="1"/>
        <rFont val="Segoe UI"/>
        <family val="2"/>
      </rPr>
      <t xml:space="preserve"> to the users?</t>
    </r>
  </si>
  <si>
    <r>
      <t xml:space="preserve">Is there a </t>
    </r>
    <r>
      <rPr>
        <b/>
        <sz val="15"/>
        <color theme="1"/>
        <rFont val="Segoe UI"/>
        <family val="2"/>
      </rPr>
      <t>Bounty</t>
    </r>
    <r>
      <rPr>
        <sz val="15"/>
        <color theme="1"/>
        <rFont val="Segoe UI"/>
        <family val="2"/>
      </rPr>
      <t xml:space="preserve"> considered for fixing the project's probable errors?</t>
    </r>
  </si>
  <si>
    <r>
      <t xml:space="preserve">How do you rate the relative number of </t>
    </r>
    <r>
      <rPr>
        <b/>
        <sz val="15"/>
        <color theme="1"/>
        <rFont val="Segoe UI"/>
        <family val="2"/>
      </rPr>
      <t>commits</t>
    </r>
    <r>
      <rPr>
        <sz val="15"/>
        <color theme="1"/>
        <rFont val="Segoe UI"/>
        <family val="2"/>
      </rPr>
      <t xml:space="preserve"> and </t>
    </r>
    <r>
      <rPr>
        <b/>
        <sz val="15"/>
        <color theme="1"/>
        <rFont val="Segoe UI"/>
        <family val="2"/>
      </rPr>
      <t>codes</t>
    </r>
    <r>
      <rPr>
        <sz val="15"/>
        <color theme="1"/>
        <rFont val="Segoe UI"/>
        <family val="2"/>
      </rPr>
      <t xml:space="preserve"> on </t>
    </r>
    <r>
      <rPr>
        <b/>
        <sz val="15"/>
        <color theme="1"/>
        <rFont val="Segoe UI"/>
        <family val="2"/>
      </rPr>
      <t>Github</t>
    </r>
    <r>
      <rPr>
        <sz val="15"/>
        <color theme="1"/>
        <rFont val="Segoe UI"/>
        <family val="2"/>
      </rPr>
      <t xml:space="preserve">, the number of </t>
    </r>
    <r>
      <rPr>
        <b/>
        <sz val="15"/>
        <color theme="1"/>
        <rFont val="Segoe UI"/>
        <family val="2"/>
      </rPr>
      <t>stars</t>
    </r>
    <r>
      <rPr>
        <sz val="15"/>
        <color theme="1"/>
        <rFont val="Segoe UI"/>
        <family val="2"/>
      </rPr>
      <t xml:space="preserve"> on </t>
    </r>
    <r>
      <rPr>
        <b/>
        <sz val="15"/>
        <color theme="1"/>
        <rFont val="Segoe UI"/>
        <family val="2"/>
      </rPr>
      <t>Messari.io</t>
    </r>
    <r>
      <rPr>
        <sz val="15"/>
        <color theme="1"/>
        <rFont val="Segoe UI"/>
        <family val="2"/>
      </rPr>
      <t xml:space="preserve">, or the </t>
    </r>
    <r>
      <rPr>
        <b/>
        <sz val="15"/>
        <color theme="1"/>
        <rFont val="Segoe UI"/>
        <family val="2"/>
      </rPr>
      <t>trend</t>
    </r>
    <r>
      <rPr>
        <sz val="15"/>
        <color theme="1"/>
        <rFont val="Segoe UI"/>
        <family val="2"/>
      </rPr>
      <t xml:space="preserve"> of project </t>
    </r>
    <r>
      <rPr>
        <b/>
        <sz val="15"/>
        <color theme="1"/>
        <rFont val="Segoe UI"/>
        <family val="2"/>
      </rPr>
      <t>commits</t>
    </r>
    <r>
      <rPr>
        <sz val="15"/>
        <color theme="1"/>
        <rFont val="Segoe UI"/>
        <family val="2"/>
      </rPr>
      <t xml:space="preserve"> on </t>
    </r>
    <r>
      <rPr>
        <b/>
        <sz val="15"/>
        <color theme="1"/>
        <rFont val="Segoe UI"/>
        <family val="2"/>
      </rPr>
      <t>Cryptomiso</t>
    </r>
    <r>
      <rPr>
        <sz val="15"/>
        <color theme="1"/>
        <rFont val="Segoe UI"/>
        <family val="2"/>
      </rPr>
      <t>?</t>
    </r>
  </si>
  <si>
    <r>
      <t xml:space="preserve">Is the token price susceptible to </t>
    </r>
    <r>
      <rPr>
        <b/>
        <sz val="15"/>
        <color theme="1"/>
        <rFont val="Segoe UI"/>
        <family val="2"/>
      </rPr>
      <t>being shocked</t>
    </r>
    <r>
      <rPr>
        <sz val="15"/>
        <color theme="1"/>
        <rFont val="Segoe UI"/>
        <family val="2"/>
      </rPr>
      <t xml:space="preserve"> by usecases?</t>
    </r>
  </si>
  <si>
    <r>
      <t xml:space="preserve">Do the token usecases cause </t>
    </r>
    <r>
      <rPr>
        <b/>
        <sz val="15"/>
        <color theme="1"/>
        <rFont val="Segoe UI"/>
        <family val="2"/>
      </rPr>
      <t>demand</t>
    </r>
    <r>
      <rPr>
        <sz val="15"/>
        <color theme="1"/>
        <rFont val="Segoe UI"/>
        <family val="2"/>
      </rPr>
      <t xml:space="preserve"> in the </t>
    </r>
    <r>
      <rPr>
        <b/>
        <sz val="15"/>
        <color theme="1"/>
        <rFont val="Segoe UI"/>
        <family val="2"/>
      </rPr>
      <t>market</t>
    </r>
    <r>
      <rPr>
        <sz val="15"/>
        <color theme="1"/>
        <rFont val="Segoe UI"/>
        <family val="2"/>
      </rPr>
      <t>?</t>
    </r>
  </si>
  <si>
    <r>
      <t xml:space="preserve">Are the </t>
    </r>
    <r>
      <rPr>
        <b/>
        <sz val="15"/>
        <color theme="1"/>
        <rFont val="Segoe UI"/>
        <family val="2"/>
      </rPr>
      <t>wallets</t>
    </r>
    <r>
      <rPr>
        <sz val="15"/>
        <color theme="1"/>
        <rFont val="Segoe UI"/>
        <family val="2"/>
      </rPr>
      <t xml:space="preserve"> of the project team </t>
    </r>
    <r>
      <rPr>
        <b/>
        <sz val="15"/>
        <color theme="1"/>
        <rFont val="Segoe UI"/>
        <family val="2"/>
      </rPr>
      <t>locked</t>
    </r>
    <r>
      <rPr>
        <sz val="15"/>
        <color theme="1"/>
        <rFont val="Segoe UI"/>
        <family val="2"/>
      </rPr>
      <t>?</t>
    </r>
  </si>
  <si>
    <r>
      <t xml:space="preserve">What is the status of project </t>
    </r>
    <r>
      <rPr>
        <b/>
        <sz val="15"/>
        <color theme="1"/>
        <rFont val="Segoe UI"/>
        <family val="2"/>
      </rPr>
      <t>followers</t>
    </r>
    <r>
      <rPr>
        <sz val="15"/>
        <color theme="1"/>
        <rFont val="Segoe UI"/>
        <family val="2"/>
      </rPr>
      <t xml:space="preserve"> in cyberspace?</t>
    </r>
  </si>
  <si>
    <r>
      <t xml:space="preserve">Are </t>
    </r>
    <r>
      <rPr>
        <b/>
        <sz val="15"/>
        <color theme="1"/>
        <rFont val="Segoe UI"/>
        <family val="2"/>
      </rPr>
      <t>well-known VCs</t>
    </r>
    <r>
      <rPr>
        <sz val="15"/>
        <color theme="1"/>
        <rFont val="Segoe UI"/>
        <family val="2"/>
      </rPr>
      <t xml:space="preserve"> the investors of this project?</t>
    </r>
  </si>
  <si>
    <r>
      <t xml:space="preserve">Is there a </t>
    </r>
    <r>
      <rPr>
        <b/>
        <sz val="15"/>
        <color theme="1"/>
        <rFont val="Segoe UI"/>
        <family val="2"/>
      </rPr>
      <t>plausible reason</t>
    </r>
    <r>
      <rPr>
        <sz val="15"/>
        <color theme="1"/>
        <rFont val="Segoe UI"/>
        <family val="2"/>
      </rPr>
      <t xml:space="preserve"> for the token of this project to become an </t>
    </r>
    <r>
      <rPr>
        <b/>
        <sz val="15"/>
        <color theme="1"/>
        <rFont val="Segoe UI"/>
        <family val="2"/>
      </rPr>
      <t>institutional demand</t>
    </r>
    <r>
      <rPr>
        <sz val="15"/>
        <color theme="1"/>
        <rFont val="Segoe UI"/>
        <family val="2"/>
      </rPr>
      <t>?</t>
    </r>
  </si>
  <si>
    <r>
      <t xml:space="preserve">Does this project have well-known </t>
    </r>
    <r>
      <rPr>
        <b/>
        <sz val="15"/>
        <color theme="1"/>
        <rFont val="Segoe UI"/>
        <family val="2"/>
      </rPr>
      <t>competitors</t>
    </r>
    <r>
      <rPr>
        <sz val="15"/>
        <color theme="1"/>
        <rFont val="Segoe UI"/>
        <family val="2"/>
      </rPr>
      <t>?</t>
    </r>
  </si>
  <si>
    <t xml:space="preserve"> Value Proposition</t>
  </si>
  <si>
    <t>Tokenomics</t>
  </si>
  <si>
    <t xml:space="preserve"> Social &amp; Marketing</t>
  </si>
  <si>
    <t xml:space="preserve"> Partners &amp; Investors</t>
  </si>
  <si>
    <t xml:space="preserve"> Competitors</t>
  </si>
  <si>
    <r>
      <t xml:space="preserve">Is the team progressively </t>
    </r>
    <r>
      <rPr>
        <b/>
        <sz val="15"/>
        <color theme="1"/>
        <rFont val="Segoe UI"/>
        <family val="2"/>
      </rPr>
      <t>thriving/expanding</t>
    </r>
    <r>
      <rPr>
        <sz val="15"/>
        <color theme="1"/>
        <rFont val="Segoe UI"/>
        <family val="2"/>
      </rPr>
      <t>?</t>
    </r>
  </si>
  <si>
    <r>
      <t xml:space="preserve">Do the usecases have </t>
    </r>
    <r>
      <rPr>
        <b/>
        <sz val="15"/>
        <color theme="1"/>
        <rFont val="Segoe UI"/>
        <family val="2"/>
      </rPr>
      <t>longevity</t>
    </r>
    <r>
      <rPr>
        <sz val="15"/>
        <color theme="1"/>
        <rFont val="Segoe UI"/>
        <family val="2"/>
      </rPr>
      <t>?</t>
    </r>
  </si>
  <si>
    <r>
      <t xml:space="preserve">Is there a </t>
    </r>
    <r>
      <rPr>
        <b/>
        <sz val="15"/>
        <color theme="1"/>
        <rFont val="Segoe UI"/>
        <family val="2"/>
      </rPr>
      <t>token holder</t>
    </r>
    <r>
      <rPr>
        <sz val="15"/>
        <color theme="1"/>
        <rFont val="Segoe UI"/>
        <family val="2"/>
      </rPr>
      <t xml:space="preserve"> with </t>
    </r>
    <r>
      <rPr>
        <b/>
        <sz val="15"/>
        <color theme="1"/>
        <rFont val="Segoe UI"/>
        <family val="2"/>
      </rPr>
      <t>more than 5%</t>
    </r>
    <r>
      <rPr>
        <sz val="15"/>
        <color theme="1"/>
        <rFont val="Segoe UI"/>
        <family val="2"/>
      </rPr>
      <t xml:space="preserve"> of the supply who is not a team member?</t>
    </r>
  </si>
  <si>
    <r>
      <t xml:space="preserve">Is the ratio of Circulating Supply to Fully diluted valuation or </t>
    </r>
    <r>
      <rPr>
        <b/>
        <sz val="15"/>
        <color theme="1"/>
        <rFont val="Segoe UI"/>
        <family val="2"/>
      </rPr>
      <t>CS/FDV</t>
    </r>
    <r>
      <rPr>
        <sz val="15"/>
        <color theme="1"/>
        <rFont val="Segoe UI"/>
        <family val="2"/>
      </rPr>
      <t xml:space="preserve"> </t>
    </r>
    <r>
      <rPr>
        <b/>
        <sz val="15"/>
        <color theme="1"/>
        <rFont val="Segoe UI"/>
        <family val="2"/>
      </rPr>
      <t>appropriate</t>
    </r>
    <r>
      <rPr>
        <sz val="15"/>
        <color theme="1"/>
        <rFont val="Segoe UI"/>
        <family val="2"/>
      </rPr>
      <t>? (Is the CS percentage defensible?)</t>
    </r>
  </si>
  <si>
    <r>
      <t xml:space="preserve">What is the </t>
    </r>
    <r>
      <rPr>
        <b/>
        <sz val="15"/>
        <color theme="1"/>
        <rFont val="Segoe UI"/>
        <family val="2"/>
      </rPr>
      <t>activity</t>
    </r>
    <r>
      <rPr>
        <sz val="15"/>
        <color theme="1"/>
        <rFont val="Segoe UI"/>
        <family val="2"/>
      </rPr>
      <t xml:space="preserve"> status of the project's </t>
    </r>
    <r>
      <rPr>
        <b/>
        <sz val="15"/>
        <color theme="1"/>
        <rFont val="Segoe UI"/>
        <family val="2"/>
      </rPr>
      <t>developers</t>
    </r>
    <r>
      <rPr>
        <sz val="15"/>
        <color theme="1"/>
        <rFont val="Segoe UI"/>
        <family val="2"/>
      </rPr>
      <t>?</t>
    </r>
  </si>
  <si>
    <r>
      <t xml:space="preserve">Does the </t>
    </r>
    <r>
      <rPr>
        <b/>
        <sz val="15"/>
        <color theme="1"/>
        <rFont val="Segoe UI"/>
        <family val="2"/>
      </rPr>
      <t xml:space="preserve">current marketcap </t>
    </r>
    <r>
      <rPr>
        <sz val="15"/>
        <color theme="1"/>
        <rFont val="Segoe UI"/>
        <family val="2"/>
      </rPr>
      <t xml:space="preserve">convey the </t>
    </r>
    <r>
      <rPr>
        <b/>
        <sz val="15"/>
        <color theme="1"/>
        <rFont val="Segoe UI"/>
        <family val="2"/>
      </rPr>
      <t>correct market value</t>
    </r>
    <r>
      <rPr>
        <sz val="15"/>
        <color theme="1"/>
        <rFont val="Segoe UI"/>
        <family val="2"/>
      </rPr>
      <t xml:space="preserve"> of this project?</t>
    </r>
  </si>
  <si>
    <r>
      <t xml:space="preserve">According to the data, what score do you give to the tokens' </t>
    </r>
    <r>
      <rPr>
        <b/>
        <sz val="15"/>
        <color theme="1"/>
        <rFont val="Segoe UI"/>
        <family val="2"/>
      </rPr>
      <t>allocation and distribution</t>
    </r>
    <r>
      <rPr>
        <sz val="15"/>
        <color theme="1"/>
        <rFont val="Segoe UI"/>
        <family val="2"/>
      </rPr>
      <t>?</t>
    </r>
  </si>
  <si>
    <r>
      <t xml:space="preserve">Are </t>
    </r>
    <r>
      <rPr>
        <b/>
        <sz val="15"/>
        <color theme="1"/>
        <rFont val="Segoe UI"/>
        <family val="2"/>
      </rPr>
      <t xml:space="preserve">useless objectives </t>
    </r>
    <r>
      <rPr>
        <sz val="15"/>
        <color theme="1"/>
        <rFont val="Segoe UI"/>
        <family val="2"/>
      </rPr>
      <t>mentioned</t>
    </r>
    <r>
      <rPr>
        <b/>
        <sz val="15"/>
        <color theme="1"/>
        <rFont val="Segoe UI"/>
        <family val="2"/>
      </rPr>
      <t xml:space="preserve"> just to fill the roadmap</t>
    </r>
    <r>
      <rPr>
        <sz val="15"/>
        <color theme="1"/>
        <rFont val="Segoe UI"/>
        <family val="2"/>
      </rPr>
      <t>?</t>
    </r>
  </si>
  <si>
    <r>
      <t xml:space="preserve">Are there any </t>
    </r>
    <r>
      <rPr>
        <b/>
        <sz val="15"/>
        <color theme="1"/>
        <rFont val="Segoe UI"/>
        <family val="2"/>
      </rPr>
      <t>risks</t>
    </r>
    <r>
      <rPr>
        <sz val="15"/>
        <color theme="1"/>
        <rFont val="Segoe UI"/>
        <family val="2"/>
      </rPr>
      <t xml:space="preserve"> that may put the project in a </t>
    </r>
    <r>
      <rPr>
        <b/>
        <sz val="15"/>
        <color theme="1"/>
        <rFont val="Segoe UI"/>
        <family val="2"/>
      </rPr>
      <t>severe crisis</t>
    </r>
    <r>
      <rPr>
        <sz val="15"/>
        <color theme="1"/>
        <rFont val="Segoe UI"/>
        <family val="2"/>
      </rPr>
      <t>?</t>
    </r>
  </si>
  <si>
    <r>
      <t xml:space="preserve">Does the token have </t>
    </r>
    <r>
      <rPr>
        <b/>
        <sz val="15"/>
        <color theme="1"/>
        <rFont val="Segoe UI"/>
        <family val="2"/>
      </rPr>
      <t>real</t>
    </r>
    <r>
      <rPr>
        <sz val="15"/>
        <color theme="1"/>
        <rFont val="Segoe UI"/>
        <family val="2"/>
      </rPr>
      <t xml:space="preserve"> uses?</t>
    </r>
  </si>
  <si>
    <r>
      <t xml:space="preserve">Does </t>
    </r>
    <r>
      <rPr>
        <b/>
        <sz val="15"/>
        <color theme="1"/>
        <rFont val="Segoe UI"/>
        <family val="2"/>
      </rPr>
      <t xml:space="preserve">reaching FDV </t>
    </r>
    <r>
      <rPr>
        <sz val="15"/>
        <color theme="1"/>
        <rFont val="Segoe UI"/>
        <family val="2"/>
      </rPr>
      <t>take</t>
    </r>
    <r>
      <rPr>
        <b/>
        <sz val="15"/>
        <color theme="1"/>
        <rFont val="Segoe UI"/>
        <family val="2"/>
      </rPr>
      <t xml:space="preserve"> more than 3 years</t>
    </r>
    <r>
      <rPr>
        <sz val="15"/>
        <color theme="1"/>
        <rFont val="Segoe UI"/>
        <family val="2"/>
      </rPr>
      <t>?</t>
    </r>
  </si>
  <si>
    <r>
      <t>Is certain wallet/liquidity</t>
    </r>
    <r>
      <rPr>
        <b/>
        <sz val="15"/>
        <color theme="1"/>
        <rFont val="Segoe UI"/>
        <family val="2"/>
      </rPr>
      <t xml:space="preserve"> locked up </t>
    </r>
    <r>
      <rPr>
        <sz val="15"/>
        <color theme="1"/>
        <rFont val="Segoe UI"/>
        <family val="2"/>
      </rPr>
      <t>for</t>
    </r>
    <r>
      <rPr>
        <b/>
        <sz val="15"/>
        <color theme="1"/>
        <rFont val="Segoe UI"/>
        <family val="2"/>
      </rPr>
      <t xml:space="preserve"> more than 2 years</t>
    </r>
    <r>
      <rPr>
        <sz val="15"/>
        <color theme="1"/>
        <rFont val="Segoe UI"/>
        <family val="2"/>
      </rPr>
      <t>?</t>
    </r>
  </si>
  <si>
    <r>
      <t xml:space="preserve">Is there a </t>
    </r>
    <r>
      <rPr>
        <b/>
        <sz val="15"/>
        <color theme="1"/>
        <rFont val="Segoe UI"/>
        <family val="2"/>
      </rPr>
      <t>treasury</t>
    </r>
    <r>
      <rPr>
        <sz val="15"/>
        <color theme="1"/>
        <rFont val="Segoe UI"/>
        <family val="2"/>
      </rPr>
      <t xml:space="preserve"> for estimating </t>
    </r>
    <r>
      <rPr>
        <b/>
        <sz val="15"/>
        <color theme="1"/>
        <rFont val="Segoe UI"/>
        <family val="2"/>
      </rPr>
      <t>development costs</t>
    </r>
    <r>
      <rPr>
        <sz val="15"/>
        <color theme="1"/>
        <rFont val="Segoe UI"/>
        <family val="2"/>
      </rPr>
      <t>?</t>
    </r>
  </si>
  <si>
    <r>
      <t xml:space="preserve">Has this </t>
    </r>
    <r>
      <rPr>
        <b/>
        <sz val="15"/>
        <color theme="1"/>
        <rFont val="Segoe UI"/>
        <family val="2"/>
      </rPr>
      <t>mainnet</t>
    </r>
    <r>
      <rPr>
        <sz val="15"/>
        <color theme="1"/>
        <rFont val="Segoe UI"/>
        <family val="2"/>
      </rPr>
      <t xml:space="preserve"> been </t>
    </r>
    <r>
      <rPr>
        <b/>
        <sz val="15"/>
        <color theme="1"/>
        <rFont val="Segoe UI"/>
        <family val="2"/>
      </rPr>
      <t xml:space="preserve">launched </t>
    </r>
    <r>
      <rPr>
        <sz val="15"/>
        <color theme="1"/>
        <rFont val="Segoe UI"/>
        <family val="2"/>
      </rPr>
      <t>already?</t>
    </r>
  </si>
  <si>
    <r>
      <t xml:space="preserve">According to the data, what score do you give to the </t>
    </r>
    <r>
      <rPr>
        <b/>
        <sz val="15"/>
        <color theme="1"/>
        <rFont val="Segoe UI"/>
        <family val="2"/>
      </rPr>
      <t>vesting schedule &amp; inflation</t>
    </r>
    <r>
      <rPr>
        <sz val="15"/>
        <color theme="1"/>
        <rFont val="Segoe UI"/>
        <family val="2"/>
      </rPr>
      <t>?</t>
    </r>
  </si>
  <si>
    <r>
      <t>Does the project have a suitable budget for</t>
    </r>
    <r>
      <rPr>
        <b/>
        <sz val="15"/>
        <color theme="1"/>
        <rFont val="Segoe UI"/>
        <family val="2"/>
      </rPr>
      <t xml:space="preserve"> advertisement and marketing</t>
    </r>
    <r>
      <rPr>
        <sz val="15"/>
        <color theme="1"/>
        <rFont val="Segoe UI"/>
        <family val="2"/>
      </rPr>
      <t>?</t>
    </r>
  </si>
  <si>
    <r>
      <t xml:space="preserve"> Is the project related to an </t>
    </r>
    <r>
      <rPr>
        <b/>
        <sz val="15"/>
        <color theme="1"/>
        <rFont val="Segoe UI"/>
        <family val="2"/>
      </rPr>
      <t xml:space="preserve">interesting area </t>
    </r>
    <r>
      <rPr>
        <sz val="15"/>
        <color theme="1"/>
        <rFont val="Segoe UI"/>
        <family val="2"/>
      </rPr>
      <t>for</t>
    </r>
    <r>
      <rPr>
        <b/>
        <sz val="15"/>
        <color theme="1"/>
        <rFont val="Segoe UI"/>
        <family val="2"/>
      </rPr>
      <t xml:space="preserve"> investment?</t>
    </r>
  </si>
  <si>
    <t>According to the data related to the investors and partners, what score do you give to this part?</t>
  </si>
  <si>
    <t>Co.</t>
  </si>
  <si>
    <r>
      <t xml:space="preserve">(Regarding Blackchains/DAGs) - </t>
    </r>
    <r>
      <rPr>
        <sz val="15"/>
        <rFont val="Segoe UI"/>
        <family val="2"/>
      </rPr>
      <t xml:space="preserve">How do you rate the project's </t>
    </r>
    <r>
      <rPr>
        <b/>
        <sz val="15"/>
        <rFont val="Segoe UI"/>
        <family val="2"/>
      </rPr>
      <t>consensus mechanism</t>
    </r>
    <r>
      <rPr>
        <sz val="15"/>
        <rFont val="Segoe UI"/>
        <family val="2"/>
      </rPr>
      <t xml:space="preserve"> and transaction per second (</t>
    </r>
    <r>
      <rPr>
        <b/>
        <sz val="15"/>
        <rFont val="Segoe UI"/>
        <family val="2"/>
      </rPr>
      <t>TPS</t>
    </r>
    <r>
      <rPr>
        <sz val="15"/>
        <rFont val="Segoe UI"/>
        <family val="2"/>
      </rPr>
      <t>) index?</t>
    </r>
  </si>
  <si>
    <t>Current Category Coefficients</t>
  </si>
  <si>
    <t>Total Category Coefficients (Max)</t>
  </si>
  <si>
    <t>Bear</t>
  </si>
  <si>
    <t>Range</t>
  </si>
  <si>
    <t>Bull</t>
  </si>
  <si>
    <t>Social Data &amp; Marketing</t>
  </si>
  <si>
    <r>
      <t xml:space="preserve">According to the data, what score do you give to the trend of </t>
    </r>
    <r>
      <rPr>
        <b/>
        <sz val="15"/>
        <color theme="1"/>
        <rFont val="Segoe UI"/>
        <family val="2"/>
      </rPr>
      <t>social mentions</t>
    </r>
    <r>
      <rPr>
        <sz val="15"/>
        <color theme="1"/>
        <rFont val="Segoe UI"/>
        <family val="2"/>
      </rPr>
      <t>?</t>
    </r>
  </si>
  <si>
    <r>
      <t xml:space="preserve">According to the data, what score do you give to the trend of </t>
    </r>
    <r>
      <rPr>
        <b/>
        <sz val="15"/>
        <color theme="1"/>
        <rFont val="Segoe UI"/>
        <family val="2"/>
      </rPr>
      <t>social engagement</t>
    </r>
    <r>
      <rPr>
        <sz val="15"/>
        <color theme="1"/>
        <rFont val="Segoe UI"/>
        <family val="2"/>
      </rPr>
      <t>?</t>
    </r>
  </si>
  <si>
    <r>
      <t xml:space="preserve">According to the analysis, how high do you value the </t>
    </r>
    <r>
      <rPr>
        <b/>
        <sz val="15"/>
        <color theme="1"/>
        <rFont val="Segoe UI"/>
        <family val="2"/>
      </rPr>
      <t xml:space="preserve">competitive advantages </t>
    </r>
    <r>
      <rPr>
        <sz val="15"/>
        <color theme="1"/>
        <rFont val="Segoe UI"/>
        <family val="2"/>
      </rPr>
      <t>of the project?</t>
    </r>
  </si>
  <si>
    <r>
      <t xml:space="preserve">Does this project have significant </t>
    </r>
    <r>
      <rPr>
        <b/>
        <sz val="15"/>
        <color theme="1"/>
        <rFont val="Segoe UI"/>
        <family val="2"/>
      </rPr>
      <t>competitive advantages</t>
    </r>
    <r>
      <rPr>
        <sz val="15"/>
        <color theme="1"/>
        <rFont val="Segoe UI"/>
        <family val="2"/>
      </rPr>
      <t>?</t>
    </r>
  </si>
  <si>
    <t>80-85</t>
  </si>
  <si>
    <r>
      <t xml:space="preserve">Is the logic behind the project </t>
    </r>
    <r>
      <rPr>
        <b/>
        <sz val="15"/>
        <color theme="1"/>
        <rFont val="Segoe UI"/>
        <family val="2"/>
      </rPr>
      <t>reasonable</t>
    </r>
    <r>
      <rPr>
        <sz val="15"/>
        <color theme="1"/>
        <rFont val="Segoe UI"/>
        <family val="2"/>
      </rPr>
      <t xml:space="preserve">/
Are the aims of the project </t>
    </r>
    <r>
      <rPr>
        <b/>
        <sz val="15"/>
        <color theme="1"/>
        <rFont val="Segoe UI"/>
        <family val="2"/>
      </rPr>
      <t>feasible</t>
    </r>
    <r>
      <rPr>
        <sz val="15"/>
        <color theme="1"/>
        <rFont val="Segoe UI"/>
        <family val="2"/>
      </rPr>
      <t>?</t>
    </r>
  </si>
  <si>
    <r>
      <t>How well were the</t>
    </r>
    <r>
      <rPr>
        <b/>
        <sz val="15"/>
        <color theme="1"/>
        <rFont val="Segoe UI"/>
        <family val="2"/>
      </rPr>
      <t xml:space="preserve"> fundraising </t>
    </r>
    <r>
      <rPr>
        <sz val="15"/>
        <color theme="1"/>
        <rFont val="Segoe UI"/>
        <family val="2"/>
      </rPr>
      <t>phases? (If there were any seed phases or series A, B, C,...)</t>
    </r>
  </si>
  <si>
    <r>
      <t xml:space="preserve">Does the team have any past </t>
    </r>
    <r>
      <rPr>
        <b/>
        <sz val="15"/>
        <color theme="1"/>
        <rFont val="Segoe UI"/>
        <family val="2"/>
      </rPr>
      <t>relevant experience</t>
    </r>
    <r>
      <rPr>
        <sz val="15"/>
        <color theme="1"/>
        <rFont val="Segoe UI"/>
        <family val="2"/>
      </rPr>
      <t xml:space="preserve"> in this sector?</t>
    </r>
  </si>
  <si>
    <r>
      <t xml:space="preserve">Do the developers have any </t>
    </r>
    <r>
      <rPr>
        <b/>
        <sz val="15"/>
        <color theme="1"/>
        <rFont val="Segoe UI"/>
        <family val="2"/>
      </rPr>
      <t>experience</t>
    </r>
    <r>
      <rPr>
        <sz val="15"/>
        <color theme="1"/>
        <rFont val="Segoe UI"/>
        <family val="2"/>
      </rPr>
      <t xml:space="preserve"> relevant to blockchains?</t>
    </r>
  </si>
  <si>
    <r>
      <t xml:space="preserve">To recruit creative developers for the project team, are there any </t>
    </r>
    <r>
      <rPr>
        <b/>
        <sz val="15"/>
        <color theme="1"/>
        <rFont val="Segoe UI"/>
        <family val="2"/>
      </rPr>
      <t>Hackathons</t>
    </r>
    <r>
      <rPr>
        <sz val="15"/>
        <color theme="1"/>
        <rFont val="Segoe UI"/>
        <family val="2"/>
      </rPr>
      <t>?</t>
    </r>
  </si>
  <si>
    <r>
      <t xml:space="preserve">According to the project plans, will there be </t>
    </r>
    <r>
      <rPr>
        <b/>
        <sz val="15"/>
        <color theme="1"/>
        <rFont val="Segoe UI"/>
        <family val="2"/>
      </rPr>
      <t>new</t>
    </r>
    <r>
      <rPr>
        <sz val="15"/>
        <color theme="1"/>
        <rFont val="Segoe UI"/>
        <family val="2"/>
      </rPr>
      <t xml:space="preserve"> usecases for the token soon?</t>
    </r>
  </si>
  <si>
    <r>
      <t xml:space="preserve">Is </t>
    </r>
    <r>
      <rPr>
        <b/>
        <sz val="15"/>
        <color theme="1"/>
        <rFont val="Segoe UI"/>
        <family val="2"/>
      </rPr>
      <t>less than 20%</t>
    </r>
    <r>
      <rPr>
        <sz val="15"/>
        <color theme="1"/>
        <rFont val="Segoe UI"/>
        <family val="2"/>
      </rPr>
      <t xml:space="preserve"> of the tokens allocated to early investors?</t>
    </r>
  </si>
  <si>
    <r>
      <t xml:space="preserve">Are their cyberspace accounts (twitter, LinkedIn, telegram group, discord,…) </t>
    </r>
    <r>
      <rPr>
        <b/>
        <sz val="15"/>
        <color theme="1"/>
        <rFont val="Segoe UI"/>
        <family val="2"/>
      </rPr>
      <t>suitable and responsive</t>
    </r>
    <r>
      <rPr>
        <sz val="15"/>
        <color theme="1"/>
        <rFont val="Segoe UI"/>
        <family val="2"/>
      </rPr>
      <t>?</t>
    </r>
  </si>
  <si>
    <r>
      <t xml:space="preserve">Could it be a </t>
    </r>
    <r>
      <rPr>
        <b/>
        <sz val="15"/>
        <color theme="1"/>
        <rFont val="Segoe UI"/>
        <family val="2"/>
      </rPr>
      <t>trend</t>
    </r>
    <r>
      <rPr>
        <sz val="15"/>
        <color theme="1"/>
        <rFont val="Segoe UI"/>
        <family val="2"/>
      </rPr>
      <t>? (explain why)</t>
    </r>
  </si>
  <si>
    <r>
      <t xml:space="preserve">Is this project capable of </t>
    </r>
    <r>
      <rPr>
        <b/>
        <sz val="15"/>
        <color theme="1"/>
        <rFont val="Segoe UI"/>
        <family val="2"/>
      </rPr>
      <t>expanding</t>
    </r>
    <r>
      <rPr>
        <sz val="15"/>
        <color theme="1"/>
        <rFont val="Segoe UI"/>
        <family val="2"/>
      </rPr>
      <t xml:space="preserve"> their connections through AMA/Discord/other Social apps?</t>
    </r>
  </si>
  <si>
    <r>
      <t xml:space="preserve">How do you evaluate the </t>
    </r>
    <r>
      <rPr>
        <b/>
        <sz val="15"/>
        <color theme="1"/>
        <rFont val="Segoe UI"/>
        <family val="2"/>
      </rPr>
      <t>fundamental metrics</t>
    </r>
    <r>
      <rPr>
        <sz val="15"/>
        <color theme="1"/>
        <rFont val="Segoe UI"/>
        <family val="2"/>
      </rPr>
      <t xml:space="preserve"> of the project?
</t>
    </r>
    <r>
      <rPr>
        <sz val="12"/>
        <color theme="1"/>
        <rFont val="Segoe UI"/>
        <family val="2"/>
      </rPr>
      <t>-Revenue
-TVL
-Staking rate</t>
    </r>
  </si>
  <si>
    <r>
      <t xml:space="preserve">How do you evaluate the </t>
    </r>
    <r>
      <rPr>
        <b/>
        <sz val="15"/>
        <color theme="1"/>
        <rFont val="Segoe UI"/>
        <family val="2"/>
      </rPr>
      <t>fundamental metrics</t>
    </r>
    <r>
      <rPr>
        <sz val="15"/>
        <color theme="1"/>
        <rFont val="Segoe UI"/>
        <family val="2"/>
      </rPr>
      <t xml:space="preserve"> of the project?
</t>
    </r>
    <r>
      <rPr>
        <sz val="12"/>
        <color theme="1"/>
        <rFont val="Segoe UI"/>
        <family val="2"/>
      </rPr>
      <t>-Coin/Token
-Max/Total
-Issuance rate</t>
    </r>
  </si>
  <si>
    <r>
      <t>Do they have a plan for</t>
    </r>
    <r>
      <rPr>
        <b/>
        <sz val="15"/>
        <color theme="1"/>
        <rFont val="Segoe UI"/>
        <family val="2"/>
      </rPr>
      <t xml:space="preserve"> dealing </t>
    </r>
    <r>
      <rPr>
        <sz val="15"/>
        <color theme="1"/>
        <rFont val="Segoe UI"/>
        <family val="2"/>
      </rPr>
      <t>with their</t>
    </r>
    <r>
      <rPr>
        <b/>
        <sz val="15"/>
        <color theme="1"/>
        <rFont val="Segoe UI"/>
        <family val="2"/>
      </rPr>
      <t xml:space="preserve"> weaknesses </t>
    </r>
    <r>
      <rPr>
        <sz val="15"/>
        <color theme="1"/>
        <rFont val="Segoe UI"/>
        <family val="2"/>
      </rPr>
      <t>and</t>
    </r>
    <r>
      <rPr>
        <b/>
        <sz val="15"/>
        <color theme="1"/>
        <rFont val="Segoe UI"/>
        <family val="2"/>
      </rPr>
      <t xml:space="preserve"> risks</t>
    </r>
    <r>
      <rPr>
        <sz val="15"/>
        <color theme="1"/>
        <rFont val="Segoe UI"/>
        <family val="2"/>
      </rPr>
      <t>?</t>
    </r>
  </si>
  <si>
    <r>
      <t xml:space="preserve">According to the analysis, how high do you value the </t>
    </r>
    <r>
      <rPr>
        <b/>
        <sz val="15"/>
        <color theme="1"/>
        <rFont val="Segoe UI"/>
        <family val="2"/>
      </rPr>
      <t xml:space="preserve">risk control </t>
    </r>
    <r>
      <rPr>
        <sz val="15"/>
        <color theme="1"/>
        <rFont val="Segoe UI"/>
        <family val="2"/>
      </rPr>
      <t>of the project?</t>
    </r>
  </si>
  <si>
    <r>
      <t xml:space="preserve">Is there a mechanism for </t>
    </r>
    <r>
      <rPr>
        <b/>
        <sz val="15"/>
        <color theme="1"/>
        <rFont val="Segoe UI"/>
        <family val="2"/>
      </rPr>
      <t>burning</t>
    </r>
    <r>
      <rPr>
        <sz val="15"/>
        <color theme="1"/>
        <rFont val="Segoe UI"/>
        <family val="2"/>
      </rPr>
      <t xml:space="preserve"> tokens? (if it's not adequate, please choose I'm not sure)</t>
    </r>
  </si>
  <si>
    <r>
      <t>Are the dates of</t>
    </r>
    <r>
      <rPr>
        <b/>
        <sz val="15"/>
        <color theme="1"/>
        <rFont val="Segoe UI"/>
        <family val="2"/>
      </rPr>
      <t xml:space="preserve"> important events</t>
    </r>
    <r>
      <rPr>
        <sz val="15"/>
        <color theme="1"/>
        <rFont val="Segoe UI"/>
        <family val="2"/>
      </rPr>
      <t xml:space="preserve"> demonstrated in the roadmap, marked in your calendar?</t>
    </r>
  </si>
  <si>
    <r>
      <t xml:space="preserve">Have you marked the </t>
    </r>
    <r>
      <rPr>
        <b/>
        <sz val="15"/>
        <color theme="1"/>
        <rFont val="Segoe UI"/>
        <family val="2"/>
      </rPr>
      <t>release date</t>
    </r>
    <r>
      <rPr>
        <sz val="15"/>
        <color theme="1"/>
        <rFont val="Segoe UI"/>
        <family val="2"/>
      </rPr>
      <t xml:space="preserve"> of the tokens in your calender?</t>
    </r>
  </si>
  <si>
    <r>
      <t xml:space="preserve">Are the activity periods or </t>
    </r>
    <r>
      <rPr>
        <b/>
        <sz val="15"/>
        <color theme="1"/>
        <rFont val="Segoe UI"/>
        <family val="2"/>
      </rPr>
      <t>timelines</t>
    </r>
    <r>
      <rPr>
        <sz val="15"/>
        <color theme="1"/>
        <rFont val="Segoe UI"/>
        <family val="2"/>
      </rPr>
      <t xml:space="preserve"> of the project roadmap </t>
    </r>
    <r>
      <rPr>
        <b/>
        <sz val="15"/>
        <color theme="1"/>
        <rFont val="Segoe UI"/>
        <family val="2"/>
      </rPr>
      <t>realistic</t>
    </r>
    <r>
      <rPr>
        <sz val="15"/>
        <color theme="1"/>
        <rFont val="Segoe UI"/>
        <family val="2"/>
      </rPr>
      <t>?</t>
    </r>
  </si>
  <si>
    <t>Bull-Bear (Mix)</t>
  </si>
  <si>
    <r>
      <t xml:space="preserve">Does this project have significant </t>
    </r>
    <r>
      <rPr>
        <b/>
        <sz val="11"/>
        <color theme="1"/>
        <rFont val="Segoe UI"/>
        <family val="2"/>
      </rPr>
      <t>competitive advantages</t>
    </r>
    <r>
      <rPr>
        <sz val="11"/>
        <color theme="1"/>
        <rFont val="Segoe UI"/>
        <family val="2"/>
      </rPr>
      <t>?</t>
    </r>
  </si>
  <si>
    <r>
      <t xml:space="preserve">Is there </t>
    </r>
    <r>
      <rPr>
        <b/>
        <sz val="15"/>
        <color theme="1"/>
        <rFont val="Segoe UI"/>
        <family val="2"/>
      </rPr>
      <t>any sign of a certain growth</t>
    </r>
    <r>
      <rPr>
        <sz val="15"/>
        <color theme="1"/>
        <rFont val="Segoe UI"/>
        <family val="2"/>
      </rPr>
      <t xml:space="preserve"> visible in the </t>
    </r>
    <r>
      <rPr>
        <b/>
        <sz val="15"/>
        <color theme="1"/>
        <rFont val="Segoe UI"/>
        <family val="2"/>
      </rPr>
      <t>roadmap</t>
    </r>
    <r>
      <rPr>
        <sz val="15"/>
        <color theme="1"/>
        <rFont val="Segoe UI"/>
        <family val="2"/>
      </rPr>
      <t xml:space="preserve">? </t>
    </r>
  </si>
  <si>
    <r>
      <t xml:space="preserve">Is the logic behind the project </t>
    </r>
    <r>
      <rPr>
        <b/>
        <sz val="11"/>
        <color theme="1"/>
        <rFont val="Segoe UI"/>
        <family val="2"/>
      </rPr>
      <t>reasonable</t>
    </r>
    <r>
      <rPr>
        <sz val="11"/>
        <color theme="1"/>
        <rFont val="Segoe UI"/>
        <family val="2"/>
      </rPr>
      <t xml:space="preserve">/
Are the aims of the project </t>
    </r>
    <r>
      <rPr>
        <b/>
        <sz val="11"/>
        <color theme="1"/>
        <rFont val="Segoe UI"/>
        <family val="2"/>
      </rPr>
      <t>feasible</t>
    </r>
    <r>
      <rPr>
        <sz val="11"/>
        <color theme="1"/>
        <rFont val="Segoe UI"/>
        <family val="2"/>
      </rPr>
      <t>?</t>
    </r>
  </si>
  <si>
    <r>
      <t xml:space="preserve">Has this </t>
    </r>
    <r>
      <rPr>
        <b/>
        <sz val="11"/>
        <color theme="1"/>
        <rFont val="Segoe UI"/>
        <family val="2"/>
      </rPr>
      <t>mainnet</t>
    </r>
    <r>
      <rPr>
        <sz val="11"/>
        <color theme="1"/>
        <rFont val="Segoe UI"/>
        <family val="2"/>
      </rPr>
      <t xml:space="preserve"> been </t>
    </r>
    <r>
      <rPr>
        <b/>
        <sz val="11"/>
        <color theme="1"/>
        <rFont val="Segoe UI"/>
        <family val="2"/>
      </rPr>
      <t xml:space="preserve">launched </t>
    </r>
    <r>
      <rPr>
        <sz val="11"/>
        <color theme="1"/>
        <rFont val="Segoe UI"/>
        <family val="2"/>
      </rPr>
      <t>already?</t>
    </r>
  </si>
  <si>
    <r>
      <t xml:space="preserve"> Is the project related to an </t>
    </r>
    <r>
      <rPr>
        <b/>
        <sz val="11"/>
        <color theme="1"/>
        <rFont val="Segoe UI"/>
        <family val="2"/>
      </rPr>
      <t xml:space="preserve">interesting area </t>
    </r>
    <r>
      <rPr>
        <sz val="11"/>
        <color theme="1"/>
        <rFont val="Segoe UI"/>
        <family val="2"/>
      </rPr>
      <t>for</t>
    </r>
    <r>
      <rPr>
        <b/>
        <sz val="11"/>
        <color theme="1"/>
        <rFont val="Segoe UI"/>
        <family val="2"/>
      </rPr>
      <t xml:space="preserve"> investment?</t>
    </r>
  </si>
  <si>
    <r>
      <t>How well were the</t>
    </r>
    <r>
      <rPr>
        <b/>
        <sz val="11"/>
        <color theme="1"/>
        <rFont val="Segoe UI"/>
        <family val="2"/>
      </rPr>
      <t xml:space="preserve"> fundraising </t>
    </r>
    <r>
      <rPr>
        <sz val="11"/>
        <color theme="1"/>
        <rFont val="Segoe UI"/>
        <family val="2"/>
      </rPr>
      <t>phases? (If there were any seed phases or series A, B, C,...)</t>
    </r>
  </si>
  <si>
    <r>
      <t xml:space="preserve">(Regarding Blackchains/DAGs) - </t>
    </r>
    <r>
      <rPr>
        <sz val="11"/>
        <rFont val="Segoe UI"/>
        <family val="2"/>
      </rPr>
      <t xml:space="preserve">How do you rate the project's </t>
    </r>
    <r>
      <rPr>
        <b/>
        <sz val="11"/>
        <rFont val="Segoe UI"/>
        <family val="2"/>
      </rPr>
      <t>consensus mechanism</t>
    </r>
    <r>
      <rPr>
        <sz val="11"/>
        <rFont val="Segoe UI"/>
        <family val="2"/>
      </rPr>
      <t xml:space="preserve"> and transaction per second (</t>
    </r>
    <r>
      <rPr>
        <b/>
        <sz val="11"/>
        <rFont val="Segoe UI"/>
        <family val="2"/>
      </rPr>
      <t>TPS</t>
    </r>
    <r>
      <rPr>
        <sz val="11"/>
        <rFont val="Segoe UI"/>
        <family val="2"/>
      </rPr>
      <t>) index?</t>
    </r>
  </si>
  <si>
    <r>
      <t xml:space="preserve">How do you rate the </t>
    </r>
    <r>
      <rPr>
        <b/>
        <sz val="11"/>
        <color theme="1"/>
        <rFont val="Segoe UI"/>
        <family val="2"/>
      </rPr>
      <t>technical information</t>
    </r>
    <r>
      <rPr>
        <sz val="11"/>
        <color theme="1"/>
        <rFont val="Segoe UI"/>
        <family val="2"/>
      </rPr>
      <t xml:space="preserve"> of the project?</t>
    </r>
  </si>
  <si>
    <r>
      <t xml:space="preserve">What score do you give to the </t>
    </r>
    <r>
      <rPr>
        <b/>
        <sz val="11"/>
        <color theme="1"/>
        <rFont val="Segoe UI"/>
        <family val="2"/>
      </rPr>
      <t>products</t>
    </r>
    <r>
      <rPr>
        <sz val="11"/>
        <color theme="1"/>
        <rFont val="Segoe UI"/>
        <family val="2"/>
      </rPr>
      <t xml:space="preserve"> of the project?</t>
    </r>
  </si>
  <si>
    <r>
      <t xml:space="preserve">How many </t>
    </r>
    <r>
      <rPr>
        <b/>
        <sz val="11"/>
        <color theme="1"/>
        <rFont val="Segoe UI"/>
        <family val="2"/>
      </rPr>
      <t>members</t>
    </r>
    <r>
      <rPr>
        <sz val="11"/>
        <color theme="1"/>
        <rFont val="Segoe UI"/>
        <family val="2"/>
      </rPr>
      <t xml:space="preserve"> does the </t>
    </r>
    <r>
      <rPr>
        <b/>
        <sz val="11"/>
        <color theme="1"/>
        <rFont val="Segoe UI"/>
        <family val="2"/>
      </rPr>
      <t>team</t>
    </r>
    <r>
      <rPr>
        <sz val="11"/>
        <color theme="1"/>
        <rFont val="Segoe UI"/>
        <family val="2"/>
      </rPr>
      <t xml:space="preserve"> consist of?</t>
    </r>
  </si>
  <si>
    <r>
      <t xml:space="preserve">Is the team progressively </t>
    </r>
    <r>
      <rPr>
        <b/>
        <sz val="11"/>
        <color theme="1"/>
        <rFont val="Segoe UI"/>
        <family val="2"/>
      </rPr>
      <t>thriving/expanding</t>
    </r>
    <r>
      <rPr>
        <sz val="11"/>
        <color theme="1"/>
        <rFont val="Segoe UI"/>
        <family val="2"/>
      </rPr>
      <t>?</t>
    </r>
  </si>
  <si>
    <r>
      <t xml:space="preserve">Does the team have any past </t>
    </r>
    <r>
      <rPr>
        <b/>
        <sz val="11"/>
        <color theme="1"/>
        <rFont val="Segoe UI"/>
        <family val="2"/>
      </rPr>
      <t>relevant experience</t>
    </r>
    <r>
      <rPr>
        <sz val="11"/>
        <color theme="1"/>
        <rFont val="Segoe UI"/>
        <family val="2"/>
      </rPr>
      <t xml:space="preserve"> in this sector?</t>
    </r>
  </si>
  <si>
    <r>
      <t xml:space="preserve">Is the </t>
    </r>
    <r>
      <rPr>
        <b/>
        <sz val="11"/>
        <color theme="1"/>
        <rFont val="Segoe UI"/>
        <family val="2"/>
      </rPr>
      <t>identity</t>
    </r>
    <r>
      <rPr>
        <sz val="11"/>
        <color theme="1"/>
        <rFont val="Segoe UI"/>
        <family val="2"/>
      </rPr>
      <t xml:space="preserve"> of the project team members </t>
    </r>
    <r>
      <rPr>
        <b/>
        <sz val="11"/>
        <color theme="1"/>
        <rFont val="Segoe UI"/>
        <family val="2"/>
      </rPr>
      <t>clear</t>
    </r>
    <r>
      <rPr>
        <sz val="11"/>
        <color theme="1"/>
        <rFont val="Segoe UI"/>
        <family val="2"/>
      </rPr>
      <t xml:space="preserve"> to the users?</t>
    </r>
  </si>
  <si>
    <r>
      <t xml:space="preserve">According to the available information, what score do you give to the </t>
    </r>
    <r>
      <rPr>
        <b/>
        <sz val="11"/>
        <color theme="1"/>
        <rFont val="Segoe UI"/>
        <family val="2"/>
      </rPr>
      <t>founder</t>
    </r>
    <r>
      <rPr>
        <sz val="11"/>
        <color theme="1"/>
        <rFont val="Segoe UI"/>
        <family val="2"/>
      </rPr>
      <t xml:space="preserve"> of the project?</t>
    </r>
  </si>
  <si>
    <r>
      <t xml:space="preserve">According to the available information, what score do you give to the </t>
    </r>
    <r>
      <rPr>
        <b/>
        <sz val="11"/>
        <color theme="1"/>
        <rFont val="Segoe UI"/>
        <family val="2"/>
      </rPr>
      <t>other members</t>
    </r>
    <r>
      <rPr>
        <sz val="11"/>
        <color theme="1"/>
        <rFont val="Segoe UI"/>
        <family val="2"/>
      </rPr>
      <t xml:space="preserve"> of the project team (except the founder)?</t>
    </r>
  </si>
  <si>
    <r>
      <t xml:space="preserve">What is the </t>
    </r>
    <r>
      <rPr>
        <b/>
        <sz val="11"/>
        <color theme="1"/>
        <rFont val="Segoe UI"/>
        <family val="2"/>
      </rPr>
      <t>activity</t>
    </r>
    <r>
      <rPr>
        <sz val="11"/>
        <color theme="1"/>
        <rFont val="Segoe UI"/>
        <family val="2"/>
      </rPr>
      <t xml:space="preserve"> status of the project's </t>
    </r>
    <r>
      <rPr>
        <b/>
        <sz val="11"/>
        <color theme="1"/>
        <rFont val="Segoe UI"/>
        <family val="2"/>
      </rPr>
      <t>developers</t>
    </r>
    <r>
      <rPr>
        <sz val="11"/>
        <color theme="1"/>
        <rFont val="Segoe UI"/>
        <family val="2"/>
      </rPr>
      <t>?</t>
    </r>
  </si>
  <si>
    <r>
      <t xml:space="preserve">Do the developers have any </t>
    </r>
    <r>
      <rPr>
        <b/>
        <sz val="11"/>
        <color theme="1"/>
        <rFont val="Segoe UI"/>
        <family val="2"/>
      </rPr>
      <t>experience</t>
    </r>
    <r>
      <rPr>
        <sz val="11"/>
        <color theme="1"/>
        <rFont val="Segoe UI"/>
        <family val="2"/>
      </rPr>
      <t xml:space="preserve"> relevant to blockchains?</t>
    </r>
  </si>
  <si>
    <r>
      <t xml:space="preserve">Is there a </t>
    </r>
    <r>
      <rPr>
        <b/>
        <sz val="11"/>
        <color theme="1"/>
        <rFont val="Segoe UI"/>
        <family val="2"/>
      </rPr>
      <t>Bounty</t>
    </r>
    <r>
      <rPr>
        <sz val="11"/>
        <color theme="1"/>
        <rFont val="Segoe UI"/>
        <family val="2"/>
      </rPr>
      <t xml:space="preserve"> considered for fixing the project's probable errors?</t>
    </r>
  </si>
  <si>
    <r>
      <t xml:space="preserve">To recruit creative developers for the project team, are there any </t>
    </r>
    <r>
      <rPr>
        <b/>
        <sz val="11"/>
        <color theme="1"/>
        <rFont val="Segoe UI"/>
        <family val="2"/>
      </rPr>
      <t>Hackathons</t>
    </r>
    <r>
      <rPr>
        <sz val="11"/>
        <color theme="1"/>
        <rFont val="Segoe UI"/>
        <family val="2"/>
      </rPr>
      <t>?</t>
    </r>
  </si>
  <si>
    <r>
      <t xml:space="preserve">How do you rate the relative number of </t>
    </r>
    <r>
      <rPr>
        <b/>
        <sz val="11"/>
        <color theme="1"/>
        <rFont val="Segoe UI"/>
        <family val="2"/>
      </rPr>
      <t>commits</t>
    </r>
    <r>
      <rPr>
        <sz val="11"/>
        <color theme="1"/>
        <rFont val="Segoe UI"/>
        <family val="2"/>
      </rPr>
      <t xml:space="preserve"> and </t>
    </r>
    <r>
      <rPr>
        <b/>
        <sz val="11"/>
        <color theme="1"/>
        <rFont val="Segoe UI"/>
        <family val="2"/>
      </rPr>
      <t>codes</t>
    </r>
    <r>
      <rPr>
        <sz val="11"/>
        <color theme="1"/>
        <rFont val="Segoe UI"/>
        <family val="2"/>
      </rPr>
      <t xml:space="preserve"> on </t>
    </r>
    <r>
      <rPr>
        <b/>
        <sz val="11"/>
        <color theme="1"/>
        <rFont val="Segoe UI"/>
        <family val="2"/>
      </rPr>
      <t>Github</t>
    </r>
    <r>
      <rPr>
        <sz val="11"/>
        <color theme="1"/>
        <rFont val="Segoe UI"/>
        <family val="2"/>
      </rPr>
      <t xml:space="preserve">, the number of </t>
    </r>
    <r>
      <rPr>
        <b/>
        <sz val="11"/>
        <color theme="1"/>
        <rFont val="Segoe UI"/>
        <family val="2"/>
      </rPr>
      <t>stars</t>
    </r>
    <r>
      <rPr>
        <sz val="11"/>
        <color theme="1"/>
        <rFont val="Segoe UI"/>
        <family val="2"/>
      </rPr>
      <t xml:space="preserve"> on </t>
    </r>
    <r>
      <rPr>
        <b/>
        <sz val="11"/>
        <color theme="1"/>
        <rFont val="Segoe UI"/>
        <family val="2"/>
      </rPr>
      <t>Messari.io</t>
    </r>
    <r>
      <rPr>
        <sz val="11"/>
        <color theme="1"/>
        <rFont val="Segoe UI"/>
        <family val="2"/>
      </rPr>
      <t xml:space="preserve">, or the </t>
    </r>
    <r>
      <rPr>
        <b/>
        <sz val="11"/>
        <color theme="1"/>
        <rFont val="Segoe UI"/>
        <family val="2"/>
      </rPr>
      <t>trend</t>
    </r>
    <r>
      <rPr>
        <sz val="11"/>
        <color theme="1"/>
        <rFont val="Segoe UI"/>
        <family val="2"/>
      </rPr>
      <t xml:space="preserve"> of project </t>
    </r>
    <r>
      <rPr>
        <b/>
        <sz val="11"/>
        <color theme="1"/>
        <rFont val="Segoe UI"/>
        <family val="2"/>
      </rPr>
      <t>commits</t>
    </r>
    <r>
      <rPr>
        <sz val="11"/>
        <color theme="1"/>
        <rFont val="Segoe UI"/>
        <family val="2"/>
      </rPr>
      <t xml:space="preserve"> on </t>
    </r>
    <r>
      <rPr>
        <b/>
        <sz val="11"/>
        <color theme="1"/>
        <rFont val="Segoe UI"/>
        <family val="2"/>
      </rPr>
      <t>Cryptomiso</t>
    </r>
    <r>
      <rPr>
        <sz val="11"/>
        <color theme="1"/>
        <rFont val="Segoe UI"/>
        <family val="2"/>
      </rPr>
      <t>?</t>
    </r>
  </si>
  <si>
    <r>
      <t xml:space="preserve">Do the usecases have </t>
    </r>
    <r>
      <rPr>
        <b/>
        <sz val="11"/>
        <color theme="1"/>
        <rFont val="Segoe UI"/>
        <family val="2"/>
      </rPr>
      <t>longevity</t>
    </r>
    <r>
      <rPr>
        <sz val="11"/>
        <color theme="1"/>
        <rFont val="Segoe UI"/>
        <family val="2"/>
      </rPr>
      <t>?</t>
    </r>
  </si>
  <si>
    <r>
      <t xml:space="preserve">Does the token have </t>
    </r>
    <r>
      <rPr>
        <b/>
        <sz val="11"/>
        <color theme="1"/>
        <rFont val="Segoe UI"/>
        <family val="2"/>
      </rPr>
      <t>real</t>
    </r>
    <r>
      <rPr>
        <sz val="11"/>
        <color theme="1"/>
        <rFont val="Segoe UI"/>
        <family val="2"/>
      </rPr>
      <t xml:space="preserve"> uses?</t>
    </r>
  </si>
  <si>
    <r>
      <t xml:space="preserve">Is the token price susceptible to </t>
    </r>
    <r>
      <rPr>
        <b/>
        <sz val="11"/>
        <color theme="1"/>
        <rFont val="Segoe UI"/>
        <family val="2"/>
      </rPr>
      <t>being shocked</t>
    </r>
    <r>
      <rPr>
        <sz val="11"/>
        <color theme="1"/>
        <rFont val="Segoe UI"/>
        <family val="2"/>
      </rPr>
      <t xml:space="preserve"> by usecases?</t>
    </r>
  </si>
  <si>
    <r>
      <t xml:space="preserve">Do the token usecases cause </t>
    </r>
    <r>
      <rPr>
        <b/>
        <sz val="11"/>
        <color theme="1"/>
        <rFont val="Segoe UI"/>
        <family val="2"/>
      </rPr>
      <t>demand</t>
    </r>
    <r>
      <rPr>
        <sz val="11"/>
        <color theme="1"/>
        <rFont val="Segoe UI"/>
        <family val="2"/>
      </rPr>
      <t xml:space="preserve"> in the </t>
    </r>
    <r>
      <rPr>
        <b/>
        <sz val="11"/>
        <color theme="1"/>
        <rFont val="Segoe UI"/>
        <family val="2"/>
      </rPr>
      <t>market</t>
    </r>
    <r>
      <rPr>
        <sz val="11"/>
        <color theme="1"/>
        <rFont val="Segoe UI"/>
        <family val="2"/>
      </rPr>
      <t>?</t>
    </r>
  </si>
  <si>
    <r>
      <t xml:space="preserve">According to the project plans, will there be </t>
    </r>
    <r>
      <rPr>
        <b/>
        <sz val="11"/>
        <color theme="1"/>
        <rFont val="Segoe UI"/>
        <family val="2"/>
      </rPr>
      <t>new</t>
    </r>
    <r>
      <rPr>
        <sz val="11"/>
        <color theme="1"/>
        <rFont val="Segoe UI"/>
        <family val="2"/>
      </rPr>
      <t xml:space="preserve"> usecases for the token soon?</t>
    </r>
  </si>
  <si>
    <r>
      <t xml:space="preserve">Are the </t>
    </r>
    <r>
      <rPr>
        <b/>
        <sz val="11"/>
        <color theme="1"/>
        <rFont val="Segoe UI"/>
        <family val="2"/>
      </rPr>
      <t>wallets</t>
    </r>
    <r>
      <rPr>
        <sz val="11"/>
        <color theme="1"/>
        <rFont val="Segoe UI"/>
        <family val="2"/>
      </rPr>
      <t xml:space="preserve"> of the project team </t>
    </r>
    <r>
      <rPr>
        <b/>
        <sz val="11"/>
        <color theme="1"/>
        <rFont val="Segoe UI"/>
        <family val="2"/>
      </rPr>
      <t>locked</t>
    </r>
    <r>
      <rPr>
        <sz val="11"/>
        <color theme="1"/>
        <rFont val="Segoe UI"/>
        <family val="2"/>
      </rPr>
      <t>?</t>
    </r>
  </si>
  <si>
    <r>
      <t xml:space="preserve">Is there a </t>
    </r>
    <r>
      <rPr>
        <b/>
        <sz val="11"/>
        <color theme="1"/>
        <rFont val="Segoe UI"/>
        <family val="2"/>
      </rPr>
      <t>token holder</t>
    </r>
    <r>
      <rPr>
        <sz val="11"/>
        <color theme="1"/>
        <rFont val="Segoe UI"/>
        <family val="2"/>
      </rPr>
      <t xml:space="preserve"> with </t>
    </r>
    <r>
      <rPr>
        <b/>
        <sz val="11"/>
        <color theme="1"/>
        <rFont val="Segoe UI"/>
        <family val="2"/>
      </rPr>
      <t>more than 5%</t>
    </r>
    <r>
      <rPr>
        <sz val="11"/>
        <color theme="1"/>
        <rFont val="Segoe UI"/>
        <family val="2"/>
      </rPr>
      <t xml:space="preserve"> of the supply who is not a team member?</t>
    </r>
  </si>
  <si>
    <r>
      <t xml:space="preserve">Is </t>
    </r>
    <r>
      <rPr>
        <b/>
        <sz val="11"/>
        <color theme="1"/>
        <rFont val="Segoe UI"/>
        <family val="2"/>
      </rPr>
      <t>less than 20%</t>
    </r>
    <r>
      <rPr>
        <sz val="11"/>
        <color theme="1"/>
        <rFont val="Segoe UI"/>
        <family val="2"/>
      </rPr>
      <t xml:space="preserve"> of the tokens allocated to early investors?</t>
    </r>
  </si>
  <si>
    <r>
      <t xml:space="preserve">Is the ratio of Circulating Supply to Fully diluted valuation or </t>
    </r>
    <r>
      <rPr>
        <b/>
        <sz val="11"/>
        <color theme="1"/>
        <rFont val="Segoe UI"/>
        <family val="2"/>
      </rPr>
      <t>CS/FDV</t>
    </r>
    <r>
      <rPr>
        <sz val="11"/>
        <color theme="1"/>
        <rFont val="Segoe UI"/>
        <family val="2"/>
      </rPr>
      <t xml:space="preserve"> </t>
    </r>
    <r>
      <rPr>
        <b/>
        <sz val="11"/>
        <color theme="1"/>
        <rFont val="Segoe UI"/>
        <family val="2"/>
      </rPr>
      <t>appropriate</t>
    </r>
    <r>
      <rPr>
        <sz val="11"/>
        <color theme="1"/>
        <rFont val="Segoe UI"/>
        <family val="2"/>
      </rPr>
      <t>? (Is the CS percentage defensible?)</t>
    </r>
  </si>
  <si>
    <r>
      <t xml:space="preserve">Does </t>
    </r>
    <r>
      <rPr>
        <b/>
        <sz val="11"/>
        <color theme="1"/>
        <rFont val="Segoe UI"/>
        <family val="2"/>
      </rPr>
      <t xml:space="preserve">reaching FDV </t>
    </r>
    <r>
      <rPr>
        <sz val="11"/>
        <color theme="1"/>
        <rFont val="Segoe UI"/>
        <family val="2"/>
      </rPr>
      <t>take</t>
    </r>
    <r>
      <rPr>
        <b/>
        <sz val="11"/>
        <color theme="1"/>
        <rFont val="Segoe UI"/>
        <family val="2"/>
      </rPr>
      <t xml:space="preserve"> more than 3 years</t>
    </r>
    <r>
      <rPr>
        <sz val="11"/>
        <color theme="1"/>
        <rFont val="Segoe UI"/>
        <family val="2"/>
      </rPr>
      <t>?</t>
    </r>
  </si>
  <si>
    <r>
      <t>Is certain wallet/liquidity</t>
    </r>
    <r>
      <rPr>
        <b/>
        <sz val="11"/>
        <color theme="1"/>
        <rFont val="Segoe UI"/>
        <family val="2"/>
      </rPr>
      <t xml:space="preserve"> locked up </t>
    </r>
    <r>
      <rPr>
        <sz val="11"/>
        <color theme="1"/>
        <rFont val="Segoe UI"/>
        <family val="2"/>
      </rPr>
      <t>for</t>
    </r>
    <r>
      <rPr>
        <b/>
        <sz val="11"/>
        <color theme="1"/>
        <rFont val="Segoe UI"/>
        <family val="2"/>
      </rPr>
      <t xml:space="preserve"> more than 2 years</t>
    </r>
    <r>
      <rPr>
        <sz val="11"/>
        <color theme="1"/>
        <rFont val="Segoe UI"/>
        <family val="2"/>
      </rPr>
      <t>?</t>
    </r>
  </si>
  <si>
    <r>
      <t xml:space="preserve">Does the </t>
    </r>
    <r>
      <rPr>
        <b/>
        <sz val="11"/>
        <color theme="1"/>
        <rFont val="Segoe UI"/>
        <family val="2"/>
      </rPr>
      <t xml:space="preserve">current marketcap </t>
    </r>
    <r>
      <rPr>
        <sz val="11"/>
        <color theme="1"/>
        <rFont val="Segoe UI"/>
        <family val="2"/>
      </rPr>
      <t xml:space="preserve">convey the </t>
    </r>
    <r>
      <rPr>
        <b/>
        <sz val="11"/>
        <color theme="1"/>
        <rFont val="Segoe UI"/>
        <family val="2"/>
      </rPr>
      <t>correct market value</t>
    </r>
    <r>
      <rPr>
        <sz val="11"/>
        <color theme="1"/>
        <rFont val="Segoe UI"/>
        <family val="2"/>
      </rPr>
      <t xml:space="preserve"> of this project?</t>
    </r>
  </si>
  <si>
    <r>
      <t xml:space="preserve">Is there a mechanism for </t>
    </r>
    <r>
      <rPr>
        <b/>
        <sz val="11"/>
        <color theme="1"/>
        <rFont val="Segoe UI"/>
        <family val="2"/>
      </rPr>
      <t>burning</t>
    </r>
    <r>
      <rPr>
        <sz val="11"/>
        <color theme="1"/>
        <rFont val="Segoe UI"/>
        <family val="2"/>
      </rPr>
      <t xml:space="preserve"> tokens? (if it's not adequate, please choose I'm not sure)</t>
    </r>
  </si>
  <si>
    <r>
      <t xml:space="preserve">Is there a </t>
    </r>
    <r>
      <rPr>
        <b/>
        <sz val="11"/>
        <color theme="1"/>
        <rFont val="Segoe UI"/>
        <family val="2"/>
      </rPr>
      <t>treasury</t>
    </r>
    <r>
      <rPr>
        <sz val="11"/>
        <color theme="1"/>
        <rFont val="Segoe UI"/>
        <family val="2"/>
      </rPr>
      <t xml:space="preserve"> for estimating </t>
    </r>
    <r>
      <rPr>
        <b/>
        <sz val="11"/>
        <color theme="1"/>
        <rFont val="Segoe UI"/>
        <family val="2"/>
      </rPr>
      <t>development costs</t>
    </r>
    <r>
      <rPr>
        <sz val="11"/>
        <color theme="1"/>
        <rFont val="Segoe UI"/>
        <family val="2"/>
      </rPr>
      <t>?</t>
    </r>
  </si>
  <si>
    <r>
      <t xml:space="preserve">According to the data, what score do you give to the tokens' </t>
    </r>
    <r>
      <rPr>
        <b/>
        <sz val="11"/>
        <color theme="1"/>
        <rFont val="Segoe UI"/>
        <family val="2"/>
      </rPr>
      <t>allocation and distribution</t>
    </r>
    <r>
      <rPr>
        <sz val="11"/>
        <color theme="1"/>
        <rFont val="Segoe UI"/>
        <family val="2"/>
      </rPr>
      <t>?</t>
    </r>
  </si>
  <si>
    <r>
      <t xml:space="preserve">According to the data, what score do you give to the </t>
    </r>
    <r>
      <rPr>
        <b/>
        <sz val="11"/>
        <color theme="1"/>
        <rFont val="Segoe UI"/>
        <family val="2"/>
      </rPr>
      <t>vesting schedule &amp; inflation</t>
    </r>
    <r>
      <rPr>
        <sz val="11"/>
        <color theme="1"/>
        <rFont val="Segoe UI"/>
        <family val="2"/>
      </rPr>
      <t>?</t>
    </r>
  </si>
  <si>
    <r>
      <t xml:space="preserve">How do you evaluate the </t>
    </r>
    <r>
      <rPr>
        <b/>
        <sz val="11"/>
        <color theme="1"/>
        <rFont val="Segoe UI"/>
        <family val="2"/>
      </rPr>
      <t>fundamental metrics</t>
    </r>
    <r>
      <rPr>
        <sz val="11"/>
        <color theme="1"/>
        <rFont val="Segoe UI"/>
        <family val="2"/>
      </rPr>
      <t xml:space="preserve"> of the project?
-Coin/Token
-Max/Total
-Issuance rate</t>
    </r>
  </si>
  <si>
    <r>
      <t xml:space="preserve">How do you evaluate the </t>
    </r>
    <r>
      <rPr>
        <b/>
        <sz val="11"/>
        <color theme="1"/>
        <rFont val="Segoe UI"/>
        <family val="2"/>
      </rPr>
      <t>fundamental metrics</t>
    </r>
    <r>
      <rPr>
        <sz val="11"/>
        <color theme="1"/>
        <rFont val="Segoe UI"/>
        <family val="2"/>
      </rPr>
      <t xml:space="preserve"> of the project?
-Revenue
-TVL
-Staking rate</t>
    </r>
  </si>
  <si>
    <r>
      <t xml:space="preserve">What is the status of project </t>
    </r>
    <r>
      <rPr>
        <b/>
        <sz val="11"/>
        <color theme="1"/>
        <rFont val="Segoe UI"/>
        <family val="2"/>
      </rPr>
      <t>followers</t>
    </r>
    <r>
      <rPr>
        <sz val="11"/>
        <color theme="1"/>
        <rFont val="Segoe UI"/>
        <family val="2"/>
      </rPr>
      <t xml:space="preserve"> in cyberspace?</t>
    </r>
  </si>
  <si>
    <r>
      <t>Does the project have a suitable budget for</t>
    </r>
    <r>
      <rPr>
        <b/>
        <sz val="11"/>
        <color theme="1"/>
        <rFont val="Segoe UI"/>
        <family val="2"/>
      </rPr>
      <t xml:space="preserve"> advertisement and marketing</t>
    </r>
    <r>
      <rPr>
        <sz val="11"/>
        <color theme="1"/>
        <rFont val="Segoe UI"/>
        <family val="2"/>
      </rPr>
      <t>?</t>
    </r>
  </si>
  <si>
    <r>
      <t xml:space="preserve">Are their cyberspace accounts (twitter, LinkedIn, telegram group, discord,…) </t>
    </r>
    <r>
      <rPr>
        <b/>
        <sz val="11"/>
        <color theme="1"/>
        <rFont val="Segoe UI"/>
        <family val="2"/>
      </rPr>
      <t>suitable and responsive</t>
    </r>
    <r>
      <rPr>
        <sz val="11"/>
        <color theme="1"/>
        <rFont val="Segoe UI"/>
        <family val="2"/>
      </rPr>
      <t>?</t>
    </r>
  </si>
  <si>
    <r>
      <t xml:space="preserve">Could it be a </t>
    </r>
    <r>
      <rPr>
        <b/>
        <sz val="11"/>
        <color theme="1"/>
        <rFont val="Segoe UI"/>
        <family val="2"/>
      </rPr>
      <t>trend</t>
    </r>
    <r>
      <rPr>
        <sz val="11"/>
        <color theme="1"/>
        <rFont val="Segoe UI"/>
        <family val="2"/>
      </rPr>
      <t>? (explain why)</t>
    </r>
  </si>
  <si>
    <r>
      <t xml:space="preserve">Is this project capable of </t>
    </r>
    <r>
      <rPr>
        <b/>
        <sz val="11"/>
        <color theme="1"/>
        <rFont val="Segoe UI"/>
        <family val="2"/>
      </rPr>
      <t>expanding</t>
    </r>
    <r>
      <rPr>
        <sz val="11"/>
        <color theme="1"/>
        <rFont val="Segoe UI"/>
        <family val="2"/>
      </rPr>
      <t xml:space="preserve"> their connections through AMA/Discord/other Social apps?</t>
    </r>
  </si>
  <si>
    <r>
      <t xml:space="preserve">According to the data, what score do you give to the trend of </t>
    </r>
    <r>
      <rPr>
        <b/>
        <sz val="11"/>
        <color theme="1"/>
        <rFont val="Segoe UI"/>
        <family val="2"/>
      </rPr>
      <t>social mentions</t>
    </r>
    <r>
      <rPr>
        <sz val="11"/>
        <color theme="1"/>
        <rFont val="Segoe UI"/>
        <family val="2"/>
      </rPr>
      <t>?</t>
    </r>
  </si>
  <si>
    <r>
      <t xml:space="preserve">According to the data, what score do you give to the trend of </t>
    </r>
    <r>
      <rPr>
        <b/>
        <sz val="11"/>
        <color theme="1"/>
        <rFont val="Segoe UI"/>
        <family val="2"/>
      </rPr>
      <t>social engagement</t>
    </r>
    <r>
      <rPr>
        <sz val="11"/>
        <color theme="1"/>
        <rFont val="Segoe UI"/>
        <family val="2"/>
      </rPr>
      <t>?</t>
    </r>
  </si>
  <si>
    <r>
      <t xml:space="preserve">Is there </t>
    </r>
    <r>
      <rPr>
        <b/>
        <sz val="11"/>
        <color theme="1"/>
        <rFont val="Segoe UI"/>
        <family val="2"/>
      </rPr>
      <t>any sign of a certain growth</t>
    </r>
    <r>
      <rPr>
        <sz val="11"/>
        <color theme="1"/>
        <rFont val="Segoe UI"/>
        <family val="2"/>
      </rPr>
      <t xml:space="preserve"> visible in the </t>
    </r>
    <r>
      <rPr>
        <b/>
        <sz val="11"/>
        <color theme="1"/>
        <rFont val="Segoe UI"/>
        <family val="2"/>
      </rPr>
      <t>roadmap</t>
    </r>
    <r>
      <rPr>
        <sz val="11"/>
        <color theme="1"/>
        <rFont val="Segoe UI"/>
        <family val="2"/>
      </rPr>
      <t xml:space="preserve">? </t>
    </r>
  </si>
  <si>
    <r>
      <t xml:space="preserve">Are the activity periods or </t>
    </r>
    <r>
      <rPr>
        <b/>
        <sz val="11"/>
        <color theme="1"/>
        <rFont val="Segoe UI"/>
        <family val="2"/>
      </rPr>
      <t>timelines</t>
    </r>
    <r>
      <rPr>
        <sz val="11"/>
        <color theme="1"/>
        <rFont val="Segoe UI"/>
        <family val="2"/>
      </rPr>
      <t xml:space="preserve"> of the project roadmap </t>
    </r>
    <r>
      <rPr>
        <b/>
        <sz val="11"/>
        <color theme="1"/>
        <rFont val="Segoe UI"/>
        <family val="2"/>
      </rPr>
      <t>realistic</t>
    </r>
    <r>
      <rPr>
        <sz val="11"/>
        <color theme="1"/>
        <rFont val="Segoe UI"/>
        <family val="2"/>
      </rPr>
      <t>?</t>
    </r>
  </si>
  <si>
    <r>
      <t xml:space="preserve">Are </t>
    </r>
    <r>
      <rPr>
        <b/>
        <sz val="11"/>
        <color theme="1"/>
        <rFont val="Segoe UI"/>
        <family val="2"/>
      </rPr>
      <t xml:space="preserve">useless objectives </t>
    </r>
    <r>
      <rPr>
        <sz val="11"/>
        <color theme="1"/>
        <rFont val="Segoe UI"/>
        <family val="2"/>
      </rPr>
      <t>mentioned</t>
    </r>
    <r>
      <rPr>
        <b/>
        <sz val="11"/>
        <color theme="1"/>
        <rFont val="Segoe UI"/>
        <family val="2"/>
      </rPr>
      <t xml:space="preserve"> just to fill the roadmap</t>
    </r>
    <r>
      <rPr>
        <sz val="11"/>
        <color theme="1"/>
        <rFont val="Segoe UI"/>
        <family val="2"/>
      </rPr>
      <t>?</t>
    </r>
  </si>
  <si>
    <r>
      <t xml:space="preserve">According to the analysis, how high do you value the </t>
    </r>
    <r>
      <rPr>
        <b/>
        <sz val="11"/>
        <color theme="1"/>
        <rFont val="Segoe UI"/>
        <family val="2"/>
      </rPr>
      <t xml:space="preserve">competitive advantages </t>
    </r>
    <r>
      <rPr>
        <sz val="11"/>
        <color theme="1"/>
        <rFont val="Segoe UI"/>
        <family val="2"/>
      </rPr>
      <t>of the project?</t>
    </r>
  </si>
  <si>
    <r>
      <t xml:space="preserve">Are </t>
    </r>
    <r>
      <rPr>
        <b/>
        <sz val="11"/>
        <color theme="1"/>
        <rFont val="Segoe UI"/>
        <family val="2"/>
      </rPr>
      <t>well-known VCs</t>
    </r>
    <r>
      <rPr>
        <sz val="11"/>
        <color theme="1"/>
        <rFont val="Segoe UI"/>
        <family val="2"/>
      </rPr>
      <t xml:space="preserve"> the investors of this project?</t>
    </r>
  </si>
  <si>
    <r>
      <t xml:space="preserve">Is there a </t>
    </r>
    <r>
      <rPr>
        <b/>
        <sz val="11"/>
        <color theme="1"/>
        <rFont val="Segoe UI"/>
        <family val="2"/>
      </rPr>
      <t>plausible reason</t>
    </r>
    <r>
      <rPr>
        <sz val="11"/>
        <color theme="1"/>
        <rFont val="Segoe UI"/>
        <family val="2"/>
      </rPr>
      <t xml:space="preserve"> for the token of this project to become an </t>
    </r>
    <r>
      <rPr>
        <b/>
        <sz val="11"/>
        <color theme="1"/>
        <rFont val="Segoe UI"/>
        <family val="2"/>
      </rPr>
      <t>institutional demand</t>
    </r>
    <r>
      <rPr>
        <sz val="11"/>
        <color theme="1"/>
        <rFont val="Segoe UI"/>
        <family val="2"/>
      </rPr>
      <t>?</t>
    </r>
  </si>
  <si>
    <r>
      <t xml:space="preserve">Are there any </t>
    </r>
    <r>
      <rPr>
        <b/>
        <sz val="11"/>
        <color theme="1"/>
        <rFont val="Segoe UI"/>
        <family val="2"/>
      </rPr>
      <t>risks</t>
    </r>
    <r>
      <rPr>
        <sz val="11"/>
        <color theme="1"/>
        <rFont val="Segoe UI"/>
        <family val="2"/>
      </rPr>
      <t xml:space="preserve"> that may put the project in a </t>
    </r>
    <r>
      <rPr>
        <b/>
        <sz val="11"/>
        <color theme="1"/>
        <rFont val="Segoe UI"/>
        <family val="2"/>
      </rPr>
      <t>severe crisis</t>
    </r>
    <r>
      <rPr>
        <sz val="11"/>
        <color theme="1"/>
        <rFont val="Segoe UI"/>
        <family val="2"/>
      </rPr>
      <t>?</t>
    </r>
  </si>
  <si>
    <r>
      <t>Do they have a plan for</t>
    </r>
    <r>
      <rPr>
        <b/>
        <sz val="11"/>
        <color theme="1"/>
        <rFont val="Segoe UI"/>
        <family val="2"/>
      </rPr>
      <t xml:space="preserve"> dealing </t>
    </r>
    <r>
      <rPr>
        <sz val="11"/>
        <color theme="1"/>
        <rFont val="Segoe UI"/>
        <family val="2"/>
      </rPr>
      <t>with their</t>
    </r>
    <r>
      <rPr>
        <b/>
        <sz val="11"/>
        <color theme="1"/>
        <rFont val="Segoe UI"/>
        <family val="2"/>
      </rPr>
      <t xml:space="preserve"> weaknesses </t>
    </r>
    <r>
      <rPr>
        <sz val="11"/>
        <color theme="1"/>
        <rFont val="Segoe UI"/>
        <family val="2"/>
      </rPr>
      <t>and</t>
    </r>
    <r>
      <rPr>
        <b/>
        <sz val="11"/>
        <color theme="1"/>
        <rFont val="Segoe UI"/>
        <family val="2"/>
      </rPr>
      <t xml:space="preserve"> risks</t>
    </r>
    <r>
      <rPr>
        <sz val="11"/>
        <color theme="1"/>
        <rFont val="Segoe UI"/>
        <family val="2"/>
      </rPr>
      <t>?</t>
    </r>
  </si>
  <si>
    <r>
      <t xml:space="preserve">According to the analysis, how high do you value the </t>
    </r>
    <r>
      <rPr>
        <b/>
        <sz val="11"/>
        <color theme="1"/>
        <rFont val="Segoe UI"/>
        <family val="2"/>
      </rPr>
      <t xml:space="preserve">risk control </t>
    </r>
    <r>
      <rPr>
        <sz val="11"/>
        <color theme="1"/>
        <rFont val="Segoe UI"/>
        <family val="2"/>
      </rPr>
      <t>of the project?</t>
    </r>
  </si>
  <si>
    <t>مجموع ضرایب بخش‌ها</t>
  </si>
  <si>
    <t>ماکزیمم مجموع ضرایب بخش‌ها</t>
  </si>
  <si>
    <t>ارزش‌سازی پروژه</t>
  </si>
  <si>
    <t>آیا منطق پشت پروژه به راحتی قابل درک است؟
آیا اهداف پروژه در دسترس هستند؟</t>
  </si>
  <si>
    <t>آیا شبکه‌ی اصلی پروژه راه‌اندازی شده است؟</t>
  </si>
  <si>
    <r>
      <t xml:space="preserve">(برای بلک‌چین‌ها) - </t>
    </r>
    <r>
      <rPr>
        <sz val="15"/>
        <color theme="1"/>
        <rFont val="Segoe UI"/>
        <family val="2"/>
      </rPr>
      <t>به مکانیزم اجماع و شاخص تراکنش بر ثانیه (TPS)  پروژه چه نمره‌ای می‌دهید؟</t>
    </r>
  </si>
  <si>
    <t>آیا تیم در حال رشد و شکوفایی مستمر است؟</t>
  </si>
  <si>
    <t>آیا تیم در تجربه‌ی قبلی مرتبطی پیرامون این حوزه دارد؟</t>
  </si>
  <si>
    <t>آیا هویت اعضای تیم پروژه برای کاربران مشخص است؟</t>
  </si>
  <si>
    <t>آیا تامین مالی برای راه‌اندازی پروژه به خوبی انجام شده است؟</t>
  </si>
  <si>
    <t>با توجه به اطلاعات موجود به بنیان‌گذار پروژه چه نمره‌ای می‌دهید؟</t>
  </si>
  <si>
    <t>با توجه به اطلاعات موجود به سایر اعضای تیم پروژه (به جز بنیان‌گذار اصلی) چه نمره‌ای می‌دهید؟</t>
  </si>
  <si>
    <t>فعالیت توسعه‌‌دهندگان پروژه</t>
  </si>
  <si>
    <t>وضعیت فعالیت توسعه‌دهندگان پروژه را چطور ارزیابی می‌کنید؟</t>
  </si>
  <si>
    <t>آیا توسعه‌دهندگان تجربه‌ی قبلی مربوط به بلاک‌چین دارند؟</t>
  </si>
  <si>
    <t>تعداد نفرات توسعه‌دهندگان پروژه چند نفر است؟</t>
  </si>
  <si>
    <t>آیا برای رفع باگ پروژه جایزه (Bounty) در نظر گرفته شده است؟</t>
  </si>
  <si>
    <t>آیا برای جذب توسعه‌گران خلاق به تیم پروژه مسابقات (Hackathon) در نظر گرفته شده است؟</t>
  </si>
  <si>
    <t>به تعداد نسبی کامیت‌ها و کد‌های گیت‌هاب (Github)، تعداد ستاره‌های مساری (Messari.io) و یا روند کامیت‌های پروژه در کریپتو‌میسو (Cryptomiso) به صورت نسبی چه نمره‌ای می‌دهید؟</t>
  </si>
  <si>
    <t>کاربرد‌های توکن/کوین پروژه</t>
  </si>
  <si>
    <t>آیا usecaseها در طول زمان (بلند‌مدت) باقی می‌مانند؟</t>
  </si>
  <si>
    <t>آیا توکن استفاده‌های مناسب و واقعی دارد؟</t>
  </si>
  <si>
    <t>آیا پتانسیلی از طرف usecaseها برای ایجاد شوک در توکن وجود دارد؟</t>
  </si>
  <si>
    <t>آیا Usecaseهای توکن باعث ایجاد تقاضا می‌شود؟</t>
  </si>
  <si>
    <t>آیا طبق برنامه‌های پروژه در آینده usecaseهای دیگری برای توکن معرفی خواهد شد؟</t>
  </si>
  <si>
    <t>با توجه به داده‌ها، به کاربرد‌ها (usecase) چه نمره‌ای می‌دهید؟</t>
  </si>
  <si>
    <t>آیا بین سرمایه‌‎گذاران پروژه، هولدر‌ 5% ای که عضو تیم نباشد وجود دارد؟</t>
  </si>
  <si>
    <t>آیا به سرمایه‌گذاران اولیه (early investors) کمتر از 20% توکن‌ها تخصیص داده شده است؟</t>
  </si>
  <si>
    <t>آیا نسبت توکن‌های در گردش (CS) به ارزش‌گذاری بعد از 100% شدن توکن‌های در گردش (FDV) مناسب است؟ (درصد CS)</t>
  </si>
  <si>
    <t>با توجه به داده‌ها به توزیع توکن (Allocation &amp; Distribution) چه نمره‌ای می‌دهید؟</t>
  </si>
  <si>
    <t>با توجه به داده‌ها به برنامه تخصیص توکن (Vesting Schedule) چه نمره‌ای می‌دهید؟</t>
  </si>
  <si>
    <r>
      <t xml:space="preserve">متریک‌های فاندامنتالی مربوط به تورم را چگونه ارزیابی می‌کنید؟
</t>
    </r>
    <r>
      <rPr>
        <sz val="12"/>
        <color theme="1"/>
        <rFont val="Segoe UI"/>
        <family val="2"/>
      </rPr>
      <t>-Coin/Token
-Max/Total
-Issuance rate</t>
    </r>
  </si>
  <si>
    <r>
      <t xml:space="preserve">متریک‌های فاندامنتالی مربوط به درآمدزایی را چگونه ارزیابی می‌کنید؟
</t>
    </r>
    <r>
      <rPr>
        <sz val="12"/>
        <color theme="1"/>
        <rFont val="Segoe UI"/>
        <family val="2"/>
      </rPr>
      <t>-Revenue
-TVL
-Staking rate</t>
    </r>
  </si>
  <si>
    <t>این پروژه می‌تواند جزو ترند‌ها باشد؟چرا؟</t>
  </si>
  <si>
    <t>آیا این پروژه توانایی گسترش ارتباطات از طریق AMAها،Discord،Telegram و روش‌های دیگر را دارد؟</t>
  </si>
  <si>
    <t>طبق داده‌های سوشال، چه امتیازی به شاخص social mention می‌دهید؟</t>
  </si>
  <si>
    <t>طبق داده‌های سوشال، چه امتیازی به شاخصsocial engagement می‌دهید؟</t>
  </si>
  <si>
    <t>آیا بازه‌های زمانی فعالیت‌ها یا تایم‌لاین‌های نقشه‌راه واقع‌گرایانه هستند؟</t>
  </si>
  <si>
    <t>با توجه به نقشه‌ی راه پروژه و آپدیت‌هایش، چه نمره‌ای به این قسمت می‌دهید؟</t>
  </si>
  <si>
    <t>با توجه به داده‌های مربوط به سرمایه‌گذاران، به این قسمت چه نمره‌ای می‌دهید؟</t>
  </si>
  <si>
    <t>آیا این پروژه نسبت به سایر رقبا از مزیت رقابتی قابل توجهی برخوردار است؟</t>
  </si>
  <si>
    <t>رقبا و مزایای رقابتی</t>
  </si>
  <si>
    <t>با توجه به تحلیل داده‌های رقبا، چه نمره‌ای به مزایای رقابتی این پروژه می‌دهید؟</t>
  </si>
  <si>
    <t>با توجه به سوابق و راهکار‌های پروژه برای کنترل ریسک، چه امتیازی به این قسمت می‌دهید؟</t>
  </si>
  <si>
    <r>
      <t xml:space="preserve">(برای بلک‌چین‌ها) - </t>
    </r>
    <r>
      <rPr>
        <sz val="12"/>
        <color theme="1"/>
        <rFont val="Segoe UI"/>
        <family val="2"/>
      </rPr>
      <t>به مکانیزم اجماع و شاخص تراکنش بر ثانیه (TPS)  پروژه چه نمره‌ای می‌دهید؟</t>
    </r>
  </si>
  <si>
    <t>متریک‌های فاندامنتالی مربوط به تورم را چگونه ارزیابی می‌کنید؟
-Coin/Token
-Max/Total
-Issuance rate</t>
  </si>
  <si>
    <t>متریک‌های فاندامنتالی مربوط به درآمدزایی را چگونه ارزیابی می‌کنید؟
-Revenue
-TVL
-Staking rate</t>
  </si>
  <si>
    <t>فرار!</t>
  </si>
  <si>
    <t>خبر خاصی نیست</t>
  </si>
  <si>
    <t>بیاد تو واچ کلی</t>
  </si>
  <si>
    <t>ارزشمنده</t>
  </si>
  <si>
    <t xml:space="preserve">
Immutable x</t>
  </si>
  <si>
    <t>L 2</t>
  </si>
  <si>
    <t>workin on ETH with zk rollups for NFT and Metavers and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</si>
</sst>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6">
    <font>
      <sz val="11"/>
      <color theme="1"/>
      <name val="Calibri"/>
      <family val="2"/>
      <scheme val="minor"/>
    </font>
    <font>
      <sz val="14"/>
      <color theme="1"/>
      <name val="B Zar"/>
      <charset val="178"/>
    </font>
    <font>
      <b/>
      <sz val="19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7"/>
      <color theme="1"/>
      <name val="Segoe UI"/>
      <family val="2"/>
    </font>
    <font>
      <sz val="18"/>
      <color theme="1"/>
      <name val="Segoe UI"/>
      <family val="2"/>
    </font>
    <font>
      <sz val="14"/>
      <color theme="1"/>
      <name val="Segoe UI"/>
      <family val="2"/>
    </font>
    <font>
      <b/>
      <sz val="19"/>
      <color rgb="FF0070C0"/>
      <name val="Segoe UI"/>
      <family val="2"/>
    </font>
    <font>
      <b/>
      <sz val="16"/>
      <color theme="1"/>
      <name val="Segoe UI"/>
      <family val="2"/>
    </font>
    <font>
      <sz val="15"/>
      <color theme="1"/>
      <name val="Segoe UI"/>
      <family val="2"/>
    </font>
    <font>
      <sz val="15"/>
      <color rgb="FFFF0000"/>
      <name val="Segoe UI"/>
      <family val="2"/>
    </font>
    <font>
      <b/>
      <sz val="14"/>
      <color rgb="FF0070C0"/>
      <name val="Segoe UI"/>
      <family val="2"/>
    </font>
    <font>
      <sz val="15"/>
      <name val="Segoe UI"/>
      <family val="2"/>
    </font>
    <font>
      <sz val="28"/>
      <color theme="1"/>
      <name val="Segoe UI"/>
      <family val="2"/>
    </font>
    <font>
      <sz val="12"/>
      <color theme="1"/>
      <name val="Segoe UI"/>
      <family val="2"/>
    </font>
    <font>
      <b/>
      <sz val="15"/>
      <color theme="1"/>
      <name val="Segoe UI"/>
      <family val="2"/>
    </font>
    <font>
      <b/>
      <sz val="15"/>
      <name val="Segoe UI"/>
      <family val="2"/>
    </font>
    <font>
      <sz val="13"/>
      <color theme="1"/>
      <name val="Segoe UI"/>
      <family val="2"/>
    </font>
    <font>
      <b/>
      <sz val="12"/>
      <color theme="1"/>
      <name val="Segoe UI"/>
      <family val="2"/>
    </font>
    <font>
      <b/>
      <sz val="20"/>
      <color theme="1"/>
      <name val="Segoe UI"/>
      <family val="2"/>
    </font>
    <font>
      <sz val="10"/>
      <color theme="1"/>
      <name val="Segoe UI"/>
      <family val="2"/>
    </font>
    <font>
      <u/>
      <sz val="11"/>
      <color theme="10"/>
      <name val="Calibri"/>
      <family val="2"/>
      <scheme val="minor"/>
    </font>
    <font>
      <sz val="16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B Zar"/>
      <charset val="178"/>
    </font>
    <font>
      <b/>
      <sz val="11"/>
      <color rgb="FF0070C0"/>
      <name val="Calibri"/>
      <family val="2"/>
      <scheme val="minor"/>
    </font>
    <font>
      <sz val="11"/>
      <color rgb="FFFF0000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7"/>
      <color theme="1"/>
      <name val="Segoe UI"/>
      <family val="2"/>
    </font>
    <font>
      <b/>
      <sz val="18"/>
      <color theme="1"/>
      <name val="Segoe UI"/>
      <family val="2"/>
    </font>
    <font>
      <b/>
      <sz val="19"/>
      <color rgb="FF0070C0"/>
      <name val="B Nazanin"/>
      <charset val="178"/>
    </font>
    <font>
      <b/>
      <sz val="12"/>
      <color rgb="FF0070C0"/>
      <name val="Segoe UI"/>
      <family val="2"/>
    </font>
    <font>
      <sz val="12"/>
      <color rgb="FFFF0000"/>
      <name val="Segoe UI"/>
      <family val="2"/>
    </font>
    <font>
      <b/>
      <sz val="12"/>
      <color rgb="FF0070C0"/>
      <name val="Calibri"/>
      <family val="2"/>
      <scheme val="minor"/>
    </font>
    <font>
      <b/>
      <sz val="12"/>
      <color theme="1"/>
      <name val="B Titr"/>
      <charset val="178"/>
    </font>
    <font>
      <sz val="11"/>
      <color theme="1"/>
      <name val="B Nazanin"/>
      <charset val="178"/>
    </font>
    <font>
      <sz val="14"/>
      <color theme="1"/>
      <name val="B Nazanin"/>
      <charset val="178"/>
    </font>
    <font>
      <b/>
      <sz val="16"/>
      <color theme="1"/>
      <name val="B Nazanin"/>
      <charset val="178"/>
    </font>
    <font>
      <b/>
      <sz val="12"/>
      <color theme="1"/>
      <name val="B Nazanin"/>
      <charset val="178"/>
    </font>
    <font>
      <sz val="12"/>
      <color theme="1"/>
      <name val="B Nazanin"/>
      <charset val="178"/>
    </font>
    <font>
      <sz val="17"/>
      <color theme="1"/>
      <name val="B Nazanin"/>
      <charset val="178"/>
    </font>
    <font>
      <b/>
      <sz val="14"/>
      <color rgb="FF0070C0"/>
      <name val="B Nazanin"/>
      <charset val="178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ECB3F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rgb="FFFCFCE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F2B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B9FFB9"/>
        <bgColor indexed="64"/>
      </patternFill>
    </fill>
    <fill>
      <patternFill patternType="solid">
        <fgColor rgb="FFFFEAC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0F3FA"/>
        <bgColor indexed="64"/>
      </patternFill>
    </fill>
    <fill>
      <patternFill patternType="solid">
        <fgColor rgb="FFF9A9A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0C6A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/>
      <top/>
      <bottom/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146">
    <xf numFmtId="0" fontId="0" fillId="0" borderId="0" xfId="0"/>
    <xf numFmtId="15" fontId="7" fillId="16" borderId="10" xfId="0" applyNumberFormat="1" applyFont="1" applyFill="1" applyBorder="1" applyAlignment="1" applyProtection="1">
      <alignment horizontal="center" vertical="center" wrapText="1"/>
      <protection locked="0"/>
    </xf>
    <xf numFmtId="0" fontId="7" fillId="17" borderId="1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18" borderId="7" xfId="0" applyFont="1" applyFill="1" applyBorder="1" applyAlignment="1" applyProtection="1">
      <alignment horizontal="center" vertical="center" wrapText="1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8" fillId="18" borderId="21" xfId="0" applyFont="1" applyFill="1" applyBorder="1" applyAlignment="1" applyProtection="1">
      <alignment horizontal="center" vertical="center" wrapText="1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7" borderId="1" xfId="0" applyFill="1" applyBorder="1" applyAlignment="1" applyProtection="1">
      <alignment horizontal="center" vertical="center"/>
      <protection hidden="1"/>
    </xf>
    <xf numFmtId="0" fontId="0" fillId="14" borderId="1" xfId="0" applyFill="1" applyBorder="1" applyAlignment="1" applyProtection="1">
      <alignment horizontal="center" vertical="center"/>
      <protection hidden="1"/>
    </xf>
    <xf numFmtId="0" fontId="0" fillId="7" borderId="0" xfId="0" applyFill="1" applyAlignment="1" applyProtection="1">
      <alignment horizontal="center" vertical="center" wrapText="1"/>
      <protection hidden="1"/>
    </xf>
    <xf numFmtId="2" fontId="0" fillId="0" borderId="0" xfId="0" applyNumberFormat="1" applyAlignment="1" applyProtection="1">
      <alignment horizontal="center" vertical="center" wrapText="1"/>
      <protection hidden="1"/>
    </xf>
    <xf numFmtId="2" fontId="0" fillId="0" borderId="0" xfId="0" applyNumberForma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2" fillId="2" borderId="5" xfId="0" applyFont="1" applyFill="1" applyBorder="1" applyAlignment="1" applyProtection="1">
      <alignment horizontal="center" vertical="center" wrapText="1"/>
      <protection hidden="1"/>
    </xf>
    <xf numFmtId="0" fontId="0" fillId="7" borderId="0" xfId="0" applyFill="1" applyAlignment="1" applyProtection="1">
      <alignment horizontal="center" vertical="center"/>
      <protection hidden="1"/>
    </xf>
    <xf numFmtId="0" fontId="0" fillId="7" borderId="1" xfId="0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2" fontId="0" fillId="0" borderId="1" xfId="0" applyNumberFormat="1" applyBorder="1" applyAlignment="1" applyProtection="1">
      <alignment horizontal="center" vertical="center" wrapText="1"/>
      <protection hidden="1"/>
    </xf>
    <xf numFmtId="0" fontId="0" fillId="0" borderId="18" xfId="0" applyBorder="1" applyAlignment="1" applyProtection="1">
      <alignment horizontal="center" vertical="center" wrapText="1"/>
      <protection hidden="1"/>
    </xf>
    <xf numFmtId="2" fontId="5" fillId="9" borderId="15" xfId="0" applyNumberFormat="1" applyFont="1" applyFill="1" applyBorder="1" applyAlignment="1" applyProtection="1">
      <alignment horizontal="center" vertical="center" wrapText="1"/>
      <protection hidden="1"/>
    </xf>
    <xf numFmtId="1" fontId="5" fillId="10" borderId="15" xfId="0" applyNumberFormat="1" applyFont="1" applyFill="1" applyBorder="1" applyAlignment="1" applyProtection="1">
      <alignment horizontal="center" vertical="center"/>
      <protection hidden="1"/>
    </xf>
    <xf numFmtId="1" fontId="0" fillId="0" borderId="0" xfId="0" applyNumberFormat="1" applyAlignment="1" applyProtection="1">
      <alignment horizontal="center" vertical="center"/>
      <protection hidden="1"/>
    </xf>
    <xf numFmtId="0" fontId="3" fillId="11" borderId="16" xfId="0" applyFont="1" applyFill="1" applyBorder="1" applyAlignment="1" applyProtection="1">
      <alignment horizontal="center" vertical="center" wrapText="1"/>
      <protection hidden="1"/>
    </xf>
    <xf numFmtId="0" fontId="3" fillId="11" borderId="17" xfId="0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4" fillId="12" borderId="1" xfId="0" applyFont="1" applyFill="1" applyBorder="1" applyAlignment="1" applyProtection="1">
      <alignment horizontal="center" vertical="center" wrapText="1"/>
      <protection hidden="1"/>
    </xf>
    <xf numFmtId="164" fontId="0" fillId="12" borderId="1" xfId="0" applyNumberForma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164" fontId="0" fillId="2" borderId="1" xfId="0" applyNumberFormat="1" applyFill="1" applyBorder="1" applyAlignment="1" applyProtection="1">
      <alignment horizontal="center" vertical="center" wrapText="1"/>
      <protection hidden="1"/>
    </xf>
    <xf numFmtId="0" fontId="4" fillId="13" borderId="1" xfId="0" applyFont="1" applyFill="1" applyBorder="1" applyAlignment="1" applyProtection="1">
      <alignment horizontal="center" vertical="center" wrapText="1"/>
      <protection hidden="1"/>
    </xf>
    <xf numFmtId="164" fontId="0" fillId="13" borderId="1" xfId="0" applyNumberForma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locked="0"/>
    </xf>
    <xf numFmtId="0" fontId="7" fillId="20" borderId="10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23" fillId="0" borderId="6" xfId="1" applyBorder="1" applyAlignment="1" applyProtection="1">
      <alignment horizontal="center" vertical="center" wrapText="1"/>
      <protection locked="0"/>
    </xf>
    <xf numFmtId="0" fontId="23" fillId="0" borderId="26" xfId="1" applyBorder="1" applyAlignment="1" applyProtection="1">
      <alignment horizontal="center" vertical="center" wrapText="1"/>
      <protection locked="0"/>
    </xf>
    <xf numFmtId="0" fontId="23" fillId="0" borderId="0" xfId="1" applyBorder="1" applyAlignment="1" applyProtection="1">
      <alignment horizontal="center" vertical="center" wrapText="1"/>
      <protection locked="0"/>
    </xf>
    <xf numFmtId="0" fontId="8" fillId="0" borderId="27" xfId="0" applyFont="1" applyBorder="1" applyAlignment="1" applyProtection="1">
      <alignment horizontal="center" vertical="center" wrapText="1"/>
      <protection locked="0"/>
    </xf>
    <xf numFmtId="0" fontId="23" fillId="0" borderId="28" xfId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9" fontId="8" fillId="0" borderId="6" xfId="0" applyNumberFormat="1" applyFont="1" applyBorder="1" applyAlignment="1" applyProtection="1">
      <alignment horizontal="center" vertical="center" wrapText="1"/>
      <protection locked="0"/>
    </xf>
    <xf numFmtId="0" fontId="22" fillId="0" borderId="6" xfId="0" applyFont="1" applyBorder="1" applyAlignment="1" applyProtection="1">
      <alignment horizontal="center" vertical="center" wrapText="1"/>
      <protection locked="0"/>
    </xf>
    <xf numFmtId="0" fontId="16" fillId="0" borderId="6" xfId="0" applyFont="1" applyBorder="1" applyAlignment="1" applyProtection="1">
      <alignment horizontal="center" vertical="center" wrapText="1"/>
      <protection locked="0"/>
    </xf>
    <xf numFmtId="2" fontId="0" fillId="0" borderId="1" xfId="0" applyNumberForma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 wrapText="1"/>
      <protection hidden="1"/>
    </xf>
    <xf numFmtId="0" fontId="28" fillId="2" borderId="5" xfId="0" applyFont="1" applyFill="1" applyBorder="1" applyAlignment="1" applyProtection="1">
      <alignment horizontal="center" vertical="center" wrapText="1"/>
      <protection hidden="1"/>
    </xf>
    <xf numFmtId="0" fontId="27" fillId="0" borderId="0" xfId="0" applyFont="1" applyAlignment="1" applyProtection="1">
      <alignment horizontal="center" vertical="center"/>
      <protection hidden="1"/>
    </xf>
    <xf numFmtId="0" fontId="34" fillId="2" borderId="20" xfId="0" applyFont="1" applyFill="1" applyBorder="1" applyAlignment="1" applyProtection="1">
      <alignment horizontal="center" vertical="center" wrapText="1"/>
      <protection locked="0"/>
    </xf>
    <xf numFmtId="0" fontId="37" fillId="2" borderId="5" xfId="0" applyFont="1" applyFill="1" applyBorder="1" applyAlignment="1" applyProtection="1">
      <alignment horizontal="center" vertical="center" wrapText="1"/>
      <protection hidden="1"/>
    </xf>
    <xf numFmtId="0" fontId="38" fillId="3" borderId="4" xfId="0" applyFont="1" applyFill="1" applyBorder="1" applyAlignment="1" applyProtection="1">
      <alignment horizontal="center" vertical="center" wrapText="1"/>
      <protection hidden="1"/>
    </xf>
    <xf numFmtId="164" fontId="39" fillId="12" borderId="1" xfId="0" applyNumberFormat="1" applyFont="1" applyFill="1" applyBorder="1" applyAlignment="1" applyProtection="1">
      <alignment horizontal="center" vertical="center" wrapText="1"/>
      <protection hidden="1"/>
    </xf>
    <xf numFmtId="164" fontId="39" fillId="2" borderId="1" xfId="0" applyNumberFormat="1" applyFont="1" applyFill="1" applyBorder="1" applyAlignment="1" applyProtection="1">
      <alignment horizontal="center" vertical="center" wrapText="1"/>
      <protection hidden="1"/>
    </xf>
    <xf numFmtId="164" fontId="39" fillId="13" borderId="1" xfId="0" applyNumberFormat="1" applyFont="1" applyFill="1" applyBorder="1" applyAlignment="1" applyProtection="1">
      <alignment horizontal="center" vertical="center" wrapText="1"/>
      <protection hidden="1"/>
    </xf>
    <xf numFmtId="0" fontId="39" fillId="0" borderId="1" xfId="0" applyFont="1" applyBorder="1" applyAlignment="1" applyProtection="1">
      <alignment horizontal="center" vertical="center" wrapText="1"/>
      <protection hidden="1"/>
    </xf>
    <xf numFmtId="0" fontId="44" fillId="0" borderId="0" xfId="0" applyFont="1" applyAlignment="1" applyProtection="1">
      <alignment horizontal="center" vertical="center"/>
      <protection locked="0"/>
    </xf>
    <xf numFmtId="0" fontId="15" fillId="19" borderId="9" xfId="0" applyFont="1" applyFill="1" applyBorder="1" applyAlignment="1" applyProtection="1">
      <alignment horizontal="center" vertical="center" wrapText="1"/>
      <protection locked="0"/>
    </xf>
    <xf numFmtId="0" fontId="15" fillId="8" borderId="9" xfId="0" applyFont="1" applyFill="1" applyBorder="1" applyAlignment="1" applyProtection="1">
      <alignment horizontal="center" vertical="center" wrapText="1"/>
      <protection locked="0"/>
    </xf>
    <xf numFmtId="0" fontId="7" fillId="21" borderId="10" xfId="0" applyFont="1" applyFill="1" applyBorder="1" applyAlignment="1" applyProtection="1">
      <alignment horizontal="center" vertical="center" wrapText="1"/>
      <protection locked="0"/>
    </xf>
    <xf numFmtId="15" fontId="7" fillId="21" borderId="10" xfId="0" applyNumberFormat="1" applyFont="1" applyFill="1" applyBorder="1" applyAlignment="1" applyProtection="1">
      <alignment horizontal="center" vertical="center" wrapText="1"/>
      <protection locked="0"/>
    </xf>
    <xf numFmtId="0" fontId="20" fillId="15" borderId="9" xfId="0" applyFont="1" applyFill="1" applyBorder="1" applyAlignment="1">
      <alignment horizontal="center" vertical="center" wrapText="1"/>
    </xf>
    <xf numFmtId="0" fontId="16" fillId="15" borderId="9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32" fillId="6" borderId="7" xfId="0" applyFont="1" applyFill="1" applyBorder="1" applyAlignment="1">
      <alignment horizontal="center" vertical="center" wrapText="1"/>
    </xf>
    <xf numFmtId="0" fontId="33" fillId="6" borderId="6" xfId="0" applyFont="1" applyFill="1" applyBorder="1" applyAlignment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  <protection hidden="1"/>
    </xf>
    <xf numFmtId="0" fontId="24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22" borderId="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 readingOrder="1"/>
    </xf>
    <xf numFmtId="0" fontId="8" fillId="0" borderId="0" xfId="0" applyFont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6" fillId="2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 readingOrder="1"/>
    </xf>
    <xf numFmtId="0" fontId="26" fillId="3" borderId="4" xfId="0" applyFont="1" applyFill="1" applyBorder="1" applyAlignment="1" applyProtection="1">
      <alignment horizontal="center" vertical="center" wrapText="1"/>
      <protection hidden="1"/>
    </xf>
    <xf numFmtId="0" fontId="25" fillId="0" borderId="3" xfId="0" applyFont="1" applyBorder="1" applyAlignment="1" applyProtection="1">
      <alignment horizontal="center" vertical="center" wrapText="1"/>
      <protection hidden="1"/>
    </xf>
    <xf numFmtId="0" fontId="25" fillId="0" borderId="1" xfId="0" applyFont="1" applyBorder="1" applyAlignment="1" applyProtection="1">
      <alignment horizontal="center" vertical="center" wrapText="1"/>
      <protection hidden="1"/>
    </xf>
    <xf numFmtId="0" fontId="25" fillId="0" borderId="2" xfId="0" applyFont="1" applyBorder="1" applyAlignment="1" applyProtection="1">
      <alignment horizontal="center" vertical="center" wrapText="1"/>
      <protection hidden="1"/>
    </xf>
    <xf numFmtId="0" fontId="26" fillId="4" borderId="4" xfId="0" applyFont="1" applyFill="1" applyBorder="1" applyAlignment="1" applyProtection="1">
      <alignment horizontal="center" vertical="center" wrapText="1"/>
      <protection hidden="1"/>
    </xf>
    <xf numFmtId="0" fontId="29" fillId="0" borderId="3" xfId="0" applyFont="1" applyBorder="1" applyAlignment="1" applyProtection="1">
      <alignment horizontal="center" vertical="center" wrapText="1" readingOrder="1"/>
      <protection hidden="1"/>
    </xf>
    <xf numFmtId="0" fontId="25" fillId="0" borderId="1" xfId="0" applyFont="1" applyBorder="1" applyAlignment="1" applyProtection="1">
      <alignment horizontal="center" vertical="center" wrapText="1" readingOrder="1"/>
      <protection hidden="1"/>
    </xf>
    <xf numFmtId="0" fontId="42" fillId="26" borderId="9" xfId="0" applyFont="1" applyFill="1" applyBorder="1" applyAlignment="1">
      <alignment horizontal="center" vertical="center" wrapText="1" readingOrder="1"/>
    </xf>
    <xf numFmtId="0" fontId="43" fillId="26" borderId="9" xfId="0" applyFont="1" applyFill="1" applyBorder="1" applyAlignment="1">
      <alignment horizontal="center" vertical="center" wrapText="1" readingOrder="1"/>
    </xf>
    <xf numFmtId="0" fontId="32" fillId="27" borderId="7" xfId="0" applyFont="1" applyFill="1" applyBorder="1" applyAlignment="1">
      <alignment horizontal="center" vertical="center" wrapText="1"/>
    </xf>
    <xf numFmtId="0" fontId="33" fillId="27" borderId="6" xfId="0" applyFont="1" applyFill="1" applyBorder="1" applyAlignment="1">
      <alignment horizontal="center" vertical="center" wrapText="1"/>
    </xf>
    <xf numFmtId="0" fontId="40" fillId="0" borderId="9" xfId="0" applyFont="1" applyBorder="1" applyAlignment="1">
      <alignment horizontal="center" vertical="center" wrapText="1"/>
    </xf>
    <xf numFmtId="0" fontId="45" fillId="22" borderId="9" xfId="0" applyFont="1" applyFill="1" applyBorder="1" applyAlignment="1">
      <alignment horizontal="center" vertical="center" wrapText="1"/>
    </xf>
    <xf numFmtId="0" fontId="41" fillId="0" borderId="9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44" fillId="5" borderId="1" xfId="0" applyFont="1" applyFill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4" fillId="23" borderId="1" xfId="0" applyFont="1" applyFill="1" applyBorder="1" applyAlignment="1">
      <alignment horizontal="center" vertical="center"/>
    </xf>
    <xf numFmtId="0" fontId="35" fillId="2" borderId="20" xfId="0" applyFont="1" applyFill="1" applyBorder="1" applyAlignment="1" applyProtection="1">
      <alignment horizontal="center" vertical="center" wrapText="1"/>
      <protection hidden="1"/>
    </xf>
    <xf numFmtId="0" fontId="20" fillId="3" borderId="4" xfId="0" applyFont="1" applyFill="1" applyBorder="1" applyAlignment="1" applyProtection="1">
      <alignment horizontal="center" vertical="center" wrapText="1"/>
      <protection hidden="1"/>
    </xf>
    <xf numFmtId="0" fontId="16" fillId="0" borderId="3" xfId="0" applyFont="1" applyBorder="1" applyAlignment="1" applyProtection="1">
      <alignment horizontal="center" vertical="center" wrapText="1"/>
      <protection hidden="1"/>
    </xf>
    <xf numFmtId="0" fontId="16" fillId="0" borderId="1" xfId="0" applyFont="1" applyBorder="1" applyAlignment="1" applyProtection="1">
      <alignment horizontal="center" vertical="center" wrapText="1"/>
      <protection hidden="1"/>
    </xf>
    <xf numFmtId="0" fontId="16" fillId="0" borderId="2" xfId="0" applyFont="1" applyBorder="1" applyAlignment="1" applyProtection="1">
      <alignment horizontal="center" vertical="center" wrapText="1"/>
      <protection hidden="1"/>
    </xf>
    <xf numFmtId="0" fontId="20" fillId="4" borderId="4" xfId="0" applyFont="1" applyFill="1" applyBorder="1" applyAlignment="1" applyProtection="1">
      <alignment horizontal="center" vertical="center" wrapText="1"/>
      <protection hidden="1"/>
    </xf>
    <xf numFmtId="0" fontId="36" fillId="0" borderId="3" xfId="0" applyFont="1" applyBorder="1" applyAlignment="1" applyProtection="1">
      <alignment horizontal="center" vertical="center" wrapText="1" readingOrder="1"/>
      <protection hidden="1"/>
    </xf>
    <xf numFmtId="0" fontId="35" fillId="2" borderId="5" xfId="0" applyFont="1" applyFill="1" applyBorder="1" applyAlignment="1" applyProtection="1">
      <alignment horizontal="center" vertical="center" wrapText="1"/>
      <protection hidden="1"/>
    </xf>
    <xf numFmtId="0" fontId="0" fillId="21" borderId="15" xfId="0" applyFill="1" applyBorder="1" applyAlignment="1" applyProtection="1">
      <alignment horizontal="center" vertical="center"/>
      <protection hidden="1"/>
    </xf>
    <xf numFmtId="0" fontId="0" fillId="24" borderId="15" xfId="0" applyFill="1" applyBorder="1" applyAlignment="1" applyProtection="1">
      <alignment horizontal="center" vertical="center"/>
      <protection hidden="1"/>
    </xf>
    <xf numFmtId="0" fontId="19" fillId="7" borderId="11" xfId="0" applyFont="1" applyFill="1" applyBorder="1" applyAlignment="1" applyProtection="1">
      <alignment horizontal="left" vertical="center" wrapText="1"/>
      <protection locked="0"/>
    </xf>
    <xf numFmtId="0" fontId="19" fillId="7" borderId="12" xfId="0" applyFont="1" applyFill="1" applyBorder="1" applyAlignment="1" applyProtection="1">
      <alignment horizontal="left" vertical="center" wrapText="1"/>
      <protection locked="0"/>
    </xf>
    <xf numFmtId="0" fontId="19" fillId="7" borderId="22" xfId="0" applyFont="1" applyFill="1" applyBorder="1" applyAlignment="1" applyProtection="1">
      <alignment horizontal="left" vertical="center" wrapText="1"/>
      <protection locked="0"/>
    </xf>
    <xf numFmtId="0" fontId="19" fillId="7" borderId="23" xfId="0" applyFont="1" applyFill="1" applyBorder="1" applyAlignment="1" applyProtection="1">
      <alignment horizontal="left" vertical="center" wrapText="1"/>
      <protection locked="0"/>
    </xf>
    <xf numFmtId="0" fontId="19" fillId="7" borderId="0" xfId="0" applyFont="1" applyFill="1" applyAlignment="1" applyProtection="1">
      <alignment horizontal="left" vertical="center" wrapText="1"/>
      <protection locked="0"/>
    </xf>
    <xf numFmtId="0" fontId="19" fillId="7" borderId="24" xfId="0" applyFont="1" applyFill="1" applyBorder="1" applyAlignment="1" applyProtection="1">
      <alignment horizontal="left" vertical="center" wrapText="1"/>
      <protection locked="0"/>
    </xf>
    <xf numFmtId="0" fontId="19" fillId="7" borderId="13" xfId="0" applyFont="1" applyFill="1" applyBorder="1" applyAlignment="1" applyProtection="1">
      <alignment horizontal="left" vertical="center" wrapText="1"/>
      <protection locked="0"/>
    </xf>
    <xf numFmtId="0" fontId="19" fillId="7" borderId="14" xfId="0" applyFont="1" applyFill="1" applyBorder="1" applyAlignment="1" applyProtection="1">
      <alignment horizontal="left" vertical="center" wrapText="1"/>
      <protection locked="0"/>
    </xf>
    <xf numFmtId="0" fontId="19" fillId="7" borderId="25" xfId="0" applyFont="1" applyFill="1" applyBorder="1" applyAlignment="1" applyProtection="1">
      <alignment horizontal="left" vertical="center" wrapText="1"/>
      <protection locked="0"/>
    </xf>
    <xf numFmtId="0" fontId="21" fillId="8" borderId="19" xfId="0" applyFont="1" applyFill="1" applyBorder="1" applyAlignment="1">
      <alignment horizontal="center" vertical="center" wrapText="1"/>
    </xf>
    <xf numFmtId="0" fontId="19" fillId="25" borderId="11" xfId="0" applyFont="1" applyFill="1" applyBorder="1" applyAlignment="1" applyProtection="1">
      <alignment horizontal="left" vertical="center" wrapText="1"/>
      <protection locked="0"/>
    </xf>
    <xf numFmtId="0" fontId="19" fillId="25" borderId="12" xfId="0" applyFont="1" applyFill="1" applyBorder="1" applyAlignment="1" applyProtection="1">
      <alignment horizontal="left" vertical="center" wrapText="1"/>
      <protection locked="0"/>
    </xf>
    <xf numFmtId="0" fontId="19" fillId="25" borderId="22" xfId="0" applyFont="1" applyFill="1" applyBorder="1" applyAlignment="1" applyProtection="1">
      <alignment horizontal="left" vertical="center" wrapText="1"/>
      <protection locked="0"/>
    </xf>
    <xf numFmtId="0" fontId="19" fillId="25" borderId="23" xfId="0" applyFont="1" applyFill="1" applyBorder="1" applyAlignment="1" applyProtection="1">
      <alignment horizontal="left" vertical="center" wrapText="1"/>
      <protection locked="0"/>
    </xf>
    <xf numFmtId="0" fontId="19" fillId="25" borderId="0" xfId="0" applyFont="1" applyFill="1" applyAlignment="1" applyProtection="1">
      <alignment horizontal="left" vertical="center" wrapText="1"/>
      <protection locked="0"/>
    </xf>
    <xf numFmtId="0" fontId="19" fillId="25" borderId="24" xfId="0" applyFont="1" applyFill="1" applyBorder="1" applyAlignment="1" applyProtection="1">
      <alignment horizontal="left" vertical="center" wrapText="1"/>
      <protection locked="0"/>
    </xf>
    <xf numFmtId="0" fontId="19" fillId="25" borderId="13" xfId="0" applyFont="1" applyFill="1" applyBorder="1" applyAlignment="1" applyProtection="1">
      <alignment horizontal="left" vertical="center" wrapText="1"/>
      <protection locked="0"/>
    </xf>
    <xf numFmtId="0" fontId="19" fillId="25" borderId="14" xfId="0" applyFont="1" applyFill="1" applyBorder="1" applyAlignment="1" applyProtection="1">
      <alignment horizontal="left" vertical="center" wrapText="1"/>
      <protection locked="0"/>
    </xf>
    <xf numFmtId="0" fontId="19" fillId="25" borderId="25" xfId="0" applyFont="1" applyFill="1" applyBorder="1" applyAlignment="1" applyProtection="1">
      <alignment horizontal="left" vertical="center" wrapText="1"/>
      <protection locked="0"/>
    </xf>
    <xf numFmtId="0" fontId="21" fillId="28" borderId="1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0C6AE"/>
      <color rgb="FFF9A9A9"/>
      <color rgb="FFF0F3FA"/>
      <color rgb="FF2B447D"/>
      <color rgb="FFFFEAC1"/>
      <color rgb="FFB9FFB9"/>
      <color rgb="FFFBFBFB"/>
      <color rgb="FFF9F9F9"/>
      <color rgb="FF632B8D"/>
      <color rgb="FFFFD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Relationship Id="rId3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7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Relationship Id="rId3" Target="../drawings/drawing8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10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70637909391759E-2"/>
          <c:y val="5.0536466837239197E-2"/>
          <c:w val="0.86278960782076164"/>
          <c:h val="0.97594267921093902"/>
        </c:manualLayout>
      </c:layout>
      <c:pieChart>
        <c:varyColors val="1"/>
        <c:ser>
          <c:idx val="4"/>
          <c:order val="0"/>
          <c:tx>
            <c:strRef>
              <c:f>'Archive (EN)'!$Y$111</c:f>
              <c:strCache>
                <c:ptCount val="1"/>
                <c:pt idx="0">
                  <c:v>Pointer1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3BE8-48BD-A43B-BAE702831C86}"/>
              </c:ext>
            </c:extLst>
          </c:dPt>
          <c:dPt>
            <c:idx val="1"/>
            <c:bubble3D val="0"/>
            <c:spPr>
              <a:solidFill>
                <a:srgbClr val="632B8D"/>
              </a:solidFill>
            </c:spPr>
            <c:extLst>
              <c:ext xmlns:c16="http://schemas.microsoft.com/office/drawing/2014/chart" uri="{C3380CC4-5D6E-409C-BE32-E72D297353CC}">
                <c16:uniqueId val="{00000003-3BE8-48BD-A43B-BAE702831C86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3BE8-48BD-A43B-BAE702831C86}"/>
              </c:ext>
            </c:extLst>
          </c:dPt>
          <c:val>
            <c:numRef>
              <c:f>'Archive (EN)'!$Z$111:$Z$113</c:f>
              <c:numCache>
                <c:formatCode>0.0</c:formatCode>
                <c:ptCount val="3"/>
                <c:pt idx="0">
                  <c:v>50</c:v>
                </c:pt>
                <c:pt idx="1">
                  <c:v>1.1000000000000001</c:v>
                </c:pt>
                <c:pt idx="2">
                  <c:v>149.9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E8-48BD-A43B-BAE70283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doughnutChart>
        <c:varyColors val="1"/>
        <c:ser>
          <c:idx val="0"/>
          <c:order val="1"/>
          <c:tx>
            <c:v>FA ratio</c:v>
          </c:tx>
          <c:dPt>
            <c:idx val="0"/>
            <c:bubble3D val="0"/>
            <c:spPr>
              <a:solidFill>
                <a:srgbClr val="FF0000"/>
              </a:solidFill>
              <a:ln w="28575">
                <a:solidFill>
                  <a:srgbClr val="C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3BE8-48BD-A43B-BAE702831C86}"/>
              </c:ext>
            </c:extLst>
          </c:dPt>
          <c:dPt>
            <c:idx val="1"/>
            <c:bubble3D val="0"/>
            <c:spPr>
              <a:solidFill>
                <a:srgbClr val="F3F2B8"/>
              </a:solidFill>
              <a:ln w="28575"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3BE8-48BD-A43B-BAE702831C86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857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3BE8-48BD-A43B-BAE702831C86}"/>
              </c:ext>
            </c:extLst>
          </c:dPt>
          <c:dPt>
            <c:idx val="3"/>
            <c:bubble3D val="0"/>
            <c:spPr>
              <a:solidFill>
                <a:srgbClr val="6BE357"/>
              </a:solidFill>
              <a:ln w="28575">
                <a:solidFill>
                  <a:srgbClr val="66FF99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3BE8-48BD-A43B-BAE702831C86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10-3BE8-48BD-A43B-BAE702831C86}"/>
              </c:ext>
            </c:extLst>
          </c:dPt>
          <c:dLbls>
            <c:dLbl>
              <c:idx val="0"/>
              <c:layout>
                <c:manualLayout>
                  <c:x val="5.038955656858677E-2"/>
                  <c:y val="3.3028463678029148E-2"/>
                </c:manualLayout>
              </c:layout>
              <c:tx>
                <c:rich>
                  <a:bodyPr/>
                  <a:lstStyle/>
                  <a:p>
                    <a:fld id="{75FAE215-4395-49BC-A6EC-A2CE2C9A35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BE8-48BD-A43B-BAE702831C86}"/>
                </c:ext>
              </c:extLst>
            </c:dLbl>
            <c:dLbl>
              <c:idx val="1"/>
              <c:layout>
                <c:manualLayout>
                  <c:x val="-7.2015292589294837E-3"/>
                  <c:y val="6.1818271156043055E-2"/>
                </c:manualLayout>
              </c:layout>
              <c:tx>
                <c:rich>
                  <a:bodyPr/>
                  <a:lstStyle/>
                  <a:p>
                    <a:fld id="{2316C755-3F60-409C-A2F5-F2785077EC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BE8-48BD-A43B-BAE702831C86}"/>
                </c:ext>
              </c:extLst>
            </c:dLbl>
            <c:dLbl>
              <c:idx val="2"/>
              <c:layout>
                <c:manualLayout>
                  <c:x val="-7.6453421583171671E-2"/>
                  <c:y val="4.7587297478524151E-2"/>
                </c:manualLayout>
              </c:layout>
              <c:tx>
                <c:rich>
                  <a:bodyPr/>
                  <a:lstStyle/>
                  <a:p>
                    <a:fld id="{A76F9914-1357-41F3-B8CE-A3CEA69475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BE8-48BD-A43B-BAE702831C86}"/>
                </c:ext>
              </c:extLst>
            </c:dLbl>
            <c:dLbl>
              <c:idx val="3"/>
              <c:layout>
                <c:manualLayout>
                  <c:x val="-1.7504397048086911E-2"/>
                  <c:y val="0.11227413922800361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400" b="1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cs typeface="Segoe UI" panose="020B0502040204020203" pitchFamily="34" charset="0"/>
                      </a:defRPr>
                    </a:pPr>
                    <a:r>
                      <a:rPr lang="en-US" sz="1400" b="1"/>
                      <a:t>You found the one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149245098857031"/>
                      <c:h val="8.5467278137918171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0E-3BE8-48BD-A43B-BAE702831C8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BE8-48BD-A43B-BAE702831C8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BE8-48BD-A43B-BAE702831C8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BE8-48BD-A43B-BAE702831C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ysClr val="windowText" lastClr="000000"/>
                    </a:solidFill>
                    <a:latin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'Archive (EN)'!$Q$111:$Q$117</c:f>
              <c:numCache>
                <c:formatCode>General</c:formatCode>
                <c:ptCount val="7"/>
                <c:pt idx="0">
                  <c:v>65</c:v>
                </c:pt>
                <c:pt idx="1">
                  <c:v>35</c:v>
                </c:pt>
                <c:pt idx="2">
                  <c:v>40</c:v>
                </c:pt>
                <c:pt idx="3">
                  <c:v>22</c:v>
                </c:pt>
                <c:pt idx="4">
                  <c:v>162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'Archive (EN)'!$P$111:$P$117</c15:f>
                <c15:dlblRangeCache>
                  <c:ptCount val="7"/>
                  <c:pt idx="0">
                    <c:v>Run!</c:v>
                  </c:pt>
                  <c:pt idx="1">
                    <c:v>Meh</c:v>
                  </c:pt>
                  <c:pt idx="2">
                    <c:v>Potential ?</c:v>
                  </c:pt>
                  <c:pt idx="3">
                    <c:v>Here we go!</c:v>
                  </c:pt>
                  <c:pt idx="4">
                    <c:v>Total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3BE8-48BD-A43B-BAE702831C86}"/>
            </c:ext>
          </c:extLst>
        </c:ser>
        <c:ser>
          <c:idx val="2"/>
          <c:order val="2"/>
          <c:tx>
            <c:strRef>
              <c:f>'Archive (EN)'!$V$110</c:f>
              <c:strCache>
                <c:ptCount val="1"/>
                <c:pt idx="0">
                  <c:v>Labels2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'Archive (EN)'!$W$111:$W$113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BE8-48BD-A43B-BAE702831C86}"/>
            </c:ext>
          </c:extLst>
        </c:ser>
        <c:ser>
          <c:idx val="1"/>
          <c:order val="3"/>
          <c:tx>
            <c:strRef>
              <c:f>'Archive (EN)'!$S$110</c:f>
              <c:strCache>
                <c:ptCount val="1"/>
                <c:pt idx="0">
                  <c:v>Labels1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6-3BE8-48BD-A43B-BAE702831C86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3BE8-48BD-A43B-BAE702831C86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A-3BE8-48BD-A43B-BAE702831C86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C-3BE8-48BD-A43B-BAE702831C86}"/>
              </c:ext>
            </c:extLst>
          </c:dPt>
          <c:dPt>
            <c:idx val="4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E-3BE8-48BD-A43B-BAE702831C86}"/>
              </c:ext>
            </c:extLst>
          </c:dPt>
          <c:dPt>
            <c:idx val="5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0-3BE8-48BD-A43B-BAE702831C86}"/>
              </c:ext>
            </c:extLst>
          </c:dPt>
          <c:dPt>
            <c:idx val="6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2-3BE8-48BD-A43B-BAE702831C86}"/>
              </c:ext>
            </c:extLst>
          </c:dPt>
          <c:dPt>
            <c:idx val="7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4-3BE8-48BD-A43B-BAE702831C86}"/>
              </c:ext>
            </c:extLst>
          </c:dPt>
          <c:dPt>
            <c:idx val="8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6-3BE8-48BD-A43B-BAE702831C86}"/>
              </c:ext>
            </c:extLst>
          </c:dPt>
          <c:dPt>
            <c:idx val="9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8-3BE8-48BD-A43B-BAE702831C86}"/>
              </c:ext>
            </c:extLst>
          </c:dPt>
          <c:dPt>
            <c:idx val="1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2A-3BE8-48BD-A43B-BAE702831C86}"/>
              </c:ext>
            </c:extLst>
          </c:dPt>
          <c:dLbls>
            <c:dLbl>
              <c:idx val="0"/>
              <c:layout>
                <c:manualLayout>
                  <c:x val="5.3104971346037366E-2"/>
                  <c:y val="-5.163666710745559E-2"/>
                </c:manualLayout>
              </c:layout>
              <c:tx>
                <c:rich>
                  <a:bodyPr/>
                  <a:lstStyle/>
                  <a:p>
                    <a:fld id="{23D56C7A-74D3-4ECE-B696-758009982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3BE8-48BD-A43B-BAE702831C86}"/>
                </c:ext>
              </c:extLst>
            </c:dLbl>
            <c:dLbl>
              <c:idx val="1"/>
              <c:layout>
                <c:manualLayout>
                  <c:x val="6.591424000993959E-2"/>
                  <c:y val="-2.7662542030282702E-2"/>
                </c:manualLayout>
              </c:layout>
              <c:tx>
                <c:rich>
                  <a:bodyPr/>
                  <a:lstStyle/>
                  <a:p>
                    <a:fld id="{79BAFA99-F0D9-45D1-B810-89541A9A07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BE8-48BD-A43B-BAE702831C86}"/>
                </c:ext>
              </c:extLst>
            </c:dLbl>
            <c:dLbl>
              <c:idx val="2"/>
              <c:layout>
                <c:manualLayout>
                  <c:x val="6.6988336517106964E-2"/>
                  <c:y val="-4.6225996995168097E-3"/>
                </c:manualLayout>
              </c:layout>
              <c:tx>
                <c:rich>
                  <a:bodyPr/>
                  <a:lstStyle/>
                  <a:p>
                    <a:fld id="{855B9255-D813-44F0-BF55-6F167E7031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3BE8-48BD-A43B-BAE702831C86}"/>
                </c:ext>
              </c:extLst>
            </c:dLbl>
            <c:dLbl>
              <c:idx val="3"/>
              <c:layout>
                <c:manualLayout>
                  <c:x val="6.6119243970243366E-2"/>
                  <c:y val="2.0652827900568028E-2"/>
                </c:manualLayout>
              </c:layout>
              <c:tx>
                <c:rich>
                  <a:bodyPr/>
                  <a:lstStyle/>
                  <a:p>
                    <a:fld id="{C9FB161D-D7DC-4D2D-8E28-29FD69956F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3BE8-48BD-A43B-BAE702831C86}"/>
                </c:ext>
              </c:extLst>
            </c:dLbl>
            <c:dLbl>
              <c:idx val="4"/>
              <c:layout>
                <c:manualLayout>
                  <c:x val="5.2104986876640419E-2"/>
                  <c:y val="-1.144240123082087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2800">
                        <a:latin typeface="Microsoft Uighur" panose="02000000000000000000" pitchFamily="2" charset="-78"/>
                        <a:cs typeface="Microsoft Uighur" panose="02000000000000000000" pitchFamily="2" charset="-78"/>
                      </a:defRPr>
                    </a:pPr>
                    <a:fld id="{BC768730-053C-4C82-BC1C-48255E03EC3F}" type="CELLRANGE">
                      <a:rPr lang="en-US"/>
                      <a:pPr>
                        <a:defRPr sz="2800">
                          <a:latin typeface="Microsoft Uighur" panose="02000000000000000000" pitchFamily="2" charset="-78"/>
                          <a:cs typeface="Microsoft Uighur" panose="02000000000000000000" pitchFamily="2" charset="-78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3BE8-48BD-A43B-BAE702831C86}"/>
                </c:ext>
              </c:extLst>
            </c:dLbl>
            <c:dLbl>
              <c:idx val="5"/>
              <c:layout>
                <c:manualLayout>
                  <c:x val="4.1649598533911071E-2"/>
                  <c:y val="6.6014020431318932E-2"/>
                </c:manualLayout>
              </c:layout>
              <c:tx>
                <c:rich>
                  <a:bodyPr/>
                  <a:lstStyle/>
                  <a:p>
                    <a:fld id="{5A1D80AD-6512-4D04-B874-EFBF7EE7C2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3BE8-48BD-A43B-BAE702831C86}"/>
                </c:ext>
              </c:extLst>
            </c:dLbl>
            <c:dLbl>
              <c:idx val="6"/>
              <c:layout>
                <c:manualLayout>
                  <c:x val="2.0820574942925035E-2"/>
                  <c:y val="7.855594204924053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800">
                        <a:latin typeface="Microsoft Uighur" panose="02000000000000000000" pitchFamily="2" charset="-78"/>
                        <a:cs typeface="Microsoft Uighur" panose="02000000000000000000" pitchFamily="2" charset="-78"/>
                      </a:defRPr>
                    </a:pPr>
                    <a:fld id="{53DCB04D-19A8-45AC-AB82-C8C9FD788D9F}" type="CELLRANGE">
                      <a:rPr lang="en-US"/>
                      <a:pPr>
                        <a:defRPr sz="1800">
                          <a:latin typeface="Microsoft Uighur" panose="02000000000000000000" pitchFamily="2" charset="-78"/>
                          <a:cs typeface="Microsoft Uighur" panose="02000000000000000000" pitchFamily="2" charset="-78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3BE8-48BD-A43B-BAE702831C86}"/>
                </c:ext>
              </c:extLst>
            </c:dLbl>
            <c:dLbl>
              <c:idx val="7"/>
              <c:layout>
                <c:manualLayout>
                  <c:x val="5.7003525446893105E-4"/>
                  <c:y val="8.5932775955460144E-2"/>
                </c:manualLayout>
              </c:layout>
              <c:tx>
                <c:rich>
                  <a:bodyPr/>
                  <a:lstStyle/>
                  <a:p>
                    <a:fld id="{300EF0FE-699F-4B34-AE7F-167AB8C6B5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3BE8-48BD-A43B-BAE702831C86}"/>
                </c:ext>
              </c:extLst>
            </c:dLbl>
            <c:dLbl>
              <c:idx val="8"/>
              <c:layout>
                <c:manualLayout>
                  <c:x val="-1.9325785460249538E-2"/>
                  <c:y val="8.233246106164821E-2"/>
                </c:manualLayout>
              </c:layout>
              <c:tx>
                <c:rich>
                  <a:bodyPr/>
                  <a:lstStyle/>
                  <a:p>
                    <a:fld id="{DE233B39-CD12-413C-B4DC-132752C0D2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3BE8-48BD-A43B-BAE702831C86}"/>
                </c:ext>
              </c:extLst>
            </c:dLbl>
            <c:dLbl>
              <c:idx val="9"/>
              <c:layout>
                <c:manualLayout>
                  <c:x val="4.0159306173684808E-2"/>
                  <c:y val="8.585373809558301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2800">
                        <a:latin typeface="Microsoft Uighur" panose="02000000000000000000" pitchFamily="2" charset="-78"/>
                        <a:cs typeface="Microsoft Uighur" panose="02000000000000000000" pitchFamily="2" charset="-78"/>
                      </a:defRPr>
                    </a:pPr>
                    <a:fld id="{F01F4C95-16C1-44D2-90C5-A1D8F688714D}" type="CELLRANGE">
                      <a:rPr lang="en-US"/>
                      <a:pPr>
                        <a:defRPr sz="2800">
                          <a:latin typeface="Microsoft Uighur" panose="02000000000000000000" pitchFamily="2" charset="-78"/>
                          <a:cs typeface="Microsoft Uighur" panose="02000000000000000000" pitchFamily="2" charset="-78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BE8-48BD-A43B-BAE702831C8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BE8-48BD-A43B-BAE702831C8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BE8-48BD-A43B-BAE702831C8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BE8-48BD-A43B-BAE702831C8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BE8-48BD-A43B-BAE702831C8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BE8-48BD-A43B-BAE702831C8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BE8-48BD-A43B-BAE702831C8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BE8-48BD-A43B-BAE702831C8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BE8-48BD-A43B-BAE702831C8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BE8-48BD-A43B-BAE702831C8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BE8-48BD-A43B-BAE702831C8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BE8-48BD-A43B-BAE702831C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latin typeface="Microsoft Uighur" panose="02000000000000000000" pitchFamily="2" charset="-78"/>
                    <a:cs typeface="Microsoft Uighur" panose="02000000000000000000" pitchFamily="2" charset="-78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'Archive (EN)'!$T$111:$T$131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'Archive (EN)'!$S$111:$S$120</c15:f>
                <c15:dlblRangeCache>
                  <c:ptCount val="10"/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5-3BE8-48BD-A43B-BAE70283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rgbClr val="144C1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000" b="0" i="0" u="none" strike="noStrike" kern="1200" spc="7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>
                    <a:lumMod val="85000"/>
                    <a:lumOff val="15000"/>
                  </a:schemeClr>
                </a:solidFill>
              </a:rPr>
              <a:t>Overview</a:t>
            </a:r>
          </a:p>
        </c:rich>
      </c:tx>
      <c:layout>
        <c:manualLayout>
          <c:xMode val="edge"/>
          <c:yMode val="edge"/>
          <c:x val="2.1022315293059139E-2"/>
          <c:y val="9.1848667607424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2000" b="0" i="0" u="none" strike="noStrike" kern="1200" spc="7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477553796235146"/>
          <c:y val="0.11211479287007711"/>
          <c:w val="0.5640894226011991"/>
          <c:h val="0.82869543861283002"/>
        </c:manualLayout>
      </c:layout>
      <c:radarChart>
        <c:radarStyle val="marker"/>
        <c:varyColors val="0"/>
        <c:ser>
          <c:idx val="0"/>
          <c:order val="0"/>
          <c:spPr>
            <a:ln w="63500" cap="rnd" cmpd="sng" algn="ctr">
              <a:solidFill>
                <a:srgbClr val="632B8D">
                  <a:alpha val="40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'Archive (EN)'!$U$3:$U$11</c:f>
              <c:strCache>
                <c:ptCount val="9"/>
                <c:pt idx="0">
                  <c:v> Value Proposition</c:v>
                </c:pt>
                <c:pt idx="1">
                  <c:v> Team</c:v>
                </c:pt>
                <c:pt idx="2">
                  <c:v> Developer activity</c:v>
                </c:pt>
                <c:pt idx="3">
                  <c:v> Usecases</c:v>
                </c:pt>
                <c:pt idx="4">
                  <c:v>Tokenomics</c:v>
                </c:pt>
                <c:pt idx="5">
                  <c:v> Social &amp; Marketing</c:v>
                </c:pt>
                <c:pt idx="6">
                  <c:v> Roadmap</c:v>
                </c:pt>
                <c:pt idx="7">
                  <c:v> Partners &amp; Investors</c:v>
                </c:pt>
                <c:pt idx="8">
                  <c:v> Competitors</c:v>
                </c:pt>
              </c:strCache>
            </c:strRef>
          </c:cat>
          <c:val>
            <c:numRef>
              <c:f>'Archive (EN)'!$V$3:$V$11</c:f>
              <c:numCache>
                <c:formatCode>0.00</c:formatCode>
                <c:ptCount val="9"/>
                <c:pt idx="0">
                  <c:v>6.666666666666667</c:v>
                </c:pt>
                <c:pt idx="1">
                  <c:v>0</c:v>
                </c:pt>
                <c:pt idx="2">
                  <c:v>0</c:v>
                </c:pt>
                <c:pt idx="3">
                  <c:v>-11.111111111111111</c:v>
                </c:pt>
                <c:pt idx="4">
                  <c:v>-4.166666666666667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9-4920-91C4-69208708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5632"/>
        <c:axId val="26266048"/>
      </c:radarChart>
      <c:catAx>
        <c:axId val="262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6048"/>
        <c:crosses val="autoZero"/>
        <c:auto val="1"/>
        <c:lblAlgn val="ctr"/>
        <c:lblOffset val="100"/>
        <c:noMultiLvlLbl val="0"/>
      </c:catAx>
      <c:valAx>
        <c:axId val="26266048"/>
        <c:scaling>
          <c:orientation val="minMax"/>
          <c:max val="130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626563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2857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969378827646553E-2"/>
          <c:y val="4.5915313357153591E-2"/>
          <c:w val="0.8871272395298414"/>
          <c:h val="0.9540846866428464"/>
        </c:manualLayout>
      </c:layout>
      <c:pieChart>
        <c:varyColors val="1"/>
        <c:ser>
          <c:idx val="4"/>
          <c:order val="0"/>
          <c:tx>
            <c:strRef>
              <c:f>'Archive (EN)'!$Y$111</c:f>
              <c:strCache>
                <c:ptCount val="1"/>
                <c:pt idx="0">
                  <c:v>Pointer1</c:v>
                </c:pt>
              </c:strCache>
            </c:strRef>
          </c:tx>
          <c:dPt>
            <c:idx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B25C-4622-8298-43F893DAA347}"/>
              </c:ext>
            </c:extLst>
          </c:dPt>
          <c:dPt>
            <c:idx val="1"/>
            <c:bubble3D val="0"/>
            <c:spPr>
              <a:solidFill>
                <a:srgbClr val="632B8D"/>
              </a:solidFill>
            </c:spPr>
            <c:extLst>
              <c:ext xmlns:c16="http://schemas.microsoft.com/office/drawing/2014/chart" uri="{C3380CC4-5D6E-409C-BE32-E72D297353CC}">
                <c16:uniqueId val="{00000003-B25C-4622-8298-43F893DAA347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B25C-4622-8298-43F893DAA347}"/>
              </c:ext>
            </c:extLst>
          </c:dPt>
          <c:val>
            <c:numRef>
              <c:f>'Archive (EN)'!$Z$111:$Z$113</c:f>
              <c:numCache>
                <c:formatCode>0.0</c:formatCode>
                <c:ptCount val="3"/>
                <c:pt idx="0">
                  <c:v>50</c:v>
                </c:pt>
                <c:pt idx="1">
                  <c:v>1.1000000000000001</c:v>
                </c:pt>
                <c:pt idx="2">
                  <c:v>149.9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5C-4622-8298-43F893DAA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doughnutChart>
        <c:varyColors val="1"/>
        <c:ser>
          <c:idx val="0"/>
          <c:order val="1"/>
          <c:tx>
            <c:v>FA Ratio</c:v>
          </c:tx>
          <c:dPt>
            <c:idx val="0"/>
            <c:bubble3D val="0"/>
            <c:spPr>
              <a:solidFill>
                <a:srgbClr val="FF0000"/>
              </a:solidFill>
              <a:ln w="28575">
                <a:solidFill>
                  <a:srgbClr val="C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B25C-4622-8298-43F893DAA347}"/>
              </c:ext>
            </c:extLst>
          </c:dPt>
          <c:dPt>
            <c:idx val="1"/>
            <c:bubble3D val="0"/>
            <c:spPr>
              <a:solidFill>
                <a:srgbClr val="F3F2B8"/>
              </a:solidFill>
              <a:ln w="28575"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B25C-4622-8298-43F893DAA347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857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B25C-4622-8298-43F893DAA347}"/>
              </c:ext>
            </c:extLst>
          </c:dPt>
          <c:dPt>
            <c:idx val="3"/>
            <c:bubble3D val="0"/>
            <c:spPr>
              <a:solidFill>
                <a:srgbClr val="6BE357"/>
              </a:solidFill>
              <a:ln w="28575">
                <a:solidFill>
                  <a:srgbClr val="66FF99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B25C-4622-8298-43F893DAA347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10-B25C-4622-8298-43F893DAA347}"/>
              </c:ext>
            </c:extLst>
          </c:dPt>
          <c:dLbls>
            <c:dLbl>
              <c:idx val="0"/>
              <c:layout>
                <c:manualLayout>
                  <c:x val="5.9161467584394459E-2"/>
                  <c:y val="3.3028445547270635E-2"/>
                </c:manualLayout>
              </c:layout>
              <c:tx>
                <c:rich>
                  <a:bodyPr/>
                  <a:lstStyle/>
                  <a:p>
                    <a:fld id="{1235C610-07B1-4EEE-83EF-E75C0F22CC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25C-4622-8298-43F893DAA347}"/>
                </c:ext>
              </c:extLst>
            </c:dLbl>
            <c:dLbl>
              <c:idx val="1"/>
              <c:layout>
                <c:manualLayout>
                  <c:x val="-7.2015292589294837E-3"/>
                  <c:y val="6.1818271156043055E-2"/>
                </c:manualLayout>
              </c:layout>
              <c:tx>
                <c:rich>
                  <a:bodyPr/>
                  <a:lstStyle/>
                  <a:p>
                    <a:fld id="{8D8FA485-612A-48FA-A9F7-4A8D6C02FE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25C-4622-8298-43F893DAA347}"/>
                </c:ext>
              </c:extLst>
            </c:dLbl>
            <c:dLbl>
              <c:idx val="2"/>
              <c:layout>
                <c:manualLayout>
                  <c:x val="-7.2169163063445396E-2"/>
                  <c:y val="5.7841708943948272E-2"/>
                </c:manualLayout>
              </c:layout>
              <c:tx>
                <c:rich>
                  <a:bodyPr/>
                  <a:lstStyle/>
                  <a:p>
                    <a:fld id="{54F49A87-C78B-47DE-9532-093CCFB280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25C-4622-8298-43F893DAA347}"/>
                </c:ext>
              </c:extLst>
            </c:dLbl>
            <c:dLbl>
              <c:idx val="3"/>
              <c:layout>
                <c:manualLayout>
                  <c:x val="-0.10881861318331539"/>
                  <c:y val="4.2318883306513365E-2"/>
                </c:manualLayout>
              </c:layout>
              <c:tx>
                <c:rich>
                  <a:bodyPr/>
                  <a:lstStyle/>
                  <a:p>
                    <a:fld id="{0B15F985-862B-4AD2-AE34-0988C1288649}" type="CELLRANGE">
                      <a:rPr lang="en-US" sz="180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25C-4622-8298-43F893DAA34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25C-4622-8298-43F893DAA3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'Archive (EN)'!$Q$111:$Q$115</c:f>
              <c:numCache>
                <c:formatCode>General</c:formatCode>
                <c:ptCount val="5"/>
                <c:pt idx="0">
                  <c:v>65</c:v>
                </c:pt>
                <c:pt idx="1">
                  <c:v>35</c:v>
                </c:pt>
                <c:pt idx="2">
                  <c:v>40</c:v>
                </c:pt>
                <c:pt idx="3">
                  <c:v>22</c:v>
                </c:pt>
                <c:pt idx="4">
                  <c:v>162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'Archive (EN)'!$P$111:$P$117</c15:f>
                <c15:dlblRangeCache>
                  <c:ptCount val="7"/>
                  <c:pt idx="0">
                    <c:v>Run!</c:v>
                  </c:pt>
                  <c:pt idx="1">
                    <c:v>Meh</c:v>
                  </c:pt>
                  <c:pt idx="2">
                    <c:v>Potential ?</c:v>
                  </c:pt>
                  <c:pt idx="3">
                    <c:v>Here we go!</c:v>
                  </c:pt>
                  <c:pt idx="4">
                    <c:v>Total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B25C-4622-8298-43F893DAA347}"/>
            </c:ext>
          </c:extLst>
        </c:ser>
        <c:ser>
          <c:idx val="2"/>
          <c:order val="2"/>
          <c:tx>
            <c:strRef>
              <c:f>'Archive (EN)'!$V$110</c:f>
              <c:strCache>
                <c:ptCount val="1"/>
                <c:pt idx="0">
                  <c:v>Labels2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'Archive (EN)'!$W$111:$W$113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25C-4622-8298-43F893DAA347}"/>
            </c:ext>
          </c:extLst>
        </c:ser>
        <c:ser>
          <c:idx val="1"/>
          <c:order val="3"/>
          <c:tx>
            <c:strRef>
              <c:f>'Archive (EN)'!$S$110</c:f>
              <c:strCache>
                <c:ptCount val="1"/>
                <c:pt idx="0">
                  <c:v>Labels1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6-B25C-4622-8298-43F893DAA347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B25C-4622-8298-43F893DAA347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A-B25C-4622-8298-43F893DAA347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C-B25C-4622-8298-43F893DAA347}"/>
              </c:ext>
            </c:extLst>
          </c:dPt>
          <c:dPt>
            <c:idx val="4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E-B25C-4622-8298-43F893DAA347}"/>
              </c:ext>
            </c:extLst>
          </c:dPt>
          <c:dPt>
            <c:idx val="5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0-B25C-4622-8298-43F893DAA347}"/>
              </c:ext>
            </c:extLst>
          </c:dPt>
          <c:dPt>
            <c:idx val="6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2-B25C-4622-8298-43F893DAA347}"/>
              </c:ext>
            </c:extLst>
          </c:dPt>
          <c:dPt>
            <c:idx val="7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4-B25C-4622-8298-43F893DAA347}"/>
              </c:ext>
            </c:extLst>
          </c:dPt>
          <c:dPt>
            <c:idx val="8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6-B25C-4622-8298-43F893DAA347}"/>
              </c:ext>
            </c:extLst>
          </c:dPt>
          <c:dPt>
            <c:idx val="9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8-B25C-4622-8298-43F893DAA347}"/>
              </c:ext>
            </c:extLst>
          </c:dPt>
          <c:dPt>
            <c:idx val="1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2A-B25C-4622-8298-43F893DAA347}"/>
              </c:ext>
            </c:extLst>
          </c:dPt>
          <c:dLbls>
            <c:dLbl>
              <c:idx val="0"/>
              <c:layout>
                <c:manualLayout>
                  <c:x val="5.6260793487770536E-2"/>
                  <c:y val="-5.1636663861212545E-2"/>
                </c:manualLayout>
              </c:layout>
              <c:tx>
                <c:rich>
                  <a:bodyPr/>
                  <a:lstStyle/>
                  <a:p>
                    <a:fld id="{26152F99-AEF3-4B33-9E2E-6ADEA62031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B25C-4622-8298-43F893DAA347}"/>
                </c:ext>
              </c:extLst>
            </c:dLbl>
            <c:dLbl>
              <c:idx val="1"/>
              <c:layout>
                <c:manualLayout>
                  <c:x val="7.0647951614743812E-2"/>
                  <c:y val="-2.7662566896500373E-2"/>
                </c:manualLayout>
              </c:layout>
              <c:tx>
                <c:rich>
                  <a:bodyPr/>
                  <a:lstStyle/>
                  <a:p>
                    <a:fld id="{FB91A778-7A71-4E05-B1A1-DA53408713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B25C-4622-8298-43F893DAA347}"/>
                </c:ext>
              </c:extLst>
            </c:dLbl>
            <c:dLbl>
              <c:idx val="2"/>
              <c:layout>
                <c:manualLayout>
                  <c:x val="7.1722013009243413E-2"/>
                  <c:y val="-3.7624656703300069E-4"/>
                </c:manualLayout>
              </c:layout>
              <c:tx>
                <c:rich>
                  <a:bodyPr/>
                  <a:lstStyle/>
                  <a:p>
                    <a:fld id="{133056F2-D8B5-45BD-B9E1-A462B5B87A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B25C-4622-8298-43F893DAA347}"/>
                </c:ext>
              </c:extLst>
            </c:dLbl>
            <c:dLbl>
              <c:idx val="3"/>
              <c:layout>
                <c:manualLayout>
                  <c:x val="7.5586747308760319E-2"/>
                  <c:y val="2.0652820003711974E-2"/>
                </c:manualLayout>
              </c:layout>
              <c:tx>
                <c:rich>
                  <a:bodyPr/>
                  <a:lstStyle/>
                  <a:p>
                    <a:fld id="{4BA98BA7-8F79-4755-B658-1C99A22F64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B25C-4622-8298-43F893DAA347}"/>
                </c:ext>
              </c:extLst>
            </c:dLbl>
            <c:dLbl>
              <c:idx val="4"/>
              <c:layout>
                <c:manualLayout>
                  <c:x val="6.1628818136863328E-2"/>
                  <c:y val="-4.200398567163929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2400">
                        <a:latin typeface="Allura" panose="02000000000000000000" pitchFamily="50" charset="0"/>
                      </a:defRPr>
                    </a:pPr>
                    <a:fld id="{36612138-AA62-4879-86ED-2C38F8DE76B5}" type="CELLRANGE">
                      <a:rPr lang="en-US"/>
                      <a:pPr>
                        <a:defRPr sz="2400">
                          <a:latin typeface="Allura" panose="02000000000000000000" pitchFamily="50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B25C-4622-8298-43F893DAA347}"/>
                </c:ext>
              </c:extLst>
            </c:dLbl>
            <c:dLbl>
              <c:idx val="5"/>
              <c:layout>
                <c:manualLayout>
                  <c:x val="4.6383354254631075E-2"/>
                  <c:y val="6.6013948806091821E-2"/>
                </c:manualLayout>
              </c:layout>
              <c:tx>
                <c:rich>
                  <a:bodyPr/>
                  <a:lstStyle/>
                  <a:p>
                    <a:fld id="{6154A822-754F-498B-809D-5023879185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B25C-4622-8298-43F893DAA347}"/>
                </c:ext>
              </c:extLst>
            </c:dLbl>
            <c:dLbl>
              <c:idx val="6"/>
              <c:layout>
                <c:manualLayout>
                  <c:x val="2.555426223895926E-2"/>
                  <c:y val="7.8555965327512078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800">
                        <a:latin typeface="Allura" panose="02000000000000000000" pitchFamily="50" charset="0"/>
                      </a:defRPr>
                    </a:pPr>
                    <a:fld id="{FF7CCB73-0853-4D6A-92B2-713EB924B0AD}" type="CELLRANGE">
                      <a:rPr lang="en-US"/>
                      <a:pPr>
                        <a:defRPr sz="1800">
                          <a:latin typeface="Allura" panose="02000000000000000000" pitchFamily="50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B25C-4622-8298-43F893DAA347}"/>
                </c:ext>
              </c:extLst>
            </c:dLbl>
            <c:dLbl>
              <c:idx val="7"/>
              <c:layout>
                <c:manualLayout>
                  <c:x val="2.1479706341053779E-3"/>
                  <c:y val="8.5932731083468245E-2"/>
                </c:manualLayout>
              </c:layout>
              <c:tx>
                <c:rich>
                  <a:bodyPr/>
                  <a:lstStyle/>
                  <a:p>
                    <a:fld id="{0C936A4E-9AA0-42D7-8F7F-7DDF7606B0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B25C-4622-8298-43F893DAA347}"/>
                </c:ext>
              </c:extLst>
            </c:dLbl>
            <c:dLbl>
              <c:idx val="8"/>
              <c:layout>
                <c:manualLayout>
                  <c:x val="-1.9325801666096085E-2"/>
                  <c:y val="8.4455602034552005E-2"/>
                </c:manualLayout>
              </c:layout>
              <c:tx>
                <c:rich>
                  <a:bodyPr/>
                  <a:lstStyle/>
                  <a:p>
                    <a:fld id="{EB2C20D0-D15F-4EAF-9B42-E5F7785C68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B25C-4622-8298-43F893DAA347}"/>
                </c:ext>
              </c:extLst>
            </c:dLbl>
            <c:dLbl>
              <c:idx val="9"/>
              <c:layout>
                <c:manualLayout>
                  <c:x val="5.7550610521510899E-2"/>
                  <c:y val="8.998804577080403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2400">
                        <a:latin typeface="Allura" panose="02000000000000000000" pitchFamily="50" charset="0"/>
                      </a:defRPr>
                    </a:pPr>
                    <a:fld id="{D46BF99C-F393-4B15-B4CF-6A31DC556DF2}" type="CELLRANGE">
                      <a:rPr lang="en-US"/>
                      <a:pPr>
                        <a:defRPr sz="2400">
                          <a:latin typeface="Allura" panose="02000000000000000000" pitchFamily="50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B25C-4622-8298-43F893DAA34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25C-4622-8298-43F893DAA34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25C-4622-8298-43F893DAA34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25C-4622-8298-43F893DAA34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25C-4622-8298-43F893DAA34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25C-4622-8298-43F893DAA34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25C-4622-8298-43F893DAA34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25C-4622-8298-43F893DAA34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25C-4622-8298-43F893DAA34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25C-4622-8298-43F893DAA34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25C-4622-8298-43F893DAA34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25C-4622-8298-43F893DAA3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latin typeface="Allura" panose="02000000000000000000" pitchFamily="50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'Archive (EN)'!$T$111:$T$131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'Archive (EN)'!$S$111:$S$120</c15:f>
                <c15:dlblRangeCache>
                  <c:ptCount val="10"/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5-B25C-4622-8298-43F893DAA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rgbClr val="144C1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70637909391759E-2"/>
          <c:y val="5.0536466837239197E-2"/>
          <c:w val="0.86278960782076164"/>
          <c:h val="0.97594267921093902"/>
        </c:manualLayout>
      </c:layout>
      <c:pieChart>
        <c:varyColors val="1"/>
        <c:ser>
          <c:idx val="4"/>
          <c:order val="0"/>
          <c:tx>
            <c:strRef>
              <c:f>'Archive (FA)'!$Y$111</c:f>
              <c:strCache>
                <c:ptCount val="1"/>
                <c:pt idx="0">
                  <c:v>Pointer1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765B-4F1D-BF22-C996D8C81880}"/>
              </c:ext>
            </c:extLst>
          </c:dPt>
          <c:dPt>
            <c:idx val="1"/>
            <c:bubble3D val="0"/>
            <c:spPr>
              <a:solidFill>
                <a:srgbClr val="632B8D"/>
              </a:solidFill>
            </c:spPr>
            <c:extLst>
              <c:ext xmlns:c16="http://schemas.microsoft.com/office/drawing/2014/chart" uri="{C3380CC4-5D6E-409C-BE32-E72D297353CC}">
                <c16:uniqueId val="{00000003-765B-4F1D-BF22-C996D8C81880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765B-4F1D-BF22-C996D8C81880}"/>
              </c:ext>
            </c:extLst>
          </c:dPt>
          <c:val>
            <c:numRef>
              <c:f>'Archive (FA)'!$Z$111:$Z$113</c:f>
              <c:numCache>
                <c:formatCode>0.0</c:formatCode>
                <c:ptCount val="3"/>
                <c:pt idx="0">
                  <c:v>57.207207207207212</c:v>
                </c:pt>
                <c:pt idx="1">
                  <c:v>1.1000000000000001</c:v>
                </c:pt>
                <c:pt idx="2">
                  <c:v>142.6927927927928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5B-4F1D-BF22-C996D8C81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doughnutChart>
        <c:varyColors val="1"/>
        <c:ser>
          <c:idx val="0"/>
          <c:order val="1"/>
          <c:tx>
            <c:v>FA ratio</c:v>
          </c:tx>
          <c:dPt>
            <c:idx val="0"/>
            <c:bubble3D val="0"/>
            <c:spPr>
              <a:solidFill>
                <a:srgbClr val="FF0000"/>
              </a:solidFill>
              <a:ln w="28575">
                <a:solidFill>
                  <a:srgbClr val="C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765B-4F1D-BF22-C996D8C81880}"/>
              </c:ext>
            </c:extLst>
          </c:dPt>
          <c:dPt>
            <c:idx val="1"/>
            <c:bubble3D val="0"/>
            <c:spPr>
              <a:solidFill>
                <a:srgbClr val="F3F2B8"/>
              </a:solidFill>
              <a:ln w="28575"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65B-4F1D-BF22-C996D8C81880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857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65B-4F1D-BF22-C996D8C81880}"/>
              </c:ext>
            </c:extLst>
          </c:dPt>
          <c:dPt>
            <c:idx val="3"/>
            <c:bubble3D val="0"/>
            <c:spPr>
              <a:solidFill>
                <a:srgbClr val="6BE357"/>
              </a:solidFill>
              <a:ln w="28575">
                <a:solidFill>
                  <a:srgbClr val="66FF99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65B-4F1D-BF22-C996D8C81880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10-765B-4F1D-BF22-C996D8C81880}"/>
              </c:ext>
            </c:extLst>
          </c:dPt>
          <c:dLbls>
            <c:dLbl>
              <c:idx val="0"/>
              <c:layout>
                <c:manualLayout>
                  <c:x val="4.7237895338176371E-2"/>
                  <c:y val="6.276354813429574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 rtl="1">
                      <a:defRPr sz="1400" b="1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cs typeface="Segoe UI" panose="020B0502040204020203" pitchFamily="34" charset="0"/>
                      </a:defRPr>
                    </a:pPr>
                    <a:r>
                      <a:rPr lang="fa-IR" b="1"/>
                      <a:t>فرار!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8-765B-4F1D-BF22-C996D8C81880}"/>
                </c:ext>
              </c:extLst>
            </c:dLbl>
            <c:dLbl>
              <c:idx val="1"/>
              <c:layout>
                <c:manualLayout>
                  <c:x val="-1.5080644390789249E-2"/>
                  <c:y val="8.5181633519292213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400" b="1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cs typeface="Segoe UI" panose="020B0502040204020203" pitchFamily="34" charset="0"/>
                      </a:defRPr>
                    </a:pPr>
                    <a:r>
                      <a:rPr lang="fa-IR" b="1"/>
                      <a:t>خبر</a:t>
                    </a:r>
                    <a:r>
                      <a:rPr lang="fa-IR" b="1" baseline="0"/>
                      <a:t> خاصی نیست</a:t>
                    </a:r>
                    <a:endParaRPr lang="fa-IR" b="1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19017439666689"/>
                      <c:h val="0.12238132620046833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0A-765B-4F1D-BF22-C996D8C81880}"/>
                </c:ext>
              </c:extLst>
            </c:dLbl>
            <c:dLbl>
              <c:idx val="2"/>
              <c:layout>
                <c:manualLayout>
                  <c:x val="-5.7543542089601024E-2"/>
                  <c:y val="6.0330886177309008E-2"/>
                </c:manualLayout>
              </c:layout>
              <c:tx>
                <c:rich>
                  <a:bodyPr/>
                  <a:lstStyle/>
                  <a:p>
                    <a:r>
                      <a:rPr lang="fa-IR" b="1"/>
                      <a:t>بیاد تو واچ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C-765B-4F1D-BF22-C996D8C81880}"/>
                </c:ext>
              </c:extLst>
            </c:dLbl>
            <c:dLbl>
              <c:idx val="3"/>
              <c:layout>
                <c:manualLayout>
                  <c:x val="-3.0109547129014522E-2"/>
                  <c:y val="0.11229061229295365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 rtl="1">
                      <a:defRPr sz="1400" b="1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cs typeface="Segoe UI" panose="020B0502040204020203" pitchFamily="34" charset="0"/>
                      </a:defRPr>
                    </a:pPr>
                    <a:r>
                      <a:rPr lang="fa-IR" sz="1400" b="1"/>
                      <a:t>ارزش داره!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573696678024599"/>
                      <c:h val="0.10249173085587356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0E-765B-4F1D-BF22-C996D8C8188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65B-4F1D-BF22-C996D8C818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65B-4F1D-BF22-C996D8C8188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65B-4F1D-BF22-C996D8C818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ysClr val="windowText" lastClr="000000"/>
                    </a:solidFill>
                    <a:latin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'Archive (FA)'!$Q$111:$Q$117</c:f>
              <c:numCache>
                <c:formatCode>General</c:formatCode>
                <c:ptCount val="7"/>
                <c:pt idx="0">
                  <c:v>65</c:v>
                </c:pt>
                <c:pt idx="1">
                  <c:v>35</c:v>
                </c:pt>
                <c:pt idx="2">
                  <c:v>40</c:v>
                </c:pt>
                <c:pt idx="3">
                  <c:v>22</c:v>
                </c:pt>
                <c:pt idx="4">
                  <c:v>162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'Archive (EN)'!$P$111:$P$117</c15:f>
                <c15:dlblRangeCache>
                  <c:ptCount val="7"/>
                  <c:pt idx="0">
                    <c:v>Run!</c:v>
                  </c:pt>
                  <c:pt idx="1">
                    <c:v>Meh</c:v>
                  </c:pt>
                  <c:pt idx="2">
                    <c:v>Potential ?</c:v>
                  </c:pt>
                  <c:pt idx="3">
                    <c:v>Here we go!</c:v>
                  </c:pt>
                  <c:pt idx="4">
                    <c:v>Total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765B-4F1D-BF22-C996D8C81880}"/>
            </c:ext>
          </c:extLst>
        </c:ser>
        <c:ser>
          <c:idx val="2"/>
          <c:order val="2"/>
          <c:tx>
            <c:strRef>
              <c:f>'Archive (FA)'!$V$110</c:f>
              <c:strCache>
                <c:ptCount val="1"/>
                <c:pt idx="0">
                  <c:v>Labels2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'Archive (FA)'!$W$111:$W$113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65B-4F1D-BF22-C996D8C81880}"/>
            </c:ext>
          </c:extLst>
        </c:ser>
        <c:ser>
          <c:idx val="1"/>
          <c:order val="3"/>
          <c:tx>
            <c:strRef>
              <c:f>'Archive (FA)'!$S$110</c:f>
              <c:strCache>
                <c:ptCount val="1"/>
                <c:pt idx="0">
                  <c:v>Labels1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6-765B-4F1D-BF22-C996D8C81880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765B-4F1D-BF22-C996D8C81880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A-765B-4F1D-BF22-C996D8C81880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C-765B-4F1D-BF22-C996D8C81880}"/>
              </c:ext>
            </c:extLst>
          </c:dPt>
          <c:dPt>
            <c:idx val="4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E-765B-4F1D-BF22-C996D8C81880}"/>
              </c:ext>
            </c:extLst>
          </c:dPt>
          <c:dPt>
            <c:idx val="5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0-765B-4F1D-BF22-C996D8C81880}"/>
              </c:ext>
            </c:extLst>
          </c:dPt>
          <c:dPt>
            <c:idx val="6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2-765B-4F1D-BF22-C996D8C81880}"/>
              </c:ext>
            </c:extLst>
          </c:dPt>
          <c:dPt>
            <c:idx val="7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4-765B-4F1D-BF22-C996D8C81880}"/>
              </c:ext>
            </c:extLst>
          </c:dPt>
          <c:dPt>
            <c:idx val="8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6-765B-4F1D-BF22-C996D8C81880}"/>
              </c:ext>
            </c:extLst>
          </c:dPt>
          <c:dPt>
            <c:idx val="9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8-765B-4F1D-BF22-C996D8C81880}"/>
              </c:ext>
            </c:extLst>
          </c:dPt>
          <c:dPt>
            <c:idx val="1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2A-765B-4F1D-BF22-C996D8C81880}"/>
              </c:ext>
            </c:extLst>
          </c:dPt>
          <c:dLbls>
            <c:dLbl>
              <c:idx val="0"/>
              <c:layout>
                <c:manualLayout>
                  <c:x val="5.6260793487770536E-2"/>
                  <c:y val="-5.1636663861212545E-2"/>
                </c:manualLayout>
              </c:layout>
              <c:tx>
                <c:rich>
                  <a:bodyPr/>
                  <a:lstStyle/>
                  <a:p>
                    <a:fld id="{073958C9-DEC6-44CE-B034-C2C5392FA1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65B-4F1D-BF22-C996D8C81880}"/>
                </c:ext>
              </c:extLst>
            </c:dLbl>
            <c:dLbl>
              <c:idx val="1"/>
              <c:layout>
                <c:manualLayout>
                  <c:x val="7.0647951614743812E-2"/>
                  <c:y val="-2.7662566896500373E-2"/>
                </c:manualLayout>
              </c:layout>
              <c:tx>
                <c:rich>
                  <a:bodyPr/>
                  <a:lstStyle/>
                  <a:p>
                    <a:fld id="{15BCDA81-B6A3-4FA7-94C7-D87A9222C6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65B-4F1D-BF22-C996D8C81880}"/>
                </c:ext>
              </c:extLst>
            </c:dLbl>
            <c:dLbl>
              <c:idx val="2"/>
              <c:layout>
                <c:manualLayout>
                  <c:x val="7.1722013009243413E-2"/>
                  <c:y val="-3.7624656703300069E-4"/>
                </c:manualLayout>
              </c:layout>
              <c:tx>
                <c:rich>
                  <a:bodyPr/>
                  <a:lstStyle/>
                  <a:p>
                    <a:fld id="{DD472C11-F9FE-452A-9D28-62FED5B1B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65B-4F1D-BF22-C996D8C81880}"/>
                </c:ext>
              </c:extLst>
            </c:dLbl>
            <c:dLbl>
              <c:idx val="3"/>
              <c:layout>
                <c:manualLayout>
                  <c:x val="7.5586747308760319E-2"/>
                  <c:y val="2.0652820003711974E-2"/>
                </c:manualLayout>
              </c:layout>
              <c:tx>
                <c:rich>
                  <a:bodyPr/>
                  <a:lstStyle/>
                  <a:p>
                    <a:fld id="{83E014D0-9FAD-48AD-B7B7-6989DD8402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65B-4F1D-BF22-C996D8C81880}"/>
                </c:ext>
              </c:extLst>
            </c:dLbl>
            <c:dLbl>
              <c:idx val="4"/>
              <c:layout>
                <c:manualLayout>
                  <c:x val="5.2104986876640419E-2"/>
                  <c:y val="-1.144240123082087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2800">
                        <a:latin typeface="Microsoft Uighur" panose="02000000000000000000" pitchFamily="2" charset="-78"/>
                        <a:cs typeface="B Nazanin" panose="00000400000000000000" pitchFamily="2" charset="-78"/>
                      </a:defRPr>
                    </a:pPr>
                    <a:fld id="{FD7C3C7D-2A4C-4BBF-B746-0528BCDBC061}" type="CELLRANGE">
                      <a:rPr lang="en-US"/>
                      <a:pPr>
                        <a:defRPr sz="2800">
                          <a:latin typeface="Microsoft Uighur" panose="02000000000000000000" pitchFamily="2" charset="-78"/>
                          <a:cs typeface="B Nazanin" panose="00000400000000000000" pitchFamily="2" charset="-78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765B-4F1D-BF22-C996D8C81880}"/>
                </c:ext>
              </c:extLst>
            </c:dLbl>
            <c:dLbl>
              <c:idx val="5"/>
              <c:layout>
                <c:manualLayout>
                  <c:x val="4.6383354254631075E-2"/>
                  <c:y val="6.6013948806091821E-2"/>
                </c:manualLayout>
              </c:layout>
              <c:tx>
                <c:rich>
                  <a:bodyPr/>
                  <a:lstStyle/>
                  <a:p>
                    <a:fld id="{CF582379-5BAE-4424-B5F7-B0BE10BB21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765B-4F1D-BF22-C996D8C81880}"/>
                </c:ext>
              </c:extLst>
            </c:dLbl>
            <c:dLbl>
              <c:idx val="6"/>
              <c:layout>
                <c:manualLayout>
                  <c:x val="2.555426223895926E-2"/>
                  <c:y val="7.8555965327512078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800">
                        <a:latin typeface="Microsoft Uighur" panose="02000000000000000000" pitchFamily="2" charset="-78"/>
                        <a:cs typeface="B Nazanin" panose="00000400000000000000" pitchFamily="2" charset="-78"/>
                      </a:defRPr>
                    </a:pPr>
                    <a:fld id="{5A670802-9D98-4E46-AD70-885CE65BE524}" type="CELLRANGE">
                      <a:rPr lang="en-US"/>
                      <a:pPr>
                        <a:defRPr sz="1800">
                          <a:latin typeface="Microsoft Uighur" panose="02000000000000000000" pitchFamily="2" charset="-78"/>
                          <a:cs typeface="B Nazanin" panose="00000400000000000000" pitchFamily="2" charset="-78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765B-4F1D-BF22-C996D8C81880}"/>
                </c:ext>
              </c:extLst>
            </c:dLbl>
            <c:dLbl>
              <c:idx val="7"/>
              <c:layout>
                <c:manualLayout>
                  <c:x val="2.1479706341053779E-3"/>
                  <c:y val="8.5932731083468245E-2"/>
                </c:manualLayout>
              </c:layout>
              <c:tx>
                <c:rich>
                  <a:bodyPr/>
                  <a:lstStyle/>
                  <a:p>
                    <a:fld id="{D3DC72BC-1EB6-4160-B7F7-780BDFA477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765B-4F1D-BF22-C996D8C81880}"/>
                </c:ext>
              </c:extLst>
            </c:dLbl>
            <c:dLbl>
              <c:idx val="8"/>
              <c:layout>
                <c:manualLayout>
                  <c:x val="-1.9325801666096085E-2"/>
                  <c:y val="8.4455602034552005E-2"/>
                </c:manualLayout>
              </c:layout>
              <c:tx>
                <c:rich>
                  <a:bodyPr/>
                  <a:lstStyle/>
                  <a:p>
                    <a:fld id="{D813BCF9-70F7-4E55-914D-9AA91BD4D3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765B-4F1D-BF22-C996D8C81880}"/>
                </c:ext>
              </c:extLst>
            </c:dLbl>
            <c:dLbl>
              <c:idx val="9"/>
              <c:layout>
                <c:manualLayout>
                  <c:x val="4.0159306173684808E-2"/>
                  <c:y val="8.585373809558301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2800">
                        <a:latin typeface="Microsoft Uighur" panose="02000000000000000000" pitchFamily="2" charset="-78"/>
                        <a:cs typeface="B Nazanin" panose="00000400000000000000" pitchFamily="2" charset="-78"/>
                      </a:defRPr>
                    </a:pPr>
                    <a:fld id="{14B80D4C-1182-4C57-927F-DC812877BAB4}" type="CELLRANGE">
                      <a:rPr lang="en-US"/>
                      <a:pPr>
                        <a:defRPr sz="2800">
                          <a:latin typeface="Microsoft Uighur" panose="02000000000000000000" pitchFamily="2" charset="-78"/>
                          <a:cs typeface="B Nazanin" panose="00000400000000000000" pitchFamily="2" charset="-78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765B-4F1D-BF22-C996D8C8188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65B-4F1D-BF22-C996D8C8188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65B-4F1D-BF22-C996D8C8188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65B-4F1D-BF22-C996D8C8188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65B-4F1D-BF22-C996D8C8188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65B-4F1D-BF22-C996D8C8188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65B-4F1D-BF22-C996D8C8188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65B-4F1D-BF22-C996D8C8188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65B-4F1D-BF22-C996D8C8188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65B-4F1D-BF22-C996D8C8188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65B-4F1D-BF22-C996D8C8188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65B-4F1D-BF22-C996D8C818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latin typeface="Microsoft Uighur" panose="02000000000000000000" pitchFamily="2" charset="-78"/>
                    <a:cs typeface="B Nazanin" panose="00000400000000000000" pitchFamily="2" charset="-78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'Archive (FA)'!$T$111:$T$131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'Archive (EN)'!$S$111:$S$120</c15:f>
                <c15:dlblRangeCache>
                  <c:ptCount val="10"/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5-765B-4F1D-BF22-C996D8C81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rgbClr val="144C1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7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2000">
                <a:solidFill>
                  <a:schemeClr val="tx1">
                    <a:lumMod val="85000"/>
                    <a:lumOff val="15000"/>
                  </a:schemeClr>
                </a:solidFill>
                <a:cs typeface="B Zar" panose="00000400000000000000" pitchFamily="2" charset="-78"/>
              </a:rPr>
              <a:t>جزییات</a:t>
            </a:r>
            <a:r>
              <a:rPr lang="fa-IR" sz="2000" baseline="0">
                <a:solidFill>
                  <a:schemeClr val="tx1">
                    <a:lumMod val="85000"/>
                    <a:lumOff val="15000"/>
                  </a:schemeClr>
                </a:solidFill>
                <a:cs typeface="B Zar" panose="00000400000000000000" pitchFamily="2" charset="-78"/>
              </a:rPr>
              <a:t> </a:t>
            </a:r>
            <a:r>
              <a:rPr lang="fa-IR" sz="2000">
                <a:solidFill>
                  <a:schemeClr val="tx1">
                    <a:lumMod val="85000"/>
                    <a:lumOff val="15000"/>
                  </a:schemeClr>
                </a:solidFill>
                <a:cs typeface="B Zar" panose="00000400000000000000" pitchFamily="2" charset="-78"/>
              </a:rPr>
              <a:t>پروژه</a:t>
            </a:r>
          </a:p>
        </c:rich>
      </c:tx>
      <c:layout>
        <c:manualLayout>
          <c:xMode val="edge"/>
          <c:yMode val="edge"/>
          <c:x val="3.9003895846515368E-2"/>
          <c:y val="7.400889092088953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7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477553796235146"/>
          <c:y val="0.11211479287007711"/>
          <c:w val="0.5640894226011991"/>
          <c:h val="0.82869543861283002"/>
        </c:manualLayout>
      </c:layout>
      <c:radarChart>
        <c:radarStyle val="marker"/>
        <c:varyColors val="0"/>
        <c:ser>
          <c:idx val="0"/>
          <c:order val="0"/>
          <c:spPr>
            <a:ln w="63500" cap="rnd" cmpd="sng" algn="ctr">
              <a:solidFill>
                <a:srgbClr val="632B8D">
                  <a:alpha val="40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'Archive (FA)'!$U$3:$U$11</c:f>
              <c:strCache>
                <c:ptCount val="9"/>
                <c:pt idx="0">
                  <c:v>ارزش‌سازی پروژه</c:v>
                </c:pt>
                <c:pt idx="1">
                  <c:v>تیم</c:v>
                </c:pt>
                <c:pt idx="2">
                  <c:v>فعالیت توسعه‌‌دهندگان پروژه</c:v>
                </c:pt>
                <c:pt idx="3">
                  <c:v>کاربرد‌های توکن/کوین پروژه</c:v>
                </c:pt>
                <c:pt idx="4">
                  <c:v>اقتصاد پروژه</c:v>
                </c:pt>
                <c:pt idx="5">
                  <c:v>شاخص‌های اجتماعی و بازاریابی</c:v>
                </c:pt>
                <c:pt idx="6">
                  <c:v>نقشه‌راه</c:v>
                </c:pt>
                <c:pt idx="7">
                  <c:v>شرکای تجاری و سرمایه‌گذاران</c:v>
                </c:pt>
                <c:pt idx="8">
                  <c:v>رقبا و مزایای رقابتی</c:v>
                </c:pt>
              </c:strCache>
            </c:strRef>
          </c:cat>
          <c:val>
            <c:numRef>
              <c:f>'Archive (FA)'!$V$3:$V$11</c:f>
              <c:numCache>
                <c:formatCode>0.00</c:formatCode>
                <c:ptCount val="9"/>
                <c:pt idx="0">
                  <c:v>66.666666666666671</c:v>
                </c:pt>
                <c:pt idx="1">
                  <c:v>0</c:v>
                </c:pt>
                <c:pt idx="2">
                  <c:v>0</c:v>
                </c:pt>
                <c:pt idx="3">
                  <c:v>-11.111111111111111</c:v>
                </c:pt>
                <c:pt idx="4">
                  <c:v>4.166666666666667</c:v>
                </c:pt>
                <c:pt idx="5">
                  <c:v>-6.25</c:v>
                </c:pt>
                <c:pt idx="6">
                  <c:v>57.142857142857146</c:v>
                </c:pt>
                <c:pt idx="7">
                  <c:v>0</c:v>
                </c:pt>
                <c:pt idx="8">
                  <c:v>-16.666666666666668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C-414E-8920-7FBC75650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5632"/>
        <c:axId val="26266048"/>
      </c:radarChart>
      <c:catAx>
        <c:axId val="262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6048"/>
        <c:crosses val="autoZero"/>
        <c:auto val="1"/>
        <c:lblAlgn val="ctr"/>
        <c:lblOffset val="100"/>
        <c:noMultiLvlLbl val="0"/>
      </c:catAx>
      <c:valAx>
        <c:axId val="26266048"/>
        <c:scaling>
          <c:orientation val="minMax"/>
          <c:max val="130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626563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2857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969378827646553E-2"/>
          <c:y val="4.5915313357153591E-2"/>
          <c:w val="0.8871272395298414"/>
          <c:h val="0.9540846866428464"/>
        </c:manualLayout>
      </c:layout>
      <c:pieChart>
        <c:varyColors val="1"/>
        <c:ser>
          <c:idx val="4"/>
          <c:order val="0"/>
          <c:tx>
            <c:strRef>
              <c:f>'Archive (FA)'!$Y$111</c:f>
              <c:strCache>
                <c:ptCount val="1"/>
                <c:pt idx="0">
                  <c:v>Pointer1</c:v>
                </c:pt>
              </c:strCache>
            </c:strRef>
          </c:tx>
          <c:dPt>
            <c:idx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5912-469F-93F2-5D181D86CE2F}"/>
              </c:ext>
            </c:extLst>
          </c:dPt>
          <c:dPt>
            <c:idx val="1"/>
            <c:bubble3D val="0"/>
            <c:spPr>
              <a:solidFill>
                <a:srgbClr val="632B8D"/>
              </a:solidFill>
            </c:spPr>
            <c:extLst>
              <c:ext xmlns:c16="http://schemas.microsoft.com/office/drawing/2014/chart" uri="{C3380CC4-5D6E-409C-BE32-E72D297353CC}">
                <c16:uniqueId val="{00000003-5912-469F-93F2-5D181D86CE2F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5912-469F-93F2-5D181D86CE2F}"/>
              </c:ext>
            </c:extLst>
          </c:dPt>
          <c:val>
            <c:numRef>
              <c:f>'Archive (FA)'!$Z$111:$Z$113</c:f>
              <c:numCache>
                <c:formatCode>0.0</c:formatCode>
                <c:ptCount val="3"/>
                <c:pt idx="0">
                  <c:v>57.207207207207212</c:v>
                </c:pt>
                <c:pt idx="1">
                  <c:v>1.1000000000000001</c:v>
                </c:pt>
                <c:pt idx="2">
                  <c:v>142.6927927927928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2-469F-93F2-5D181D86C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doughnutChart>
        <c:varyColors val="1"/>
        <c:ser>
          <c:idx val="0"/>
          <c:order val="1"/>
          <c:tx>
            <c:v>FA Ratio</c:v>
          </c:tx>
          <c:dPt>
            <c:idx val="0"/>
            <c:bubble3D val="0"/>
            <c:spPr>
              <a:solidFill>
                <a:srgbClr val="FF0000"/>
              </a:solidFill>
              <a:ln w="28575">
                <a:solidFill>
                  <a:srgbClr val="C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5912-469F-93F2-5D181D86CE2F}"/>
              </c:ext>
            </c:extLst>
          </c:dPt>
          <c:dPt>
            <c:idx val="1"/>
            <c:bubble3D val="0"/>
            <c:spPr>
              <a:solidFill>
                <a:srgbClr val="F3F2B8"/>
              </a:solidFill>
              <a:ln w="28575"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5912-469F-93F2-5D181D86CE2F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857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5912-469F-93F2-5D181D86CE2F}"/>
              </c:ext>
            </c:extLst>
          </c:dPt>
          <c:dPt>
            <c:idx val="3"/>
            <c:bubble3D val="0"/>
            <c:spPr>
              <a:solidFill>
                <a:srgbClr val="6BE357"/>
              </a:solidFill>
              <a:ln w="28575">
                <a:solidFill>
                  <a:srgbClr val="66FF99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5912-469F-93F2-5D181D86CE2F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10-5912-469F-93F2-5D181D86CE2F}"/>
              </c:ext>
            </c:extLst>
          </c:dPt>
          <c:dLbls>
            <c:dLbl>
              <c:idx val="0"/>
              <c:layout>
                <c:manualLayout>
                  <c:x val="4.3145673813455222E-2"/>
                  <c:y val="7.1395226813794857E-2"/>
                </c:manualLayout>
              </c:layout>
              <c:tx>
                <c:rich>
                  <a:bodyPr/>
                  <a:lstStyle/>
                  <a:p>
                    <a:fld id="{BF9D76EA-CB15-47F8-B642-A8A6C61D5FB6}" type="CELLRANGE">
                      <a:rPr lang="fa-IR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912-469F-93F2-5D181D86CE2F}"/>
                </c:ext>
              </c:extLst>
            </c:dLbl>
            <c:dLbl>
              <c:idx val="1"/>
              <c:layout>
                <c:manualLayout>
                  <c:x val="-1.4481421318889168E-2"/>
                  <c:y val="9.715604280285564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400">
                        <a:solidFill>
                          <a:sysClr val="windowText" lastClr="000000"/>
                        </a:solidFill>
                        <a:cs typeface="B Mehr" panose="00000700000000000000" pitchFamily="2" charset="-78"/>
                      </a:defRPr>
                    </a:pPr>
                    <a:fld id="{F4801C8B-1E5F-4DB6-B975-6C330C8DF7CD}" type="CELLRANGE">
                      <a:rPr lang="fa-IR"/>
                      <a:pPr>
                        <a:defRPr sz="1400">
                          <a:solidFill>
                            <a:sysClr val="windowText" lastClr="000000"/>
                          </a:solidFill>
                          <a:cs typeface="B Mehr" panose="00000700000000000000" pitchFamily="2" charset="-78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2108860383055"/>
                      <c:h val="0.1369188939945621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912-469F-93F2-5D181D86CE2F}"/>
                </c:ext>
              </c:extLst>
            </c:dLbl>
            <c:dLbl>
              <c:idx val="2"/>
              <c:layout>
                <c:manualLayout>
                  <c:x val="-5.4697426553072866E-2"/>
                  <c:y val="7.7025026632534618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400">
                        <a:solidFill>
                          <a:sysClr val="windowText" lastClr="000000"/>
                        </a:solidFill>
                        <a:cs typeface="B Mehr" panose="00000700000000000000" pitchFamily="2" charset="-78"/>
                      </a:defRPr>
                    </a:pPr>
                    <a:r>
                      <a:rPr lang="fa-IR" sz="1400"/>
                      <a:t>بیاد تو واچ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96862275597384"/>
                      <c:h val="0.13691889399456217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0C-5912-469F-93F2-5D181D86CE2F}"/>
                </c:ext>
              </c:extLst>
            </c:dLbl>
            <c:dLbl>
              <c:idx val="3"/>
              <c:layout>
                <c:manualLayout>
                  <c:x val="-7.9699091756309626E-2"/>
                  <c:y val="7.664700364110473E-2"/>
                </c:manualLayout>
              </c:layout>
              <c:tx>
                <c:rich>
                  <a:bodyPr/>
                  <a:lstStyle/>
                  <a:p>
                    <a:fld id="{0B15F985-862B-4AD2-AE34-0988C1288649}" type="CELLRANGE">
                      <a:rPr lang="fa-IR" sz="180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912-469F-93F2-5D181D86CE2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912-469F-93F2-5D181D86C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ysClr val="windowText" lastClr="000000"/>
                    </a:solidFill>
                    <a:cs typeface="B Mehr" panose="00000700000000000000" pitchFamily="2" charset="-78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'Archive (FA)'!$Q$111:$Q$115</c:f>
              <c:numCache>
                <c:formatCode>General</c:formatCode>
                <c:ptCount val="5"/>
                <c:pt idx="0">
                  <c:v>65</c:v>
                </c:pt>
                <c:pt idx="1">
                  <c:v>35</c:v>
                </c:pt>
                <c:pt idx="2">
                  <c:v>40</c:v>
                </c:pt>
                <c:pt idx="3">
                  <c:v>22</c:v>
                </c:pt>
                <c:pt idx="4">
                  <c:v>162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'Archive (FA)'!$P$111:$P$117</c15:f>
                <c15:dlblRangeCache>
                  <c:ptCount val="7"/>
                  <c:pt idx="0">
                    <c:v>فرار!</c:v>
                  </c:pt>
                  <c:pt idx="1">
                    <c:v>خبر خاصی نیست</c:v>
                  </c:pt>
                  <c:pt idx="2">
                    <c:v>بیاد تو واچ کلی</c:v>
                  </c:pt>
                  <c:pt idx="3">
                    <c:v>ارزشمنده</c:v>
                  </c:pt>
                  <c:pt idx="4">
                    <c:v>Total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5912-469F-93F2-5D181D86CE2F}"/>
            </c:ext>
          </c:extLst>
        </c:ser>
        <c:ser>
          <c:idx val="2"/>
          <c:order val="2"/>
          <c:tx>
            <c:strRef>
              <c:f>'Archive (FA)'!$V$110</c:f>
              <c:strCache>
                <c:ptCount val="1"/>
                <c:pt idx="0">
                  <c:v>Labels2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'Archive (FA)'!$W$111:$W$113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912-469F-93F2-5D181D86CE2F}"/>
            </c:ext>
          </c:extLst>
        </c:ser>
        <c:ser>
          <c:idx val="1"/>
          <c:order val="3"/>
          <c:tx>
            <c:strRef>
              <c:f>'Archive (FA)'!$S$110</c:f>
              <c:strCache>
                <c:ptCount val="1"/>
                <c:pt idx="0">
                  <c:v>Labels1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4-5912-469F-93F2-5D181D86CE2F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6-5912-469F-93F2-5D181D86CE2F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8-5912-469F-93F2-5D181D86CE2F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5912-469F-93F2-5D181D86CE2F}"/>
              </c:ext>
            </c:extLst>
          </c:dPt>
          <c:dPt>
            <c:idx val="4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C-5912-469F-93F2-5D181D86CE2F}"/>
              </c:ext>
            </c:extLst>
          </c:dPt>
          <c:dPt>
            <c:idx val="5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E-5912-469F-93F2-5D181D86CE2F}"/>
              </c:ext>
            </c:extLst>
          </c:dPt>
          <c:dPt>
            <c:idx val="6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0-5912-469F-93F2-5D181D86CE2F}"/>
              </c:ext>
            </c:extLst>
          </c:dPt>
          <c:dPt>
            <c:idx val="7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2-5912-469F-93F2-5D181D86CE2F}"/>
              </c:ext>
            </c:extLst>
          </c:dPt>
          <c:dPt>
            <c:idx val="8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4-5912-469F-93F2-5D181D86CE2F}"/>
              </c:ext>
            </c:extLst>
          </c:dPt>
          <c:dPt>
            <c:idx val="9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6-5912-469F-93F2-5D181D86CE2F}"/>
              </c:ext>
            </c:extLst>
          </c:dPt>
          <c:dPt>
            <c:idx val="1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28-5912-469F-93F2-5D181D86CE2F}"/>
              </c:ext>
            </c:extLst>
          </c:dPt>
          <c:dLbls>
            <c:dLbl>
              <c:idx val="0"/>
              <c:layout>
                <c:manualLayout>
                  <c:x val="5.6260793487770536E-2"/>
                  <c:y val="-5.1636663861212545E-2"/>
                </c:manualLayout>
              </c:layout>
              <c:tx>
                <c:rich>
                  <a:bodyPr/>
                  <a:lstStyle/>
                  <a:p>
                    <a:fld id="{05EE0771-5813-4F84-93B5-4E80906244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5912-469F-93F2-5D181D86CE2F}"/>
                </c:ext>
              </c:extLst>
            </c:dLbl>
            <c:dLbl>
              <c:idx val="1"/>
              <c:layout>
                <c:manualLayout>
                  <c:x val="7.0647951614743812E-2"/>
                  <c:y val="-2.7662566896500373E-2"/>
                </c:manualLayout>
              </c:layout>
              <c:tx>
                <c:rich>
                  <a:bodyPr/>
                  <a:lstStyle/>
                  <a:p>
                    <a:fld id="{72CA3A5F-2833-4D3F-992C-3BCD6DA037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5912-469F-93F2-5D181D86CE2F}"/>
                </c:ext>
              </c:extLst>
            </c:dLbl>
            <c:dLbl>
              <c:idx val="2"/>
              <c:layout>
                <c:manualLayout>
                  <c:x val="7.1722013009243413E-2"/>
                  <c:y val="-3.7624656703300069E-4"/>
                </c:manualLayout>
              </c:layout>
              <c:tx>
                <c:rich>
                  <a:bodyPr/>
                  <a:lstStyle/>
                  <a:p>
                    <a:fld id="{F0DCE511-588B-4937-B617-E120EACAF0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5912-469F-93F2-5D181D86CE2F}"/>
                </c:ext>
              </c:extLst>
            </c:dLbl>
            <c:dLbl>
              <c:idx val="3"/>
              <c:layout>
                <c:manualLayout>
                  <c:x val="7.5586747308760319E-2"/>
                  <c:y val="2.0652820003711974E-2"/>
                </c:manualLayout>
              </c:layout>
              <c:tx>
                <c:rich>
                  <a:bodyPr/>
                  <a:lstStyle/>
                  <a:p>
                    <a:fld id="{871A645B-0956-4533-B26A-6BD2AFB812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5912-469F-93F2-5D181D86CE2F}"/>
                </c:ext>
              </c:extLst>
            </c:dLbl>
            <c:dLbl>
              <c:idx val="4"/>
              <c:layout>
                <c:manualLayout>
                  <c:x val="5.1436952883289373E-2"/>
                  <c:y val="-4.2004038605250184E-2"/>
                </c:manualLayout>
              </c:layout>
              <c:tx>
                <c:rich>
                  <a:bodyPr/>
                  <a:lstStyle/>
                  <a:p>
                    <a:fld id="{77BD74AE-758A-4D0B-892D-5D1C44DD6C83}" type="CELLRANGE">
                      <a:rPr lang="en-US" sz="2000">
                        <a:cs typeface="B Nazanin" panose="00000400000000000000" pitchFamily="2" charset="-78"/>
                      </a:rPr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5912-469F-93F2-5D181D86CE2F}"/>
                </c:ext>
              </c:extLst>
            </c:dLbl>
            <c:dLbl>
              <c:idx val="5"/>
              <c:layout>
                <c:manualLayout>
                  <c:x val="4.6383354254631075E-2"/>
                  <c:y val="6.6013948806091821E-2"/>
                </c:manualLayout>
              </c:layout>
              <c:tx>
                <c:rich>
                  <a:bodyPr/>
                  <a:lstStyle/>
                  <a:p>
                    <a:fld id="{FFDECB9D-9185-4358-8DE1-21E24A3B7A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5912-469F-93F2-5D181D86CE2F}"/>
                </c:ext>
              </c:extLst>
            </c:dLbl>
            <c:dLbl>
              <c:idx val="6"/>
              <c:layout>
                <c:manualLayout>
                  <c:x val="2.555426223895926E-2"/>
                  <c:y val="7.8555965327512078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800">
                        <a:latin typeface="Allura" panose="02000000000000000000" pitchFamily="50" charset="0"/>
                        <a:cs typeface="B Nazanin" panose="00000400000000000000" pitchFamily="2" charset="-78"/>
                      </a:defRPr>
                    </a:pPr>
                    <a:fld id="{F899B685-C503-4E53-AB16-217F8EE51835}" type="CELLRANGE">
                      <a:rPr lang="en-US"/>
                      <a:pPr>
                        <a:defRPr sz="1800">
                          <a:latin typeface="Allura" panose="02000000000000000000" pitchFamily="50" charset="0"/>
                          <a:cs typeface="B Nazanin" panose="00000400000000000000" pitchFamily="2" charset="-78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5912-469F-93F2-5D181D86CE2F}"/>
                </c:ext>
              </c:extLst>
            </c:dLbl>
            <c:dLbl>
              <c:idx val="7"/>
              <c:layout>
                <c:manualLayout>
                  <c:x val="2.1479706341053779E-3"/>
                  <c:y val="8.5932731083468245E-2"/>
                </c:manualLayout>
              </c:layout>
              <c:tx>
                <c:rich>
                  <a:bodyPr/>
                  <a:lstStyle/>
                  <a:p>
                    <a:fld id="{57AC36A3-7255-4D09-AD49-FE1D178D18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5912-469F-93F2-5D181D86CE2F}"/>
                </c:ext>
              </c:extLst>
            </c:dLbl>
            <c:dLbl>
              <c:idx val="8"/>
              <c:layout>
                <c:manualLayout>
                  <c:x val="-1.9325801666096085E-2"/>
                  <c:y val="8.4455602034552005E-2"/>
                </c:manualLayout>
              </c:layout>
              <c:tx>
                <c:rich>
                  <a:bodyPr/>
                  <a:lstStyle/>
                  <a:p>
                    <a:fld id="{E4F31046-AD64-4E94-8DC4-01C4061BAD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5912-469F-93F2-5D181D86CE2F}"/>
                </c:ext>
              </c:extLst>
            </c:dLbl>
            <c:dLbl>
              <c:idx val="9"/>
              <c:layout>
                <c:manualLayout>
                  <c:x val="5.7550610521510899E-2"/>
                  <c:y val="8.9988045770804034E-2"/>
                </c:manualLayout>
              </c:layout>
              <c:tx>
                <c:rich>
                  <a:bodyPr/>
                  <a:lstStyle/>
                  <a:p>
                    <a:fld id="{FAF8E635-57FE-4E57-99F9-BB9E470827FE}" type="CELLRANGE">
                      <a:rPr lang="en-US" sz="2000">
                        <a:cs typeface="B Nazanin" panose="00000400000000000000" pitchFamily="2" charset="-78"/>
                      </a:rPr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5912-469F-93F2-5D181D86CE2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912-469F-93F2-5D181D86CE2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912-469F-93F2-5D181D86CE2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912-469F-93F2-5D181D86CE2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912-469F-93F2-5D181D86CE2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912-469F-93F2-5D181D86CE2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912-469F-93F2-5D181D86CE2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912-469F-93F2-5D181D86CE2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912-469F-93F2-5D181D86CE2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912-469F-93F2-5D181D86CE2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912-469F-93F2-5D181D86CE2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912-469F-93F2-5D181D86C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latin typeface="Allura" panose="02000000000000000000" pitchFamily="50" charset="0"/>
                    <a:cs typeface="B Nazanin" panose="00000400000000000000" pitchFamily="2" charset="-78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'Archive (FA)'!$T$111:$T$131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'Archive (FA)'!$S$111:$S$120</c15:f>
                <c15:dlblRangeCache>
                  <c:ptCount val="10"/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3-5912-469F-93F2-5D181D86C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rgbClr val="144C1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4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6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9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108</xdr:row>
      <xdr:rowOff>334737</xdr:rowOff>
    </xdr:from>
    <xdr:to>
      <xdr:col>3</xdr:col>
      <xdr:colOff>1571625</xdr:colOff>
      <xdr:row>112</xdr:row>
      <xdr:rowOff>1249136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D201D7-1E7A-42CF-B805-E28FCEC19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112</xdr:row>
      <xdr:rowOff>276225</xdr:rowOff>
    </xdr:from>
    <xdr:to>
      <xdr:col>1</xdr:col>
      <xdr:colOff>752475</xdr:colOff>
      <xdr:row>112</xdr:row>
      <xdr:rowOff>409574</xdr:rowOff>
    </xdr:to>
    <xdr:sp macro="" textlink="$A$3">
      <xdr:nvSpPr>
        <xdr:cNvPr id="4" name="TextBox 2">
          <a:extLst>
            <a:ext uri="{FF2B5EF4-FFF2-40B4-BE49-F238E27FC236}">
              <a16:creationId xmlns:a16="http://schemas.microsoft.com/office/drawing/2014/main" id="{E5416684-D92C-8FDF-AB11-0D827F7FE934}"/>
            </a:ext>
          </a:extLst>
        </xdr:cNvPr>
        <xdr:cNvSpPr txBox="1"/>
      </xdr:nvSpPr>
      <xdr:spPr>
        <a:xfrm>
          <a:off x="952500" y="95926275"/>
          <a:ext cx="514350" cy="133349"/>
        </a:xfrm>
        <a:prstGeom prst="rect">
          <a:avLst/>
        </a:prstGeom>
        <a:solidFill>
          <a:schemeClr val="lt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D95D8AE-D9F2-462F-B038-A35CF9579378}" type="TxLink">
            <a:rPr lang="en-US" sz="1200" b="0" i="0" u="none" strike="noStrike">
              <a:solidFill>
                <a:srgbClr val="000000"/>
              </a:solidFill>
              <a:latin typeface="Segoe UI"/>
              <a:ea typeface="Nirmala UI" panose="020B0502040204020203" pitchFamily="34" charset="0"/>
              <a:cs typeface="Segoe UI"/>
            </a:rPr>
            <a:pPr algn="ctr"/>
            <a:t>Date</a:t>
          </a:fld>
          <a:endParaRPr lang="en-US" sz="4500">
            <a:latin typeface="Nirmala UI" panose="020B0502040204020203" pitchFamily="34" charset="0"/>
            <a:ea typeface="Nirmala UI" panose="020B0502040204020203" pitchFamily="34" charset="0"/>
            <a:cs typeface="Nirmala UI" panose="020B0502040204020203" pitchFamily="34" charset="0"/>
          </a:endParaRPr>
        </a:p>
      </xdr:txBody>
    </xdr:sp>
    <xdr:clientData/>
  </xdr:twoCellAnchor>
  <xdr:twoCellAnchor>
    <xdr:from>
      <xdr:col>1</xdr:col>
      <xdr:colOff>912081</xdr:colOff>
      <xdr:row>112</xdr:row>
      <xdr:rowOff>285110</xdr:rowOff>
    </xdr:from>
    <xdr:to>
      <xdr:col>1</xdr:col>
      <xdr:colOff>2334027</xdr:colOff>
      <xdr:row>112</xdr:row>
      <xdr:rowOff>413017</xdr:rowOff>
    </xdr:to>
    <xdr:sp macro="" textlink="$B$3">
      <xdr:nvSpPr>
        <xdr:cNvPr id="5" name="TextBox 2">
          <a:extLst>
            <a:ext uri="{FF2B5EF4-FFF2-40B4-BE49-F238E27FC236}">
              <a16:creationId xmlns:a16="http://schemas.microsoft.com/office/drawing/2014/main" id="{770FEEDC-AFA9-4B3C-8AA2-793B348B237D}"/>
            </a:ext>
          </a:extLst>
        </xdr:cNvPr>
        <xdr:cNvSpPr txBox="1"/>
      </xdr:nvSpPr>
      <xdr:spPr>
        <a:xfrm>
          <a:off x="1629257" y="108220169"/>
          <a:ext cx="1421946" cy="127907"/>
        </a:xfrm>
        <a:prstGeom prst="rect">
          <a:avLst/>
        </a:prstGeom>
        <a:solidFill>
          <a:schemeClr val="lt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fld id="{AA5D3785-0AFC-41D1-AB5C-2AACEDA77B90}" type="TxLink">
            <a:rPr lang="en-US" sz="1500" b="0" i="0" u="none" strike="noStrike">
              <a:solidFill>
                <a:srgbClr val="000000"/>
              </a:solidFill>
              <a:latin typeface="Segoe UI"/>
              <a:ea typeface="Nirmala UI" panose="020B0502040204020203" pitchFamily="34" charset="0"/>
              <a:cs typeface="Segoe UI"/>
            </a:rPr>
            <a:pPr algn="l"/>
            <a:t>7-Feb-23</a:t>
          </a:fld>
          <a:endParaRPr lang="en-US" sz="1500">
            <a:latin typeface="Nirmala UI" panose="020B0502040204020203" pitchFamily="34" charset="0"/>
            <a:ea typeface="Nirmala UI" panose="020B0502040204020203" pitchFamily="34" charset="0"/>
            <a:cs typeface="Nirmala UI" panose="020B0502040204020203" pitchFamily="34" charset="0"/>
          </a:endParaRPr>
        </a:p>
      </xdr:txBody>
    </xdr:sp>
    <xdr:clientData/>
  </xdr:twoCellAnchor>
  <xdr:twoCellAnchor>
    <xdr:from>
      <xdr:col>1</xdr:col>
      <xdr:colOff>228599</xdr:colOff>
      <xdr:row>112</xdr:row>
      <xdr:rowOff>609600</xdr:rowOff>
    </xdr:from>
    <xdr:to>
      <xdr:col>1</xdr:col>
      <xdr:colOff>771524</xdr:colOff>
      <xdr:row>112</xdr:row>
      <xdr:rowOff>781050</xdr:rowOff>
    </xdr:to>
    <xdr:sp macro="" textlink="$A$4">
      <xdr:nvSpPr>
        <xdr:cNvPr id="6" name="TextBox 2">
          <a:extLst>
            <a:ext uri="{FF2B5EF4-FFF2-40B4-BE49-F238E27FC236}">
              <a16:creationId xmlns:a16="http://schemas.microsoft.com/office/drawing/2014/main" id="{3B124359-2A81-435A-B35F-11A269FC88BE}"/>
            </a:ext>
          </a:extLst>
        </xdr:cNvPr>
        <xdr:cNvSpPr txBox="1"/>
      </xdr:nvSpPr>
      <xdr:spPr>
        <a:xfrm>
          <a:off x="942974" y="96259650"/>
          <a:ext cx="542925" cy="171450"/>
        </a:xfrm>
        <a:prstGeom prst="rect">
          <a:avLst/>
        </a:prstGeom>
        <a:solidFill>
          <a:schemeClr val="lt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CBCEE7E-AD09-498F-BF69-47D1F3CB241A}" type="TxLink">
            <a:rPr lang="en-US" sz="1200" b="0" i="0" u="none" strike="noStrike">
              <a:solidFill>
                <a:srgbClr val="000000"/>
              </a:solidFill>
              <a:latin typeface="Segoe UI"/>
              <a:ea typeface="Nirmala UI" panose="020B0502040204020203" pitchFamily="34" charset="0"/>
              <a:cs typeface="Segoe UI"/>
            </a:rPr>
            <a:pPr algn="ctr"/>
            <a:t>Price</a:t>
          </a:fld>
          <a:endParaRPr lang="en-US" sz="4500">
            <a:latin typeface="Nirmala UI" panose="020B0502040204020203" pitchFamily="34" charset="0"/>
            <a:ea typeface="Nirmala UI" panose="020B0502040204020203" pitchFamily="34" charset="0"/>
            <a:cs typeface="Nirmala UI" panose="020B0502040204020203" pitchFamily="34" charset="0"/>
          </a:endParaRPr>
        </a:p>
      </xdr:txBody>
    </xdr:sp>
    <xdr:clientData/>
  </xdr:twoCellAnchor>
  <xdr:twoCellAnchor>
    <xdr:from>
      <xdr:col>1</xdr:col>
      <xdr:colOff>849405</xdr:colOff>
      <xdr:row>112</xdr:row>
      <xdr:rowOff>598394</xdr:rowOff>
    </xdr:from>
    <xdr:to>
      <xdr:col>1</xdr:col>
      <xdr:colOff>1888991</xdr:colOff>
      <xdr:row>112</xdr:row>
      <xdr:rowOff>778008</xdr:rowOff>
    </xdr:to>
    <xdr:sp macro="" textlink="$B$4">
      <xdr:nvSpPr>
        <xdr:cNvPr id="7" name="TextBox 2">
          <a:extLst>
            <a:ext uri="{FF2B5EF4-FFF2-40B4-BE49-F238E27FC236}">
              <a16:creationId xmlns:a16="http://schemas.microsoft.com/office/drawing/2014/main" id="{51041461-8D6C-430F-AD81-8256BDAFD6D7}"/>
            </a:ext>
          </a:extLst>
        </xdr:cNvPr>
        <xdr:cNvSpPr txBox="1"/>
      </xdr:nvSpPr>
      <xdr:spPr>
        <a:xfrm>
          <a:off x="1566581" y="108533453"/>
          <a:ext cx="1039586" cy="179614"/>
        </a:xfrm>
        <a:prstGeom prst="rect">
          <a:avLst/>
        </a:prstGeom>
        <a:solidFill>
          <a:schemeClr val="lt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fld id="{3DDDF75F-2773-4ACB-8BF1-6487FA27CDD3}" type="TxLink">
            <a:rPr lang="en-US" sz="1400" b="0" i="0" u="none" strike="noStrike">
              <a:solidFill>
                <a:srgbClr val="000000"/>
              </a:solidFill>
              <a:latin typeface="Segoe UI"/>
              <a:ea typeface="Nirmala UI" panose="020B0502040204020203" pitchFamily="34" charset="0"/>
              <a:cs typeface="Segoe UI"/>
            </a:rPr>
            <a:pPr algn="l"/>
            <a:t>0.73</a:t>
          </a:fld>
          <a:endParaRPr lang="en-US" sz="4500">
            <a:latin typeface="Nirmala UI" panose="020B0502040204020203" pitchFamily="34" charset="0"/>
            <a:ea typeface="Nirmala UI" panose="020B0502040204020203" pitchFamily="34" charset="0"/>
            <a:cs typeface="Nirmala UI" panose="020B0502040204020203" pitchFamily="34" charset="0"/>
          </a:endParaRPr>
        </a:p>
      </xdr:txBody>
    </xdr:sp>
    <xdr:clientData/>
  </xdr:twoCellAnchor>
  <xdr:twoCellAnchor>
    <xdr:from>
      <xdr:col>3</xdr:col>
      <xdr:colOff>1660072</xdr:colOff>
      <xdr:row>108</xdr:row>
      <xdr:rowOff>326572</xdr:rowOff>
    </xdr:from>
    <xdr:to>
      <xdr:col>6</xdr:col>
      <xdr:colOff>13607</xdr:colOff>
      <xdr:row>113</xdr:row>
      <xdr:rowOff>639536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96E401-664C-4DB6-B5CC-E5202E1F8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0.39262</cdr:x>
      <cdr:y>0.52714</cdr:y>
    </cdr:from>
    <cdr:to>
      <cdr:x>0.58653</cdr:x>
      <cdr:y>0.71248</cdr:y>
    </cdr:to>
    <cdr:sp macro="" textlink="'Archive (FA)'!$Q$107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B7BFEE74-D953-49D0-9C48-026101DF9C4C}"/>
            </a:ext>
          </a:extLst>
        </cdr:cNvPr>
        <cdr:cNvSpPr txBox="1"/>
      </cdr:nvSpPr>
      <cdr:spPr>
        <a:xfrm xmlns:a="http://schemas.openxmlformats.org/drawingml/2006/main">
          <a:off x="2560009" y="3052289"/>
          <a:ext cx="1264350" cy="107318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857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B6BAB29-E430-415A-B2A8-23414EAD453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57</a:t>
          </a:fld>
          <a:endParaRPr lang="en-US" sz="4500">
            <a:latin typeface="a Antara Distance" panose="02000503000000000000" pitchFamily="50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0.44762</cdr:x>
      <cdr:y>0.72632</cdr:y>
    </cdr:from>
    <cdr:to>
      <cdr:x>0.54282</cdr:x>
      <cdr:y>0.74524</cdr:y>
    </cdr:to>
    <cdr:sp macro="" textlink="'Archive (EN)'!$Q$107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B7BFEE74-D953-49D0-9C48-026101DF9C4C}"/>
            </a:ext>
          </a:extLst>
        </cdr:cNvPr>
        <cdr:cNvSpPr txBox="1"/>
      </cdr:nvSpPr>
      <cdr:spPr>
        <a:xfrm xmlns:a="http://schemas.openxmlformats.org/drawingml/2006/main">
          <a:off x="3607519" y="4342988"/>
          <a:ext cx="767242" cy="11313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857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C31708E-00E1-43B4-9DEF-6647D68A2013}" type="TxLink">
            <a:rPr lang="en-US" sz="3600" b="0" i="0" u="none" strike="noStrike">
              <a:solidFill>
                <a:srgbClr val="002060"/>
              </a:solidFill>
              <a:latin typeface="Nirmala UI" panose="020B0502040204020203" pitchFamily="34" charset="0"/>
              <a:ea typeface="Nirmala UI" panose="020B0502040204020203" pitchFamily="34" charset="0"/>
              <a:cs typeface="Nirmala UI" panose="020B0502040204020203" pitchFamily="34" charset="0"/>
            </a:rPr>
            <a:pPr algn="ctr"/>
            <a:t>50</a:t>
          </a:fld>
          <a:endParaRPr lang="en-US" sz="3600">
            <a:solidFill>
              <a:srgbClr val="002060"/>
            </a:solidFill>
            <a:latin typeface="Nirmala UI" panose="020B0502040204020203" pitchFamily="34" charset="0"/>
            <a:ea typeface="Nirmala UI" panose="020B0502040204020203" pitchFamily="34" charset="0"/>
            <a:cs typeface="Nirmala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0.34477</cdr:x>
      <cdr:y>0.5381</cdr:y>
    </cdr:from>
    <cdr:to>
      <cdr:x>0.65298</cdr:x>
      <cdr:y>0.57183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1F50B04-7845-BED5-9F6D-E18944A9D7F6}"/>
            </a:ext>
          </a:extLst>
        </cdr:cNvPr>
        <cdr:cNvSpPr txBox="1"/>
      </cdr:nvSpPr>
      <cdr:spPr>
        <a:xfrm xmlns:a="http://schemas.openxmlformats.org/drawingml/2006/main">
          <a:off x="2778556" y="3217528"/>
          <a:ext cx="2483948" cy="20170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857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400" b="0" i="0" u="none" strike="noStrike">
              <a:solidFill>
                <a:sysClr val="windowText" lastClr="000000"/>
              </a:solidFill>
              <a:latin typeface="Nirmala UI" panose="020B0502040204020203" pitchFamily="34" charset="0"/>
              <a:ea typeface="Nirmala UI" panose="020B0502040204020203" pitchFamily="34" charset="0"/>
              <a:cs typeface="Nirmala UI" panose="020B0502040204020203" pitchFamily="34" charset="0"/>
            </a:rPr>
            <a:t>Final Score</a:t>
          </a:r>
          <a:r>
            <a:rPr lang="en-US" sz="2400" b="0" i="0" u="none" strike="noStrike" baseline="0">
              <a:solidFill>
                <a:sysClr val="windowText" lastClr="000000"/>
              </a:solidFill>
              <a:latin typeface="Nirmala UI" panose="020B0502040204020203" pitchFamily="34" charset="0"/>
              <a:ea typeface="Nirmala UI" panose="020B0502040204020203" pitchFamily="34" charset="0"/>
              <a:cs typeface="Nirmala UI" panose="020B0502040204020203" pitchFamily="34" charset="0"/>
            </a:rPr>
            <a:t> of</a:t>
          </a:r>
          <a:endParaRPr lang="en-US" sz="2400">
            <a:solidFill>
              <a:sysClr val="windowText" lastClr="000000"/>
            </a:solidFill>
            <a:latin typeface="Nirmala UI" panose="020B0502040204020203" pitchFamily="34" charset="0"/>
            <a:ea typeface="Nirmala UI" panose="020B0502040204020203" pitchFamily="34" charset="0"/>
            <a:cs typeface="Nirmala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0.26133</cdr:x>
      <cdr:y>0.5887</cdr:y>
    </cdr:from>
    <cdr:to>
      <cdr:x>0.74659</cdr:x>
      <cdr:y>0.6749</cdr:y>
    </cdr:to>
    <cdr:sp macro="" textlink="'Funda Analysis Template (EN)'!$B$1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EF27001-7CA4-5912-FDC5-25F03E55E8DD}"/>
            </a:ext>
          </a:extLst>
        </cdr:cNvPr>
        <cdr:cNvSpPr txBox="1"/>
      </cdr:nvSpPr>
      <cdr:spPr>
        <a:xfrm xmlns:a="http://schemas.openxmlformats.org/drawingml/2006/main">
          <a:off x="2106147" y="3520086"/>
          <a:ext cx="3910852" cy="51547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857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B475D7F-D4F5-402C-812E-C0CDEE912029}" type="TxLink">
            <a:rPr lang="en-US" sz="2400" b="0" i="0" u="none" strike="noStrike">
              <a:solidFill>
                <a:srgbClr val="632B8D"/>
              </a:solidFill>
              <a:latin typeface="Segoe UI"/>
              <a:ea typeface="Nirmala UI" panose="020B0502040204020203" pitchFamily="34" charset="0"/>
              <a:cs typeface="Segoe UI"/>
            </a:rPr>
            <a:pPr algn="ctr"/>
            <a:t>
Immutable x</a:t>
          </a:fld>
          <a:endParaRPr lang="en-US" sz="2400">
            <a:solidFill>
              <a:srgbClr val="632B8D"/>
            </a:solidFill>
            <a:latin typeface="Nirmala UI" panose="020B0502040204020203" pitchFamily="34" charset="0"/>
            <a:ea typeface="Nirmala UI" panose="020B0502040204020203" pitchFamily="34" charset="0"/>
            <a:cs typeface="Nirmala UI" panose="020B0502040204020203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0.00856</cdr:x>
      <cdr:y>0.01988</cdr:y>
    </cdr:from>
    <cdr:to>
      <cdr:x>0.28931</cdr:x>
      <cdr:y>0.07718</cdr:y>
    </cdr:to>
    <cdr:sp macro="" textlink="'Funda Analysis Template (EN)'!$B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A373602-1A4F-6DEE-3A94-FA4B7DD2CABB}"/>
            </a:ext>
          </a:extLst>
        </cdr:cNvPr>
        <cdr:cNvSpPr txBox="1"/>
      </cdr:nvSpPr>
      <cdr:spPr>
        <a:xfrm xmlns:a="http://schemas.openxmlformats.org/drawingml/2006/main">
          <a:off x="78442" y="132091"/>
          <a:ext cx="2573694" cy="380717"/>
        </a:xfrm>
        <a:prstGeom xmlns:a="http://schemas.openxmlformats.org/drawingml/2006/main" prst="rect">
          <a:avLst/>
        </a:prstGeom>
        <a:solidFill xmlns:a="http://schemas.openxmlformats.org/drawingml/2006/main">
          <a:srgbClr val="F9F9F9"/>
        </a:solidFill>
        <a:ln xmlns:a="http://schemas.openxmlformats.org/drawingml/2006/main" w="2857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789A0910-B33C-4405-BEF3-30C3482BD001}" type="TxLink">
            <a:rPr lang="en-US" sz="1800" b="0" i="0" u="none" strike="noStrike">
              <a:solidFill>
                <a:srgbClr val="000000"/>
              </a:solidFill>
              <a:latin typeface="Segoe UI"/>
              <a:ea typeface="Nirmala UI" panose="020B0502040204020203" pitchFamily="34" charset="0"/>
              <a:cs typeface="Segoe UI"/>
            </a:rPr>
            <a:pPr algn="l"/>
            <a:t>
Immutable x</a:t>
          </a:fld>
          <a:endParaRPr lang="en-US" sz="1600">
            <a:solidFill>
              <a:sysClr val="windowText" lastClr="000000"/>
            </a:solidFill>
            <a:latin typeface="Nirmala UI" panose="020B0502040204020203" pitchFamily="34" charset="0"/>
            <a:ea typeface="Nirmala UI" panose="020B0502040204020203" pitchFamily="34" charset="0"/>
            <a:cs typeface="Nirmala UI" panose="020B0502040204020203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103</xdr:row>
      <xdr:rowOff>28575</xdr:rowOff>
    </xdr:from>
    <xdr:to>
      <xdr:col>12</xdr:col>
      <xdr:colOff>57150</xdr:colOff>
      <xdr:row>120</xdr:row>
      <xdr:rowOff>266699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0B06F-7AC5-4F53-9A49-3D1AC79E4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0.39262</cdr:x>
      <cdr:y>0.52714</cdr:y>
    </cdr:from>
    <cdr:to>
      <cdr:x>0.58653</cdr:x>
      <cdr:y>0.71248</cdr:y>
    </cdr:to>
    <cdr:sp macro="" textlink="'Archive (EN)'!$Q$107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B7BFEE74-D953-49D0-9C48-026101DF9C4C}"/>
            </a:ext>
          </a:extLst>
        </cdr:cNvPr>
        <cdr:cNvSpPr txBox="1"/>
      </cdr:nvSpPr>
      <cdr:spPr>
        <a:xfrm xmlns:a="http://schemas.openxmlformats.org/drawingml/2006/main">
          <a:off x="2560009" y="3052289"/>
          <a:ext cx="1264350" cy="107318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857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B6BAB29-E430-415A-B2A8-23414EAD453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50</a:t>
          </a:fld>
          <a:endParaRPr lang="en-US" sz="4500">
            <a:latin typeface="a Antara Distance" panose="02000503000000000000" pitchFamily="50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108</xdr:row>
      <xdr:rowOff>334737</xdr:rowOff>
    </xdr:from>
    <xdr:to>
      <xdr:col>3</xdr:col>
      <xdr:colOff>1571625</xdr:colOff>
      <xdr:row>112</xdr:row>
      <xdr:rowOff>1249136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5B95E-6B1A-43B4-A41A-5E03BC074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25215</xdr:colOff>
      <xdr:row>112</xdr:row>
      <xdr:rowOff>407494</xdr:rowOff>
    </xdr:from>
    <xdr:to>
      <xdr:col>1</xdr:col>
      <xdr:colOff>1351911</xdr:colOff>
      <xdr:row>112</xdr:row>
      <xdr:rowOff>634733</xdr:rowOff>
    </xdr:to>
    <xdr:sp macro="" textlink="$A$3">
      <xdr:nvSpPr>
        <xdr:cNvPr id="3" name="TextBox 2">
          <a:extLst>
            <a:ext uri="{FF2B5EF4-FFF2-40B4-BE49-F238E27FC236}">
              <a16:creationId xmlns:a16="http://schemas.microsoft.com/office/drawing/2014/main" id="{98AAC469-7B31-44D6-8B62-F763C94924BD}"/>
            </a:ext>
          </a:extLst>
        </xdr:cNvPr>
        <xdr:cNvSpPr txBox="1"/>
      </xdr:nvSpPr>
      <xdr:spPr>
        <a:xfrm>
          <a:off x="742391" y="107177141"/>
          <a:ext cx="1326696" cy="227239"/>
        </a:xfrm>
        <a:prstGeom prst="rect">
          <a:avLst/>
        </a:prstGeom>
        <a:solidFill>
          <a:schemeClr val="lt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fld id="{3D95D8AE-D9F2-462F-B038-A35CF9579378}" type="TxLink">
            <a:rPr lang="en-US" sz="1200" b="0" i="0" u="none" strike="noStrike">
              <a:solidFill>
                <a:srgbClr val="000000"/>
              </a:solidFill>
              <a:latin typeface="Segoe UI"/>
              <a:ea typeface="Nirmala UI" panose="020B0502040204020203" pitchFamily="34" charset="0"/>
              <a:cs typeface="Segoe UI"/>
            </a:rPr>
            <a:pPr algn="r"/>
            <a:t>تاریخ بررسی:</a:t>
          </a:fld>
          <a:endParaRPr lang="en-US" sz="4500">
            <a:latin typeface="Nirmala UI" panose="020B0502040204020203" pitchFamily="34" charset="0"/>
            <a:ea typeface="Nirmala UI" panose="020B0502040204020203" pitchFamily="34" charset="0"/>
            <a:cs typeface="Nirmala UI" panose="020B0502040204020203" pitchFamily="34" charset="0"/>
          </a:endParaRPr>
        </a:p>
      </xdr:txBody>
    </xdr:sp>
    <xdr:clientData/>
  </xdr:twoCellAnchor>
  <xdr:twoCellAnchor>
    <xdr:from>
      <xdr:col>1</xdr:col>
      <xdr:colOff>1325896</xdr:colOff>
      <xdr:row>112</xdr:row>
      <xdr:rowOff>363551</xdr:rowOff>
    </xdr:from>
    <xdr:to>
      <xdr:col>1</xdr:col>
      <xdr:colOff>3305735</xdr:colOff>
      <xdr:row>112</xdr:row>
      <xdr:rowOff>695565</xdr:rowOff>
    </xdr:to>
    <xdr:sp macro="" textlink="$B$3">
      <xdr:nvSpPr>
        <xdr:cNvPr id="4" name="TextBox 2">
          <a:extLst>
            <a:ext uri="{FF2B5EF4-FFF2-40B4-BE49-F238E27FC236}">
              <a16:creationId xmlns:a16="http://schemas.microsoft.com/office/drawing/2014/main" id="{BFE1FDD6-66BF-4618-B2AF-66CB596818B8}"/>
            </a:ext>
          </a:extLst>
        </xdr:cNvPr>
        <xdr:cNvSpPr txBox="1"/>
      </xdr:nvSpPr>
      <xdr:spPr>
        <a:xfrm>
          <a:off x="2043072" y="107133198"/>
          <a:ext cx="1979839" cy="332014"/>
        </a:xfrm>
        <a:prstGeom prst="rect">
          <a:avLst/>
        </a:prstGeom>
        <a:solidFill>
          <a:schemeClr val="lt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fld id="{A482E2E8-B0DC-4B27-818B-7BCC15AAC5DF}" type="TxLink">
            <a:rPr lang="en-US" sz="1400" b="0" i="0" u="none" strike="noStrike">
              <a:solidFill>
                <a:srgbClr val="000000"/>
              </a:solidFill>
              <a:latin typeface="Segoe UI"/>
              <a:ea typeface="Nirmala UI" panose="020B0502040204020203" pitchFamily="34" charset="0"/>
              <a:cs typeface="Segoe UI"/>
            </a:rPr>
            <a:pPr algn="l"/>
            <a:t>2-Feb-23</a:t>
          </a:fld>
          <a:endParaRPr lang="en-US" sz="1200">
            <a:latin typeface="Nirmala UI" panose="020B0502040204020203" pitchFamily="34" charset="0"/>
            <a:ea typeface="Nirmala UI" panose="020B0502040204020203" pitchFamily="34" charset="0"/>
            <a:cs typeface="Nirmala UI" panose="020B0502040204020203" pitchFamily="34" charset="0"/>
          </a:endParaRPr>
        </a:p>
      </xdr:txBody>
    </xdr:sp>
    <xdr:clientData/>
  </xdr:twoCellAnchor>
  <xdr:twoCellAnchor>
    <xdr:from>
      <xdr:col>0</xdr:col>
      <xdr:colOff>684039</xdr:colOff>
      <xdr:row>112</xdr:row>
      <xdr:rowOff>756876</xdr:rowOff>
    </xdr:from>
    <xdr:to>
      <xdr:col>1</xdr:col>
      <xdr:colOff>1339903</xdr:colOff>
      <xdr:row>112</xdr:row>
      <xdr:rowOff>963705</xdr:rowOff>
    </xdr:to>
    <xdr:sp macro="" textlink="$A$4">
      <xdr:nvSpPr>
        <xdr:cNvPr id="5" name="TextBox 2">
          <a:extLst>
            <a:ext uri="{FF2B5EF4-FFF2-40B4-BE49-F238E27FC236}">
              <a16:creationId xmlns:a16="http://schemas.microsoft.com/office/drawing/2014/main" id="{18311F82-5765-483B-A47E-DC09CFA72DA7}"/>
            </a:ext>
          </a:extLst>
        </xdr:cNvPr>
        <xdr:cNvSpPr txBox="1"/>
      </xdr:nvSpPr>
      <xdr:spPr>
        <a:xfrm>
          <a:off x="684039" y="107526523"/>
          <a:ext cx="1373040" cy="206829"/>
        </a:xfrm>
        <a:prstGeom prst="rect">
          <a:avLst/>
        </a:prstGeom>
        <a:solidFill>
          <a:schemeClr val="lt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fld id="{8CBCEE7E-AD09-498F-BF69-47D1F3CB241A}" type="TxLink">
            <a:rPr lang="en-US" sz="1200" b="0" i="0" u="none" strike="noStrike">
              <a:solidFill>
                <a:srgbClr val="000000"/>
              </a:solidFill>
              <a:latin typeface="Segoe UI"/>
              <a:ea typeface="Nirmala UI" panose="020B0502040204020203" pitchFamily="34" charset="0"/>
              <a:cs typeface="Segoe UI"/>
            </a:rPr>
            <a:pPr algn="r"/>
            <a:t>قیمت زمان بررسی:</a:t>
          </a:fld>
          <a:endParaRPr lang="en-US" sz="4500">
            <a:latin typeface="Nirmala UI" panose="020B0502040204020203" pitchFamily="34" charset="0"/>
            <a:ea typeface="Nirmala UI" panose="020B0502040204020203" pitchFamily="34" charset="0"/>
            <a:cs typeface="Nirmala UI" panose="020B0502040204020203" pitchFamily="34" charset="0"/>
          </a:endParaRPr>
        </a:p>
      </xdr:txBody>
    </xdr:sp>
    <xdr:clientData/>
  </xdr:twoCellAnchor>
  <xdr:twoCellAnchor>
    <xdr:from>
      <xdr:col>1</xdr:col>
      <xdr:colOff>1302443</xdr:colOff>
      <xdr:row>112</xdr:row>
      <xdr:rowOff>769683</xdr:rowOff>
    </xdr:from>
    <xdr:to>
      <xdr:col>1</xdr:col>
      <xdr:colOff>2969559</xdr:colOff>
      <xdr:row>112</xdr:row>
      <xdr:rowOff>1019735</xdr:rowOff>
    </xdr:to>
    <xdr:sp macro="" textlink="$B$4">
      <xdr:nvSpPr>
        <xdr:cNvPr id="6" name="TextBox 2">
          <a:extLst>
            <a:ext uri="{FF2B5EF4-FFF2-40B4-BE49-F238E27FC236}">
              <a16:creationId xmlns:a16="http://schemas.microsoft.com/office/drawing/2014/main" id="{E7FA512A-6A3C-46A0-BB45-94E77B87F06C}"/>
            </a:ext>
          </a:extLst>
        </xdr:cNvPr>
        <xdr:cNvSpPr txBox="1"/>
      </xdr:nvSpPr>
      <xdr:spPr>
        <a:xfrm>
          <a:off x="2019619" y="107539330"/>
          <a:ext cx="1667116" cy="250052"/>
        </a:xfrm>
        <a:prstGeom prst="rect">
          <a:avLst/>
        </a:prstGeom>
        <a:solidFill>
          <a:schemeClr val="lt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fld id="{3DDDF75F-2773-4ACB-8BF1-6487FA27CDD3}" type="TxLink">
            <a:rPr lang="en-US" sz="1400" b="0" i="0" u="none" strike="noStrike">
              <a:solidFill>
                <a:srgbClr val="000000"/>
              </a:solidFill>
              <a:latin typeface="Segoe UI"/>
              <a:ea typeface="Nirmala UI" panose="020B0502040204020203" pitchFamily="34" charset="0"/>
              <a:cs typeface="Segoe UI"/>
            </a:rPr>
            <a:pPr algn="l"/>
            <a:t> </a:t>
          </a:fld>
          <a:endParaRPr lang="en-US" sz="4500" b="0">
            <a:latin typeface="Nirmala UI" panose="020B0502040204020203" pitchFamily="34" charset="0"/>
            <a:ea typeface="Nirmala UI" panose="020B0502040204020203" pitchFamily="34" charset="0"/>
            <a:cs typeface="Nirmala UI" panose="020B0502040204020203" pitchFamily="34" charset="0"/>
          </a:endParaRPr>
        </a:p>
      </xdr:txBody>
    </xdr:sp>
    <xdr:clientData/>
  </xdr:twoCellAnchor>
  <xdr:twoCellAnchor>
    <xdr:from>
      <xdr:col>3</xdr:col>
      <xdr:colOff>1728107</xdr:colOff>
      <xdr:row>108</xdr:row>
      <xdr:rowOff>449035</xdr:rowOff>
    </xdr:from>
    <xdr:to>
      <xdr:col>6</xdr:col>
      <xdr:colOff>27213</xdr:colOff>
      <xdr:row>113</xdr:row>
      <xdr:rowOff>653142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D9EF44-5F84-43A8-B4C6-A1E0A8D70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0.40731</cdr:x>
      <cdr:y>0.72819</cdr:y>
    </cdr:from>
    <cdr:to>
      <cdr:x>0.57002</cdr:x>
      <cdr:y>0.79296</cdr:y>
    </cdr:to>
    <cdr:sp macro="" textlink="'Archive (FA)'!$Q$107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B7BFEE74-D953-49D0-9C48-026101DF9C4C}"/>
            </a:ext>
          </a:extLst>
        </cdr:cNvPr>
        <cdr:cNvSpPr txBox="1"/>
      </cdr:nvSpPr>
      <cdr:spPr>
        <a:xfrm xmlns:a="http://schemas.openxmlformats.org/drawingml/2006/main">
          <a:off x="3282598" y="4354196"/>
          <a:ext cx="1311324" cy="38729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857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ABF0463-7BF1-418C-8272-544155761712}" type="TxLink">
            <a:rPr lang="en-US" sz="3500" b="0" i="0" u="none" strike="noStrike">
              <a:solidFill>
                <a:srgbClr val="000000"/>
              </a:solidFill>
              <a:latin typeface="MV Boli" panose="02000500030200090000" pitchFamily="2" charset="0"/>
              <a:ea typeface="Nirmala UI" panose="020B0502040204020203" pitchFamily="34" charset="0"/>
              <a:cs typeface="B Nazanin" panose="00000400000000000000" pitchFamily="2" charset="-78"/>
            </a:rPr>
            <a:pPr algn="ctr"/>
            <a:t>57</a:t>
          </a:fld>
          <a:endParaRPr lang="en-US" sz="3500">
            <a:solidFill>
              <a:srgbClr val="002060"/>
            </a:solidFill>
            <a:latin typeface="MV Boli" panose="02000500030200090000" pitchFamily="2" charset="0"/>
            <a:ea typeface="Nirmala UI" panose="020B0502040204020203" pitchFamily="34" charset="0"/>
            <a:cs typeface="B Nazanin" panose="00000400000000000000" pitchFamily="2" charset="-78"/>
          </a:endParaRPr>
        </a:p>
      </cdr:txBody>
    </cdr:sp>
  </cdr:relSizeAnchor>
  <cdr:relSizeAnchor xmlns:cdr="http://schemas.openxmlformats.org/drawingml/2006/chartDrawing">
    <cdr:from>
      <cdr:x>0.40316</cdr:x>
      <cdr:y>0.5441</cdr:y>
    </cdr:from>
    <cdr:to>
      <cdr:x>0.64927</cdr:x>
      <cdr:y>0.57183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1F50B04-7845-BED5-9F6D-E18944A9D7F6}"/>
            </a:ext>
          </a:extLst>
        </cdr:cNvPr>
        <cdr:cNvSpPr txBox="1"/>
      </cdr:nvSpPr>
      <cdr:spPr>
        <a:xfrm xmlns:a="http://schemas.openxmlformats.org/drawingml/2006/main">
          <a:off x="3249145" y="3253446"/>
          <a:ext cx="1983476" cy="16578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857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a-IR" sz="2800" b="0" i="0" u="none" strike="noStrike">
              <a:solidFill>
                <a:sysClr val="windowText" lastClr="000000"/>
              </a:solidFill>
              <a:latin typeface="Nirmala UI" panose="020B0502040204020203" pitchFamily="34" charset="0"/>
              <a:ea typeface="Nirmala UI" panose="020B0502040204020203" pitchFamily="34" charset="0"/>
              <a:cs typeface="Nirmala UI" panose="020B0502040204020203" pitchFamily="34" charset="0"/>
            </a:rPr>
            <a:t>امتیاز</a:t>
          </a:r>
          <a:r>
            <a:rPr lang="fa-IR" sz="2800" b="0" i="0" u="none" strike="noStrike" baseline="0">
              <a:solidFill>
                <a:sysClr val="windowText" lastClr="000000"/>
              </a:solidFill>
              <a:latin typeface="Nirmala UI" panose="020B0502040204020203" pitchFamily="34" charset="0"/>
              <a:ea typeface="Nirmala UI" panose="020B0502040204020203" pitchFamily="34" charset="0"/>
              <a:cs typeface="Nirmala UI" panose="020B0502040204020203" pitchFamily="34" charset="0"/>
            </a:rPr>
            <a:t> پایانی</a:t>
          </a:r>
          <a:endParaRPr lang="en-US" sz="2800">
            <a:solidFill>
              <a:sysClr val="windowText" lastClr="000000"/>
            </a:solidFill>
            <a:latin typeface="Nirmala UI" panose="020B0502040204020203" pitchFamily="34" charset="0"/>
            <a:ea typeface="Nirmala UI" panose="020B0502040204020203" pitchFamily="34" charset="0"/>
            <a:cs typeface="Nirmala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0.22169</cdr:x>
      <cdr:y>0.62881</cdr:y>
    </cdr:from>
    <cdr:to>
      <cdr:x>0.77718</cdr:x>
      <cdr:y>0.65241</cdr:y>
    </cdr:to>
    <cdr:sp macro="" textlink="'Funda Analysis Template (FA)'!$B$1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EF27001-7CA4-5912-FDC5-25F03E55E8DD}"/>
            </a:ext>
          </a:extLst>
        </cdr:cNvPr>
        <cdr:cNvSpPr txBox="1"/>
      </cdr:nvSpPr>
      <cdr:spPr>
        <a:xfrm xmlns:a="http://schemas.openxmlformats.org/drawingml/2006/main">
          <a:off x="1786688" y="3759943"/>
          <a:ext cx="4476839" cy="14114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857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B475D7F-D4F5-402C-812E-C0CDEE912029}" type="TxLink">
            <a:rPr lang="en-US" sz="2400" b="0" i="0" u="none" strike="noStrike">
              <a:solidFill>
                <a:srgbClr val="632B8D"/>
              </a:solidFill>
              <a:latin typeface="Segoe UI"/>
              <a:ea typeface="Nirmala UI" panose="020B0502040204020203" pitchFamily="34" charset="0"/>
              <a:cs typeface="Segoe UI"/>
            </a:rPr>
            <a:pPr algn="ctr"/>
            <a:t> </a:t>
          </a:fld>
          <a:endParaRPr lang="en-US" sz="2400">
            <a:solidFill>
              <a:srgbClr val="632B8D"/>
            </a:solidFill>
            <a:latin typeface="Nirmala UI" panose="020B0502040204020203" pitchFamily="34" charset="0"/>
            <a:ea typeface="Nirmala UI" panose="020B0502040204020203" pitchFamily="34" charset="0"/>
            <a:cs typeface="Nirmala UI" panose="020B0502040204020203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0.00369</cdr:x>
      <cdr:y>0.06995</cdr:y>
    </cdr:from>
    <cdr:to>
      <cdr:x>0.37602</cdr:x>
      <cdr:y>0.11133</cdr:y>
    </cdr:to>
    <cdr:sp macro="" textlink="'Funda Analysis Template (FA)'!$B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A373602-1A4F-6DEE-3A94-FA4B7DD2CABB}"/>
            </a:ext>
          </a:extLst>
        </cdr:cNvPr>
        <cdr:cNvSpPr txBox="1"/>
      </cdr:nvSpPr>
      <cdr:spPr>
        <a:xfrm xmlns:a="http://schemas.openxmlformats.org/drawingml/2006/main">
          <a:off x="33618" y="457171"/>
          <a:ext cx="3392980" cy="270411"/>
        </a:xfrm>
        <a:prstGeom xmlns:a="http://schemas.openxmlformats.org/drawingml/2006/main" prst="rect">
          <a:avLst/>
        </a:prstGeom>
        <a:solidFill xmlns:a="http://schemas.openxmlformats.org/drawingml/2006/main">
          <a:srgbClr val="F9F9F9"/>
        </a:solidFill>
        <a:ln xmlns:a="http://schemas.openxmlformats.org/drawingml/2006/main" w="2857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789A0910-B33C-4405-BEF3-30C3482BD001}" type="TxLink">
            <a:rPr lang="en-US" sz="1800" b="0" i="0" u="none" strike="noStrike">
              <a:solidFill>
                <a:srgbClr val="000000"/>
              </a:solidFill>
              <a:latin typeface="Segoe UI"/>
              <a:ea typeface="Nirmala UI" panose="020B0502040204020203" pitchFamily="34" charset="0"/>
              <a:cs typeface="Segoe UI"/>
            </a:rPr>
            <a:pPr algn="l"/>
            <a:t> </a:t>
          </a:fld>
          <a:endParaRPr lang="en-US" sz="1600">
            <a:solidFill>
              <a:sysClr val="windowText" lastClr="000000"/>
            </a:solidFill>
            <a:latin typeface="Nirmala UI" panose="020B0502040204020203" pitchFamily="34" charset="0"/>
            <a:ea typeface="Nirmala UI" panose="020B0502040204020203" pitchFamily="34" charset="0"/>
            <a:cs typeface="Nirmala UI" panose="020B0502040204020203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103</xdr:row>
      <xdr:rowOff>28575</xdr:rowOff>
    </xdr:from>
    <xdr:to>
      <xdr:col>12</xdr:col>
      <xdr:colOff>57150</xdr:colOff>
      <xdr:row>120</xdr:row>
      <xdr:rowOff>266699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2DB35-52F4-43AE-8BD4-105D84E1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AFAD-7F14-4FC0-A32B-F2E58A4FC978}">
  <dimension ref="A1:U108"/>
  <sheetViews>
    <sheetView tabSelected="1" zoomScale="85" zoomScaleNormal="85" workbookViewId="0">
      <pane ySplit="1" topLeftCell="A4" activePane="bottomLeft" state="frozen"/>
      <selection pane="bottomLeft" activeCell="C2" sqref="C2:E4"/>
    </sheetView>
  </sheetViews>
  <sheetFormatPr defaultColWidth="15.73046875" defaultRowHeight="99.95" customHeight="1"/>
  <cols>
    <col min="1" max="1" width="10.73046875" style="54" customWidth="1"/>
    <col min="2" max="2" width="72.86328125" style="3" customWidth="1"/>
    <col min="3" max="3" width="21.1328125" style="3" customWidth="1"/>
    <col min="4" max="4" width="90.86328125" style="3" customWidth="1"/>
    <col min="5" max="5" width="49.1328125" style="3" customWidth="1"/>
    <col min="6" max="6" width="22.1328125" style="3" bestFit="1" customWidth="1"/>
    <col min="7" max="21" width="15.73046875" style="3"/>
    <col min="22" max="16384" width="15.73046875" style="53"/>
  </cols>
  <sheetData>
    <row r="1" spans="1:21" s="52" customFormat="1" ht="75" customHeight="1" thickTop="1" thickBot="1">
      <c r="A1" s="73" t="s">
        <v>87</v>
      </c>
      <c r="B1" s="69" t="s">
        <v>267</v>
      </c>
      <c r="C1" s="76" t="s">
        <v>58</v>
      </c>
      <c r="D1" s="77" t="s">
        <v>42</v>
      </c>
      <c r="E1" s="77" t="s">
        <v>43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</row>
    <row r="2" spans="1:21" s="52" customFormat="1" ht="39.950000000000003" customHeight="1" thickTop="1" thickBot="1">
      <c r="A2" s="74" t="s">
        <v>90</v>
      </c>
      <c r="B2" s="37" t="s">
        <v>268</v>
      </c>
      <c r="C2" s="126" t="s">
        <v>269</v>
      </c>
      <c r="D2" s="127"/>
      <c r="E2" s="128"/>
      <c r="F2" s="135" t="s">
        <v>44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</row>
    <row r="3" spans="1:21" ht="39.950000000000003" customHeight="1" thickTop="1" thickBot="1">
      <c r="A3" s="75" t="s">
        <v>88</v>
      </c>
      <c r="B3" s="1">
        <v>44964</v>
      </c>
      <c r="C3" s="129"/>
      <c r="D3" s="130"/>
      <c r="E3" s="131"/>
      <c r="F3" s="135"/>
    </row>
    <row r="4" spans="1:21" ht="39.950000000000003" customHeight="1" thickTop="1" thickBot="1">
      <c r="A4" s="75" t="s">
        <v>89</v>
      </c>
      <c r="B4" s="2">
        <v>0.73</v>
      </c>
      <c r="C4" s="132"/>
      <c r="D4" s="133"/>
      <c r="E4" s="134"/>
      <c r="F4" s="135"/>
    </row>
    <row r="5" spans="1:21" ht="39.950000000000003" customHeight="1" thickTop="1" thickBot="1"/>
    <row r="6" spans="1:21" ht="39.950000000000003" customHeight="1" thickTop="1" thickBot="1">
      <c r="B6" s="79" t="s">
        <v>132</v>
      </c>
      <c r="C6" s="78">
        <f>SUM(C9,C20,C30,C40,C50,C68,C79,C88,C95,C103)</f>
        <v>80</v>
      </c>
    </row>
    <row r="7" spans="1:21" ht="39.950000000000003" customHeight="1" thickTop="1" thickBot="1">
      <c r="B7" s="80" t="s">
        <v>133</v>
      </c>
      <c r="C7" s="80" t="s">
        <v>142</v>
      </c>
    </row>
    <row r="8" spans="1:21" ht="39.950000000000003" customHeight="1" thickTop="1" thickBot="1"/>
    <row r="9" spans="1:21" ht="60" customHeight="1" thickTop="1" thickBot="1">
      <c r="A9" s="81">
        <v>1</v>
      </c>
      <c r="B9" s="82" t="s">
        <v>45</v>
      </c>
      <c r="C9" s="36">
        <v>8</v>
      </c>
    </row>
    <row r="10" spans="1:21" ht="30" customHeight="1" thickTop="1" thickBot="1">
      <c r="A10" s="83"/>
      <c r="B10" s="84" t="s">
        <v>46</v>
      </c>
    </row>
    <row r="11" spans="1:21" ht="99.95" customHeight="1" thickTop="1" thickBot="1">
      <c r="A11" s="85">
        <v>1</v>
      </c>
      <c r="B11" s="86" t="s">
        <v>143</v>
      </c>
      <c r="C11" s="4" t="s">
        <v>59</v>
      </c>
      <c r="D11" s="38"/>
      <c r="E11" s="38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</row>
    <row r="12" spans="1:21" ht="99.95" customHeight="1" thickBot="1">
      <c r="A12" s="85">
        <v>2</v>
      </c>
      <c r="B12" s="87" t="s">
        <v>125</v>
      </c>
      <c r="C12" s="4" t="s">
        <v>57</v>
      </c>
      <c r="D12" s="38"/>
      <c r="E12" s="42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</row>
    <row r="13" spans="1:21" ht="99.95" customHeight="1" thickBot="1">
      <c r="A13" s="85">
        <v>3</v>
      </c>
      <c r="B13" s="87" t="s">
        <v>128</v>
      </c>
      <c r="C13" s="4" t="s">
        <v>62</v>
      </c>
      <c r="D13" s="40"/>
      <c r="E13" s="39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</row>
    <row r="14" spans="1:21" ht="118.5" customHeight="1" thickBot="1">
      <c r="A14" s="85">
        <v>4</v>
      </c>
      <c r="B14" s="88" t="s">
        <v>144</v>
      </c>
      <c r="C14" s="4" t="s">
        <v>65</v>
      </c>
      <c r="D14" s="39"/>
      <c r="E14" s="43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</row>
    <row r="15" spans="1:21" ht="30" customHeight="1" thickTop="1" thickBot="1">
      <c r="A15" s="89"/>
      <c r="B15" s="90" t="s">
        <v>47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</row>
    <row r="16" spans="1:21" ht="99.95" customHeight="1" thickTop="1" thickBot="1">
      <c r="A16" s="85">
        <v>5</v>
      </c>
      <c r="B16" s="91" t="s">
        <v>131</v>
      </c>
      <c r="C16" s="4" t="s">
        <v>71</v>
      </c>
      <c r="D16" s="38"/>
      <c r="E16" s="38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</row>
    <row r="17" spans="1:20" ht="99.95" customHeight="1" thickBot="1">
      <c r="A17" s="85">
        <v>6</v>
      </c>
      <c r="B17" s="87" t="s">
        <v>94</v>
      </c>
      <c r="C17" s="4" t="s">
        <v>65</v>
      </c>
      <c r="D17" s="38"/>
      <c r="E17" s="38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</row>
    <row r="18" spans="1:20" ht="99.95" customHeight="1" thickBot="1">
      <c r="A18" s="85">
        <v>7</v>
      </c>
      <c r="B18" s="87" t="s">
        <v>95</v>
      </c>
      <c r="C18" s="4" t="s">
        <v>65</v>
      </c>
      <c r="D18" s="38"/>
      <c r="E18" s="38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</row>
    <row r="19" spans="1:20" ht="39.950000000000003" customHeight="1" thickBot="1">
      <c r="A19" s="92"/>
      <c r="B19" s="92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</row>
    <row r="20" spans="1:20" ht="60" customHeight="1" thickTop="1" thickBot="1">
      <c r="A20" s="81">
        <v>2</v>
      </c>
      <c r="B20" s="93" t="s">
        <v>48</v>
      </c>
      <c r="C20" s="36">
        <v>8</v>
      </c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</row>
    <row r="21" spans="1:20" ht="30" customHeight="1" thickTop="1" thickBot="1">
      <c r="A21" s="83"/>
      <c r="B21" s="84" t="s">
        <v>46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</row>
    <row r="22" spans="1:20" ht="99.95" customHeight="1" thickTop="1" thickBot="1">
      <c r="A22" s="94">
        <v>8</v>
      </c>
      <c r="B22" s="87" t="s">
        <v>96</v>
      </c>
      <c r="C22" s="5"/>
      <c r="D22" s="7"/>
      <c r="E22" s="38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23" spans="1:20" ht="99.95" customHeight="1" thickTop="1" thickBot="1">
      <c r="A23" s="85">
        <v>9</v>
      </c>
      <c r="B23" s="87" t="s">
        <v>112</v>
      </c>
      <c r="C23" s="6" t="s">
        <v>59</v>
      </c>
      <c r="E23" s="39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 spans="1:20" ht="99.95" customHeight="1" thickBot="1">
      <c r="A24" s="85">
        <v>10</v>
      </c>
      <c r="B24" s="87" t="s">
        <v>145</v>
      </c>
      <c r="C24" s="4" t="s">
        <v>59</v>
      </c>
      <c r="D24" s="39"/>
      <c r="E24" s="39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spans="1:20" ht="99.95" customHeight="1" thickBot="1">
      <c r="A25" s="85">
        <v>11</v>
      </c>
      <c r="B25" s="87" t="s">
        <v>97</v>
      </c>
      <c r="C25" s="4" t="s">
        <v>59</v>
      </c>
      <c r="D25" s="38"/>
      <c r="E25" s="38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pans="1:20" ht="30" customHeight="1" thickTop="1" thickBot="1">
      <c r="A26" s="89"/>
      <c r="B26" s="90" t="s">
        <v>47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1:20" ht="99.95" customHeight="1" thickTop="1" thickBot="1">
      <c r="A27" s="85">
        <v>12</v>
      </c>
      <c r="B27" s="87" t="s">
        <v>92</v>
      </c>
      <c r="C27" s="7" t="s">
        <v>65</v>
      </c>
      <c r="D27" s="38"/>
      <c r="E27" s="38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pans="1:20" ht="99.95" customHeight="1" thickBot="1">
      <c r="A28" s="85">
        <v>13</v>
      </c>
      <c r="B28" s="87" t="s">
        <v>93</v>
      </c>
      <c r="C28" s="7" t="s">
        <v>65</v>
      </c>
      <c r="D28" s="38"/>
      <c r="E28" s="38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1:20" ht="39.950000000000003" customHeight="1" thickBot="1">
      <c r="A29" s="83"/>
      <c r="B29" s="95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20" ht="60" customHeight="1" thickTop="1" thickBot="1">
      <c r="A30" s="81">
        <v>3</v>
      </c>
      <c r="B30" s="93" t="s">
        <v>49</v>
      </c>
      <c r="C30" s="36">
        <v>8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pans="1:20" ht="30" customHeight="1" thickTop="1" thickBot="1">
      <c r="A31" s="83"/>
      <c r="B31" s="84" t="s">
        <v>46</v>
      </c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20" ht="99.95" customHeight="1" thickTop="1" thickBot="1">
      <c r="A32" s="85">
        <v>14</v>
      </c>
      <c r="B32" s="87" t="s">
        <v>116</v>
      </c>
      <c r="C32" s="7" t="s">
        <v>65</v>
      </c>
      <c r="D32" s="38"/>
      <c r="E32" s="38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</row>
    <row r="33" spans="1:20" ht="99.95" customHeight="1" thickBot="1">
      <c r="A33" s="85">
        <v>15</v>
      </c>
      <c r="B33" s="87" t="s">
        <v>146</v>
      </c>
      <c r="C33" s="7" t="s">
        <v>59</v>
      </c>
      <c r="D33" s="38"/>
      <c r="E33" s="38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</row>
    <row r="34" spans="1:20" ht="99.95" customHeight="1" thickTop="1" thickBot="1">
      <c r="A34" s="94">
        <v>16</v>
      </c>
      <c r="B34" s="87" t="s">
        <v>83</v>
      </c>
      <c r="C34" s="44"/>
      <c r="D34" s="38"/>
      <c r="E34" s="39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</row>
    <row r="35" spans="1:20" ht="99.95" customHeight="1" thickTop="1" thickBot="1">
      <c r="A35" s="85">
        <v>17</v>
      </c>
      <c r="B35" s="87" t="s">
        <v>98</v>
      </c>
      <c r="C35" s="7" t="s">
        <v>62</v>
      </c>
      <c r="D35" s="38"/>
      <c r="E35" s="38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</row>
    <row r="36" spans="1:20" ht="99.95" customHeight="1" thickBot="1">
      <c r="A36" s="85">
        <v>18</v>
      </c>
      <c r="B36" s="87" t="s">
        <v>147</v>
      </c>
      <c r="C36" s="7" t="s">
        <v>57</v>
      </c>
      <c r="D36" s="38"/>
      <c r="E36" s="38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</row>
    <row r="37" spans="1:20" ht="30" customHeight="1" thickTop="1" thickBot="1">
      <c r="A37" s="83"/>
      <c r="B37" s="90" t="s">
        <v>47</v>
      </c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</row>
    <row r="38" spans="1:20" ht="99.95" customHeight="1" thickTop="1" thickBot="1">
      <c r="A38" s="85">
        <v>19</v>
      </c>
      <c r="B38" s="87" t="s">
        <v>99</v>
      </c>
      <c r="C38" s="7" t="s">
        <v>65</v>
      </c>
      <c r="D38" s="38"/>
      <c r="E38" s="38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</row>
    <row r="39" spans="1:20" ht="39.950000000000003" customHeight="1" thickBot="1">
      <c r="A39" s="83"/>
      <c r="B39" s="95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</row>
    <row r="40" spans="1:20" ht="60" customHeight="1" thickTop="1" thickBot="1">
      <c r="A40" s="81">
        <v>4</v>
      </c>
      <c r="B40" s="93" t="s">
        <v>50</v>
      </c>
      <c r="C40" s="36">
        <v>8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30" customHeight="1" thickTop="1" thickBot="1">
      <c r="A41" s="83"/>
      <c r="B41" s="84" t="s">
        <v>46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</row>
    <row r="42" spans="1:20" ht="99.95" customHeight="1" thickTop="1" thickBot="1">
      <c r="A42" s="85">
        <v>20</v>
      </c>
      <c r="B42" s="87" t="s">
        <v>113</v>
      </c>
      <c r="C42" s="7" t="s">
        <v>59</v>
      </c>
      <c r="D42" s="38"/>
      <c r="E42" s="39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</row>
    <row r="43" spans="1:20" ht="99.95" customHeight="1" thickBot="1">
      <c r="A43" s="85">
        <v>21</v>
      </c>
      <c r="B43" s="87" t="s">
        <v>121</v>
      </c>
      <c r="C43" s="7" t="s">
        <v>59</v>
      </c>
      <c r="D43" s="38"/>
      <c r="E43" s="38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</row>
    <row r="44" spans="1:20" ht="99.95" customHeight="1" thickBot="1">
      <c r="A44" s="85">
        <v>22</v>
      </c>
      <c r="B44" s="87" t="s">
        <v>100</v>
      </c>
      <c r="C44" s="7" t="s">
        <v>59</v>
      </c>
      <c r="D44" s="38"/>
      <c r="E44" s="38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</row>
    <row r="45" spans="1:20" ht="99.95" customHeight="1" thickBot="1">
      <c r="A45" s="85">
        <v>23</v>
      </c>
      <c r="B45" s="87" t="s">
        <v>101</v>
      </c>
      <c r="C45" s="7" t="s">
        <v>59</v>
      </c>
      <c r="D45" s="38"/>
      <c r="E45" s="38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</row>
    <row r="46" spans="1:20" ht="99.95" customHeight="1" thickBot="1">
      <c r="A46" s="85">
        <v>24</v>
      </c>
      <c r="B46" s="87" t="s">
        <v>148</v>
      </c>
      <c r="C46" s="7" t="s">
        <v>62</v>
      </c>
      <c r="D46" s="38"/>
      <c r="E46" s="38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</row>
    <row r="47" spans="1:20" ht="30" customHeight="1" thickTop="1" thickBot="1">
      <c r="A47" s="83"/>
      <c r="B47" s="90" t="s">
        <v>47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</row>
    <row r="48" spans="1:20" ht="99.95" customHeight="1" thickTop="1" thickBot="1">
      <c r="A48" s="85">
        <v>25</v>
      </c>
      <c r="B48" s="87" t="s">
        <v>84</v>
      </c>
      <c r="C48" s="7" t="s">
        <v>65</v>
      </c>
      <c r="D48" s="38"/>
      <c r="E48" s="38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</row>
    <row r="49" spans="1:20" ht="39.950000000000003" customHeight="1" thickBot="1">
      <c r="A49" s="83"/>
      <c r="B49" s="95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</row>
    <row r="50" spans="1:20" ht="60" customHeight="1" thickTop="1" thickBot="1">
      <c r="A50" s="81">
        <v>5</v>
      </c>
      <c r="B50" s="93" t="s">
        <v>51</v>
      </c>
      <c r="C50" s="36">
        <v>8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</row>
    <row r="51" spans="1:20" ht="30" customHeight="1" thickTop="1" thickBot="1">
      <c r="A51" s="83"/>
      <c r="B51" s="84" t="s">
        <v>46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</row>
    <row r="52" spans="1:20" ht="99.95" customHeight="1" thickTop="1" thickBot="1">
      <c r="A52" s="85">
        <v>26</v>
      </c>
      <c r="B52" s="87" t="s">
        <v>102</v>
      </c>
      <c r="C52" s="7" t="s">
        <v>66</v>
      </c>
      <c r="D52" s="38"/>
      <c r="E52" s="38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</row>
    <row r="53" spans="1:20" ht="99.95" customHeight="1" thickBot="1">
      <c r="A53" s="85">
        <v>27</v>
      </c>
      <c r="B53" s="87" t="s">
        <v>114</v>
      </c>
      <c r="C53" s="7" t="s">
        <v>62</v>
      </c>
      <c r="D53" s="38"/>
      <c r="E53" s="38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</row>
    <row r="54" spans="1:20" ht="99.95" customHeight="1" thickBot="1">
      <c r="A54" s="85">
        <v>28</v>
      </c>
      <c r="B54" s="87" t="s">
        <v>149</v>
      </c>
      <c r="C54" s="7" t="s">
        <v>62</v>
      </c>
      <c r="D54" s="38"/>
      <c r="E54" s="39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</row>
    <row r="55" spans="1:20" ht="99.95" customHeight="1" thickBot="1">
      <c r="A55" s="85">
        <v>29</v>
      </c>
      <c r="B55" s="96" t="s">
        <v>115</v>
      </c>
      <c r="C55" s="7" t="s">
        <v>59</v>
      </c>
      <c r="D55" s="45"/>
      <c r="E55" s="39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</row>
    <row r="56" spans="1:20" ht="99.95" customHeight="1" thickBot="1">
      <c r="A56" s="85">
        <v>30</v>
      </c>
      <c r="B56" s="87" t="s">
        <v>122</v>
      </c>
      <c r="C56" s="7" t="s">
        <v>62</v>
      </c>
      <c r="D56" s="38"/>
      <c r="E56" s="38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</row>
    <row r="57" spans="1:20" ht="99.95" customHeight="1" thickBot="1">
      <c r="A57" s="85">
        <v>31</v>
      </c>
      <c r="B57" s="87" t="s">
        <v>123</v>
      </c>
      <c r="C57" s="7" t="s">
        <v>62</v>
      </c>
      <c r="D57" s="38"/>
      <c r="E57" s="38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</row>
    <row r="58" spans="1:20" ht="99.95" customHeight="1" thickBot="1">
      <c r="A58" s="85">
        <v>32</v>
      </c>
      <c r="B58" s="87" t="s">
        <v>117</v>
      </c>
      <c r="C58" s="7" t="s">
        <v>59</v>
      </c>
      <c r="D58" s="38"/>
      <c r="E58" s="46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</row>
    <row r="59" spans="1:20" ht="99.95" customHeight="1" thickTop="1" thickBot="1">
      <c r="A59" s="94">
        <v>33</v>
      </c>
      <c r="B59" s="87" t="s">
        <v>159</v>
      </c>
      <c r="C59" s="44" t="s">
        <v>62</v>
      </c>
      <c r="D59" s="38"/>
      <c r="E59" s="38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</row>
    <row r="60" spans="1:20" ht="99.95" customHeight="1" thickTop="1" thickBot="1">
      <c r="A60" s="85">
        <v>34</v>
      </c>
      <c r="B60" s="87" t="s">
        <v>157</v>
      </c>
      <c r="C60" s="4" t="s">
        <v>59</v>
      </c>
      <c r="D60" s="38"/>
      <c r="E60" s="39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</row>
    <row r="61" spans="1:20" ht="99.95" customHeight="1" thickBot="1">
      <c r="A61" s="85">
        <v>35</v>
      </c>
      <c r="B61" s="87" t="s">
        <v>124</v>
      </c>
      <c r="C61" s="7" t="s">
        <v>62</v>
      </c>
      <c r="D61" s="38"/>
      <c r="E61" s="38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</row>
    <row r="62" spans="1:20" ht="30" customHeight="1" thickTop="1" thickBot="1">
      <c r="A62" s="83"/>
      <c r="B62" s="90" t="s">
        <v>47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</row>
    <row r="63" spans="1:20" ht="99.95" customHeight="1" thickTop="1" thickBot="1">
      <c r="A63" s="85">
        <v>36</v>
      </c>
      <c r="B63" s="87" t="s">
        <v>118</v>
      </c>
      <c r="C63" s="7" t="s">
        <v>65</v>
      </c>
      <c r="D63" s="38"/>
      <c r="E63" s="38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</row>
    <row r="64" spans="1:20" ht="99.95" customHeight="1" thickBot="1">
      <c r="A64" s="85">
        <v>37</v>
      </c>
      <c r="B64" s="87" t="s">
        <v>126</v>
      </c>
      <c r="C64" s="7" t="s">
        <v>65</v>
      </c>
      <c r="D64" s="38"/>
      <c r="E64" s="39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</row>
    <row r="65" spans="1:20" ht="121.9" thickBot="1">
      <c r="A65" s="85">
        <v>38</v>
      </c>
      <c r="B65" s="87" t="s">
        <v>154</v>
      </c>
      <c r="C65" s="7" t="s">
        <v>65</v>
      </c>
      <c r="D65" s="38"/>
      <c r="E65" s="38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</row>
    <row r="66" spans="1:20" ht="121.9" thickBot="1">
      <c r="A66" s="85">
        <v>39</v>
      </c>
      <c r="B66" s="87" t="s">
        <v>153</v>
      </c>
      <c r="C66" s="7" t="s">
        <v>65</v>
      </c>
      <c r="D66" s="38"/>
      <c r="E66" s="38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</row>
    <row r="67" spans="1:20" ht="39.950000000000003" customHeight="1" thickBot="1">
      <c r="A67" s="83"/>
      <c r="B67" s="95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</row>
    <row r="68" spans="1:20" ht="60" customHeight="1" thickTop="1" thickBot="1">
      <c r="A68" s="81">
        <v>6</v>
      </c>
      <c r="B68" s="93" t="s">
        <v>137</v>
      </c>
      <c r="C68" s="36">
        <v>8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</row>
    <row r="69" spans="1:20" ht="30" customHeight="1" thickTop="1" thickBot="1">
      <c r="A69" s="83"/>
      <c r="B69" s="84" t="s">
        <v>46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</row>
    <row r="70" spans="1:20" ht="99.95" customHeight="1" thickTop="1" thickBot="1">
      <c r="A70" s="85">
        <v>40</v>
      </c>
      <c r="B70" s="87" t="s">
        <v>103</v>
      </c>
      <c r="C70" s="7" t="s">
        <v>65</v>
      </c>
      <c r="D70" s="38"/>
      <c r="E70" s="38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</row>
    <row r="71" spans="1:20" ht="99.95" customHeight="1" thickBot="1">
      <c r="A71" s="85">
        <v>41</v>
      </c>
      <c r="B71" s="87" t="s">
        <v>127</v>
      </c>
      <c r="C71" s="7" t="s">
        <v>59</v>
      </c>
      <c r="D71" s="38"/>
      <c r="E71" s="39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</row>
    <row r="72" spans="1:20" ht="99.95" customHeight="1" thickBot="1">
      <c r="A72" s="85">
        <v>42</v>
      </c>
      <c r="B72" s="87" t="s">
        <v>150</v>
      </c>
      <c r="C72" s="7" t="s">
        <v>59</v>
      </c>
      <c r="D72" s="38"/>
      <c r="E72" s="38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</row>
    <row r="73" spans="1:20" ht="99.95" customHeight="1" thickBot="1">
      <c r="A73" s="85">
        <v>43</v>
      </c>
      <c r="B73" s="87" t="s">
        <v>151</v>
      </c>
      <c r="C73" s="7" t="s">
        <v>59</v>
      </c>
      <c r="D73" s="38"/>
      <c r="E73" s="39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</row>
    <row r="74" spans="1:20" ht="99.95" customHeight="1" thickBot="1">
      <c r="A74" s="85">
        <v>44</v>
      </c>
      <c r="B74" s="87" t="s">
        <v>152</v>
      </c>
      <c r="C74" s="7" t="s">
        <v>59</v>
      </c>
      <c r="D74" s="38"/>
      <c r="E74" s="39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</row>
    <row r="75" spans="1:20" ht="30" customHeight="1" thickTop="1" thickBot="1">
      <c r="A75" s="83"/>
      <c r="B75" s="90" t="s">
        <v>47</v>
      </c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</row>
    <row r="76" spans="1:20" ht="99.95" customHeight="1" thickTop="1" thickBot="1">
      <c r="A76" s="85">
        <v>45</v>
      </c>
      <c r="B76" s="87" t="s">
        <v>138</v>
      </c>
      <c r="C76" s="7" t="s">
        <v>65</v>
      </c>
      <c r="D76" s="38"/>
      <c r="E76" s="38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</row>
    <row r="77" spans="1:20" ht="99.95" customHeight="1" thickBot="1">
      <c r="A77" s="85">
        <v>46</v>
      </c>
      <c r="B77" s="87" t="s">
        <v>139</v>
      </c>
      <c r="C77" s="7" t="s">
        <v>65</v>
      </c>
      <c r="D77" s="38"/>
      <c r="E77" s="38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</row>
    <row r="78" spans="1:20" ht="39.950000000000003" customHeight="1" thickBot="1">
      <c r="A78" s="83"/>
      <c r="B78" s="95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</row>
    <row r="79" spans="1:20" ht="99.95" customHeight="1" thickTop="1" thickBot="1">
      <c r="A79" s="81">
        <v>7</v>
      </c>
      <c r="B79" s="93" t="s">
        <v>53</v>
      </c>
      <c r="C79" s="36">
        <v>8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</row>
    <row r="80" spans="1:20" ht="30" customHeight="1" thickTop="1" thickBot="1">
      <c r="A80" s="83"/>
      <c r="B80" s="84" t="s">
        <v>46</v>
      </c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</row>
    <row r="81" spans="1:20" ht="99.95" customHeight="1" thickTop="1" thickBot="1">
      <c r="A81" s="85">
        <v>47</v>
      </c>
      <c r="B81" s="87" t="s">
        <v>163</v>
      </c>
      <c r="C81" s="7" t="s">
        <v>59</v>
      </c>
      <c r="D81" s="38"/>
      <c r="E81" s="39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</row>
    <row r="82" spans="1:20" ht="99.95" customHeight="1" thickBot="1">
      <c r="A82" s="85">
        <v>48</v>
      </c>
      <c r="B82" s="87" t="s">
        <v>160</v>
      </c>
      <c r="C82" s="7" t="s">
        <v>59</v>
      </c>
      <c r="D82" s="38"/>
      <c r="E82" s="38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</row>
    <row r="83" spans="1:20" ht="99.95" customHeight="1" thickBot="1">
      <c r="A83" s="85">
        <v>49</v>
      </c>
      <c r="B83" s="87" t="s">
        <v>119</v>
      </c>
      <c r="C83" s="7" t="s">
        <v>59</v>
      </c>
      <c r="D83" s="38"/>
      <c r="E83" s="38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</row>
    <row r="84" spans="1:20" ht="99.95" customHeight="1" thickTop="1" thickBot="1">
      <c r="A84" s="94">
        <v>50</v>
      </c>
      <c r="B84" s="87" t="s">
        <v>158</v>
      </c>
      <c r="C84" s="44" t="s">
        <v>62</v>
      </c>
      <c r="D84" s="38"/>
      <c r="E84" s="38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</row>
    <row r="85" spans="1:20" ht="30" customHeight="1" thickTop="1" thickBot="1">
      <c r="A85" s="83"/>
      <c r="B85" s="90" t="s">
        <v>47</v>
      </c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</row>
    <row r="86" spans="1:20" ht="99.95" customHeight="1" thickTop="1" thickBot="1">
      <c r="A86" s="85">
        <v>51</v>
      </c>
      <c r="B86" s="87" t="s">
        <v>84</v>
      </c>
      <c r="C86" s="7" t="s">
        <v>65</v>
      </c>
      <c r="D86" s="38"/>
      <c r="E86" s="38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</row>
    <row r="87" spans="1:20" ht="39.950000000000003" customHeight="1" thickBot="1">
      <c r="A87" s="83"/>
      <c r="B87" s="95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</row>
    <row r="88" spans="1:20" ht="60" customHeight="1" thickTop="1" thickBot="1">
      <c r="A88" s="81">
        <v>8</v>
      </c>
      <c r="B88" s="93" t="s">
        <v>54</v>
      </c>
      <c r="C88" s="36">
        <v>8</v>
      </c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</row>
    <row r="89" spans="1:20" ht="30" customHeight="1" thickTop="1" thickBot="1">
      <c r="A89" s="83"/>
      <c r="B89" s="84" t="s">
        <v>46</v>
      </c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</row>
    <row r="90" spans="1:20" ht="99.95" customHeight="1" thickTop="1" thickBot="1">
      <c r="A90" s="85">
        <v>52</v>
      </c>
      <c r="B90" s="87" t="s">
        <v>104</v>
      </c>
      <c r="C90" s="7" t="s">
        <v>59</v>
      </c>
      <c r="D90" s="38"/>
      <c r="E90" s="38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</row>
    <row r="91" spans="1:20" ht="99.95" customHeight="1" thickBot="1">
      <c r="A91" s="85">
        <v>53</v>
      </c>
      <c r="B91" s="87" t="s">
        <v>105</v>
      </c>
      <c r="C91" s="7" t="s">
        <v>59</v>
      </c>
      <c r="D91" s="38"/>
      <c r="E91" s="38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</row>
    <row r="92" spans="1:20" ht="30" customHeight="1" thickTop="1" thickBot="1">
      <c r="A92" s="83"/>
      <c r="B92" s="90" t="s">
        <v>47</v>
      </c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</row>
    <row r="93" spans="1:20" ht="99.95" customHeight="1" thickTop="1" thickBot="1">
      <c r="A93" s="85">
        <v>54</v>
      </c>
      <c r="B93" s="87" t="s">
        <v>129</v>
      </c>
      <c r="C93" s="7" t="s">
        <v>65</v>
      </c>
      <c r="D93" s="47"/>
      <c r="E93" s="39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</row>
    <row r="94" spans="1:20" ht="39.950000000000003" customHeight="1" thickBot="1">
      <c r="A94" s="83"/>
      <c r="B94" s="95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</row>
    <row r="95" spans="1:20" ht="60" customHeight="1" thickTop="1" thickBot="1">
      <c r="A95" s="81">
        <v>9</v>
      </c>
      <c r="B95" s="93" t="s">
        <v>55</v>
      </c>
      <c r="C95" s="36">
        <v>8</v>
      </c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</row>
    <row r="96" spans="1:20" ht="30" customHeight="1" thickTop="1" thickBot="1">
      <c r="A96" s="83"/>
      <c r="B96" s="84" t="s">
        <v>46</v>
      </c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</row>
    <row r="97" spans="1:20" ht="99.95" customHeight="1" thickTop="1" thickBot="1">
      <c r="A97" s="94">
        <v>55</v>
      </c>
      <c r="B97" s="87" t="s">
        <v>106</v>
      </c>
      <c r="C97" s="44" t="s">
        <v>59</v>
      </c>
      <c r="D97" s="38"/>
      <c r="E97" s="38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</row>
    <row r="98" spans="1:20" ht="99.95" customHeight="1" thickTop="1" thickBot="1">
      <c r="A98" s="85">
        <v>56</v>
      </c>
      <c r="B98" s="87" t="s">
        <v>85</v>
      </c>
      <c r="C98" s="7" t="s">
        <v>62</v>
      </c>
      <c r="D98" s="38"/>
      <c r="E98" s="38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</row>
    <row r="99" spans="1:20" ht="99.95" customHeight="1" thickBot="1">
      <c r="A99" s="85">
        <v>57</v>
      </c>
      <c r="B99" s="87" t="s">
        <v>141</v>
      </c>
      <c r="C99" s="7" t="s">
        <v>59</v>
      </c>
      <c r="D99" s="38"/>
      <c r="E99" s="38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</row>
    <row r="100" spans="1:20" ht="30" customHeight="1" thickTop="1" thickBot="1">
      <c r="A100" s="83"/>
      <c r="B100" s="90" t="s">
        <v>47</v>
      </c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</row>
    <row r="101" spans="1:20" ht="99.95" customHeight="1" thickTop="1" thickBot="1">
      <c r="A101" s="85">
        <v>58</v>
      </c>
      <c r="B101" s="87" t="s">
        <v>140</v>
      </c>
      <c r="C101" s="7" t="s">
        <v>65</v>
      </c>
      <c r="D101" s="47"/>
      <c r="E101" s="39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</row>
    <row r="102" spans="1:20" ht="39.950000000000003" customHeight="1" thickBot="1">
      <c r="A102" s="83"/>
      <c r="B102" s="95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</row>
    <row r="103" spans="1:20" ht="60" customHeight="1" thickTop="1" thickBot="1">
      <c r="A103" s="81">
        <v>10</v>
      </c>
      <c r="B103" s="93" t="s">
        <v>56</v>
      </c>
      <c r="C103" s="36">
        <v>8</v>
      </c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</row>
    <row r="104" spans="1:20" ht="30" customHeight="1" thickTop="1" thickBot="1">
      <c r="A104" s="83"/>
      <c r="B104" s="84" t="s">
        <v>46</v>
      </c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</row>
    <row r="105" spans="1:20" ht="99.95" customHeight="1" thickTop="1" thickBot="1">
      <c r="A105" s="85">
        <v>59</v>
      </c>
      <c r="B105" s="87" t="s">
        <v>120</v>
      </c>
      <c r="C105" s="7" t="s">
        <v>59</v>
      </c>
      <c r="D105" s="38"/>
      <c r="E105" s="38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</row>
    <row r="106" spans="1:20" ht="99.95" customHeight="1" thickBot="1">
      <c r="A106" s="85">
        <v>60</v>
      </c>
      <c r="B106" s="87" t="s">
        <v>155</v>
      </c>
      <c r="C106" s="7" t="s">
        <v>59</v>
      </c>
      <c r="D106" s="38"/>
      <c r="E106" s="38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</row>
    <row r="107" spans="1:20" ht="30" customHeight="1" thickTop="1" thickBot="1">
      <c r="A107" s="83"/>
      <c r="B107" s="90" t="s">
        <v>47</v>
      </c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</row>
    <row r="108" spans="1:20" ht="99.95" customHeight="1" thickTop="1" thickBot="1">
      <c r="A108" s="85">
        <v>61</v>
      </c>
      <c r="B108" s="87" t="s">
        <v>156</v>
      </c>
      <c r="C108" s="7" t="s">
        <v>60</v>
      </c>
      <c r="D108" s="47"/>
      <c r="E108" s="39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</row>
  </sheetData>
  <mergeCells count="2">
    <mergeCell ref="C2:E4"/>
    <mergeCell ref="F2:F4"/>
  </mergeCells>
  <dataValidations count="7">
    <dataValidation type="list" allowBlank="1" showInputMessage="1" showErrorMessage="1" sqref="C16 C14" xr:uid="{408A9D0E-E6EB-467A-AF32-1D6BCD37BFFE}">
      <formula1>"It's not Blockchain / DAG,Excellent,Decent,Average,Bad,Awful"</formula1>
    </dataValidation>
    <dataValidation type="list" allowBlank="1" showInputMessage="1" showErrorMessage="1" sqref="C11 C97 C23:C25 C33 C42:C45 C55 C71:C74 C13 C81:C83 C90:C91 C105:C106 C99 C60" xr:uid="{E4B462BF-D6E4-4E36-9A0C-1CE372DFF711}">
      <formula1>"Yes,No,I'm not sure"</formula1>
    </dataValidation>
    <dataValidation type="list" allowBlank="1" showInputMessage="1" showErrorMessage="1" sqref="C57 C35:C36 C46 C12 C53:C54 C98 C61 C59 C84" xr:uid="{8D6849B1-7BE2-497D-A65E-1834B41EA768}">
      <formula1>"Yes,No"</formula1>
    </dataValidation>
    <dataValidation type="list" allowBlank="1" showInputMessage="1" showErrorMessage="1" sqref="C17:C18 C27:C28 C32 C38 C48 C101 C70 C93 C76:C77 C63:C66 C108 C86" xr:uid="{FF07B0E3-11EA-4E53-B869-E37E4B1DAD0E}">
      <formula1>"Excellent,Decent,Average,Bad,Awful"</formula1>
    </dataValidation>
    <dataValidation type="list" allowBlank="1" showInputMessage="1" showErrorMessage="1" sqref="C52 C56" xr:uid="{82A346DE-BFFD-4AF7-8765-C56E690C3666}">
      <formula1>"Yes,No,❌"</formula1>
    </dataValidation>
    <dataValidation type="list" allowBlank="1" showInputMessage="1" showErrorMessage="1" sqref="C58" xr:uid="{97445AF6-C9B7-4FA2-9DFD-F60E6CEBC1FB}">
      <formula1>"It's Overvalued,It's Undervalued,I'm not sure"</formula1>
    </dataValidation>
    <dataValidation type="decimal" allowBlank="1" showInputMessage="1" showErrorMessage="1" error="ضریب باید بین 5 تا 10 باشد." prompt="This coefficient is defined to determine the importance of the section._x000a_Please choose a number between 5 and 10 for the section." sqref="C103 C9 C20 C30 C40 C50 C68 C79 C88 C95" xr:uid="{0923E212-1E80-4402-9FC3-08C1E3D138AC}">
      <formula1>4.99999</formula1>
      <formula2>10.0000001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F5250-0935-4555-A6EF-8811EE1CF50F}">
  <dimension ref="A1:Z132"/>
  <sheetViews>
    <sheetView zoomScale="85" zoomScaleNormal="85" workbookViewId="0">
      <pane ySplit="2" topLeftCell="A3" activePane="bottomLeft" state="frozen"/>
      <selection activeCell="B1" sqref="B1"/>
      <selection pane="bottomLeft"/>
    </sheetView>
  </sheetViews>
  <sheetFormatPr defaultColWidth="15.73046875" defaultRowHeight="30" customHeight="1"/>
  <cols>
    <col min="1" max="1" width="118.59765625" style="58" customWidth="1"/>
    <col min="2" max="2" width="22.86328125" style="16" bestFit="1" customWidth="1"/>
    <col min="3" max="7" width="15.73046875" style="9"/>
    <col min="8" max="8" width="19.73046875" style="9" bestFit="1" customWidth="1"/>
    <col min="9" max="12" width="15.73046875" style="9"/>
    <col min="13" max="13" width="15.73046875" style="16"/>
    <col min="14" max="15" width="15.73046875" style="9"/>
    <col min="16" max="16" width="23.59765625" style="13" bestFit="1" customWidth="1"/>
    <col min="17" max="17" width="15.73046875" style="14"/>
    <col min="18" max="20" width="15.73046875" style="9"/>
    <col min="21" max="21" width="20.59765625" style="9" bestFit="1" customWidth="1"/>
    <col min="22" max="16384" width="15.73046875" style="9"/>
  </cols>
  <sheetData>
    <row r="1" spans="1:22" ht="30" customHeight="1">
      <c r="C1" s="10" t="s">
        <v>62</v>
      </c>
      <c r="D1" s="10" t="s">
        <v>59</v>
      </c>
      <c r="E1" s="10" t="s">
        <v>57</v>
      </c>
      <c r="F1" s="10" t="s">
        <v>63</v>
      </c>
      <c r="G1" s="10" t="s">
        <v>64</v>
      </c>
      <c r="H1" s="10" t="s">
        <v>65</v>
      </c>
      <c r="I1" s="10" t="s">
        <v>60</v>
      </c>
      <c r="J1" s="10" t="s">
        <v>61</v>
      </c>
      <c r="K1" s="11" t="s">
        <v>67</v>
      </c>
      <c r="L1" s="11" t="s">
        <v>68</v>
      </c>
      <c r="M1" s="12" t="s">
        <v>130</v>
      </c>
    </row>
    <row r="2" spans="1:22" ht="30" customHeight="1">
      <c r="C2" s="15">
        <v>-1</v>
      </c>
      <c r="D2" s="15">
        <v>0</v>
      </c>
      <c r="E2" s="15">
        <v>1</v>
      </c>
      <c r="F2" s="15">
        <v>-4</v>
      </c>
      <c r="G2" s="15">
        <v>-2</v>
      </c>
      <c r="H2" s="15">
        <v>0</v>
      </c>
      <c r="I2" s="15">
        <v>2</v>
      </c>
      <c r="J2" s="15">
        <v>4</v>
      </c>
      <c r="K2" s="15">
        <v>-3</v>
      </c>
      <c r="L2" s="15">
        <v>3</v>
      </c>
      <c r="M2" s="16">
        <v>1.1000000000000001</v>
      </c>
    </row>
    <row r="3" spans="1:22" ht="30" customHeight="1">
      <c r="U3" s="15" t="str">
        <f>A6</f>
        <v xml:space="preserve"> Value Proposition</v>
      </c>
      <c r="V3" s="48">
        <f>P8</f>
        <v>6.666666666666667</v>
      </c>
    </row>
    <row r="4" spans="1:22" ht="30" customHeight="1">
      <c r="U4" s="15" t="str">
        <f>A17</f>
        <v xml:space="preserve"> Team</v>
      </c>
      <c r="V4" s="48">
        <f>P19</f>
        <v>0</v>
      </c>
    </row>
    <row r="5" spans="1:22" ht="30" customHeight="1" thickBot="1">
      <c r="U5" s="15" t="str">
        <f>A27</f>
        <v xml:space="preserve"> Developer activity</v>
      </c>
      <c r="V5" s="48">
        <f>P29</f>
        <v>0</v>
      </c>
    </row>
    <row r="6" spans="1:22" ht="30" customHeight="1" thickTop="1" thickBot="1">
      <c r="A6" s="59" t="s">
        <v>107</v>
      </c>
      <c r="C6" s="10" t="str">
        <f>C1</f>
        <v>No</v>
      </c>
      <c r="D6" s="10" t="str">
        <f t="shared" ref="D6:J6" si="0">D1</f>
        <v>I'm not sure</v>
      </c>
      <c r="E6" s="10" t="str">
        <f t="shared" si="0"/>
        <v>Yes</v>
      </c>
      <c r="F6" s="10" t="str">
        <f t="shared" si="0"/>
        <v>Awful</v>
      </c>
      <c r="G6" s="10" t="str">
        <f t="shared" si="0"/>
        <v>Bad</v>
      </c>
      <c r="H6" s="10" t="str">
        <f t="shared" si="0"/>
        <v>Average</v>
      </c>
      <c r="I6" s="10" t="str">
        <f t="shared" si="0"/>
        <v>Decent</v>
      </c>
      <c r="J6" s="10" t="str">
        <f t="shared" si="0"/>
        <v>Excellent</v>
      </c>
      <c r="K6" s="18"/>
      <c r="L6" s="18"/>
      <c r="M6" s="19" t="s">
        <v>71</v>
      </c>
      <c r="N6" s="20">
        <f>'Funda Analysis Template (EN)'!C9</f>
        <v>8</v>
      </c>
      <c r="U6" s="15" t="str">
        <f>A36</f>
        <v xml:space="preserve"> Usecases</v>
      </c>
      <c r="V6" s="48">
        <f>P38</f>
        <v>-11.111111111111111</v>
      </c>
    </row>
    <row r="7" spans="1:22" ht="30" customHeight="1" thickTop="1" thickBot="1">
      <c r="A7" s="97" t="s">
        <v>46</v>
      </c>
      <c r="C7" s="15">
        <f>COUNTIF(B8:B15,"Noر*")</f>
        <v>0</v>
      </c>
      <c r="D7" s="15">
        <f>COUNTIF(B8:B15,"I'm not sure*")</f>
        <v>1</v>
      </c>
      <c r="E7" s="15">
        <f>COUNTIF(B8:B15,"*Yes*")</f>
        <v>1</v>
      </c>
      <c r="F7" s="15">
        <f>COUNTIF(B8:B15,"*Awful*")</f>
        <v>0</v>
      </c>
      <c r="G7" s="15">
        <f>COUNTIF(B8:B15,"*Bad*")</f>
        <v>0</v>
      </c>
      <c r="H7" s="15">
        <f>COUNTIF(B8:B15,"*Average*")</f>
        <v>3</v>
      </c>
      <c r="I7" s="15">
        <f>COUNTIF(B8:B15,"*Decent*")</f>
        <v>0</v>
      </c>
      <c r="J7" s="15">
        <f>COUNTIF(B8:B15,"*Excellent*")</f>
        <v>0</v>
      </c>
      <c r="K7" s="15"/>
      <c r="L7" s="15"/>
      <c r="M7" s="21">
        <f>COUNTIF(B13,"*It's not Blockchain / DAG*")</f>
        <v>1</v>
      </c>
      <c r="N7" s="15" t="s">
        <v>26</v>
      </c>
      <c r="O7" s="15" t="s">
        <v>27</v>
      </c>
      <c r="P7" s="22" t="s">
        <v>29</v>
      </c>
      <c r="U7" s="15" t="str">
        <f>A46</f>
        <v>Tokenomics</v>
      </c>
      <c r="V7" s="48">
        <f>P48</f>
        <v>-4.166666666666667</v>
      </c>
    </row>
    <row r="8" spans="1:22" ht="30" customHeight="1" thickTop="1">
      <c r="A8" s="98" t="s">
        <v>164</v>
      </c>
      <c r="B8" s="16" t="str">
        <f>'Funda Analysis Template (EN)'!C11</f>
        <v>I'm not sure</v>
      </c>
      <c r="C8" s="9">
        <f t="shared" ref="C8:J8" si="1">C2*C7</f>
        <v>0</v>
      </c>
      <c r="D8" s="9">
        <f t="shared" si="1"/>
        <v>0</v>
      </c>
      <c r="E8" s="9">
        <f t="shared" si="1"/>
        <v>1</v>
      </c>
      <c r="F8" s="9">
        <f t="shared" si="1"/>
        <v>0</v>
      </c>
      <c r="G8" s="9">
        <f t="shared" si="1"/>
        <v>0</v>
      </c>
      <c r="H8" s="9">
        <f t="shared" si="1"/>
        <v>0</v>
      </c>
      <c r="I8" s="9">
        <f t="shared" si="1"/>
        <v>0</v>
      </c>
      <c r="J8" s="9">
        <f t="shared" si="1"/>
        <v>0</v>
      </c>
      <c r="N8" s="15">
        <f>SUM(C8:J8)</f>
        <v>1</v>
      </c>
      <c r="O8" s="15">
        <f>19-(J2*M7)</f>
        <v>15</v>
      </c>
      <c r="P8" s="22">
        <f>IF(AND(N6&gt;9,(N8/O8)&gt;0.74),100*1.25*N8/O8,100*N8/O8)</f>
        <v>6.666666666666667</v>
      </c>
      <c r="Q8" s="14">
        <f>N6*P8</f>
        <v>53.333333333333336</v>
      </c>
      <c r="U8" s="15" t="str">
        <f>A63</f>
        <v xml:space="preserve"> Social &amp; Marketing</v>
      </c>
      <c r="V8" s="48">
        <f>P65</f>
        <v>0</v>
      </c>
    </row>
    <row r="9" spans="1:22" ht="30" customHeight="1">
      <c r="A9" s="99" t="s">
        <v>165</v>
      </c>
      <c r="B9" s="16" t="str">
        <f>'Funda Analysis Template (EN)'!C12</f>
        <v>Yes</v>
      </c>
      <c r="U9" s="15" t="str">
        <f>A74</f>
        <v xml:space="preserve"> Roadmap</v>
      </c>
      <c r="V9" s="48">
        <f>P76</f>
        <v>0</v>
      </c>
    </row>
    <row r="10" spans="1:22" ht="30" customHeight="1">
      <c r="A10" s="99" t="s">
        <v>166</v>
      </c>
      <c r="B10" s="16" t="str">
        <f>'Funda Analysis Template (EN)'!C13</f>
        <v>No</v>
      </c>
      <c r="N10" s="9">
        <f>N6*N8</f>
        <v>8</v>
      </c>
      <c r="O10" s="9">
        <f>N6*O8</f>
        <v>120</v>
      </c>
      <c r="U10" s="15" t="str">
        <f>A82</f>
        <v xml:space="preserve"> Partners &amp; Investors</v>
      </c>
      <c r="V10" s="48">
        <f>P84</f>
        <v>0</v>
      </c>
    </row>
    <row r="11" spans="1:22" ht="30" customHeight="1" thickBot="1">
      <c r="A11" s="100" t="s">
        <v>167</v>
      </c>
      <c r="B11" s="16" t="str">
        <f>'Funda Analysis Template (EN)'!C14</f>
        <v>Average</v>
      </c>
      <c r="U11" s="15" t="str">
        <f>A89</f>
        <v xml:space="preserve"> Competitors</v>
      </c>
      <c r="V11" s="48">
        <f>P91</f>
        <v>-16.666666666666668</v>
      </c>
    </row>
    <row r="12" spans="1:22" ht="30" customHeight="1" thickTop="1" thickBot="1">
      <c r="A12" s="101" t="s">
        <v>47</v>
      </c>
      <c r="S12" s="9">
        <f>'Funda Analysis Template (EN)'!C6</f>
        <v>80</v>
      </c>
      <c r="V12" s="14"/>
    </row>
    <row r="13" spans="1:22" ht="30" customHeight="1" thickTop="1">
      <c r="A13" s="102" t="s">
        <v>168</v>
      </c>
      <c r="B13" s="16" t="str">
        <f>'Funda Analysis Template (EN)'!C16</f>
        <v>It's not Blockchain / DAG</v>
      </c>
      <c r="S13" s="9">
        <f>SUM(N10,N21,N31,N40,N50,N67,N78,N86,N93,N101)</f>
        <v>0</v>
      </c>
      <c r="T13" s="9">
        <f>SUM(O10,O21,O31,O40,O50,O67,O78,O86,O93,O101)</f>
        <v>888</v>
      </c>
    </row>
    <row r="14" spans="1:22" ht="30" customHeight="1">
      <c r="A14" s="99" t="s">
        <v>169</v>
      </c>
      <c r="B14" s="16" t="str">
        <f>'Funda Analysis Template (EN)'!C17</f>
        <v>Average</v>
      </c>
      <c r="S14" s="9">
        <f>S13/T13</f>
        <v>0</v>
      </c>
      <c r="U14" s="9">
        <f>S14*0.8</f>
        <v>0</v>
      </c>
      <c r="V14" s="9">
        <f>U14+0.2</f>
        <v>0.2</v>
      </c>
    </row>
    <row r="15" spans="1:22" ht="30" customHeight="1">
      <c r="A15" s="99" t="s">
        <v>170</v>
      </c>
      <c r="B15" s="16" t="str">
        <f>'Funda Analysis Template (EN)'!C18</f>
        <v>Average</v>
      </c>
    </row>
    <row r="16" spans="1:22" ht="30" customHeight="1" thickBot="1">
      <c r="A16" s="60"/>
      <c r="S16" s="9">
        <f>S13/S12</f>
        <v>0</v>
      </c>
    </row>
    <row r="17" spans="1:17" ht="30" customHeight="1" thickTop="1" thickBot="1">
      <c r="A17" s="59" t="s">
        <v>48</v>
      </c>
      <c r="C17" s="10" t="str">
        <f>C1</f>
        <v>No</v>
      </c>
      <c r="D17" s="10" t="str">
        <f t="shared" ref="D17:I17" si="2">D1</f>
        <v>I'm not sure</v>
      </c>
      <c r="E17" s="10" t="str">
        <f t="shared" si="2"/>
        <v>Yes</v>
      </c>
      <c r="F17" s="10" t="str">
        <f t="shared" si="2"/>
        <v>Awful</v>
      </c>
      <c r="G17" s="10" t="str">
        <f t="shared" si="2"/>
        <v>Bad</v>
      </c>
      <c r="H17" s="10" t="str">
        <f t="shared" si="2"/>
        <v>Average</v>
      </c>
      <c r="I17" s="10" t="str">
        <f t="shared" si="2"/>
        <v>Decent</v>
      </c>
      <c r="J17" s="10" t="str">
        <f>J1</f>
        <v>Excellent</v>
      </c>
      <c r="K17" s="18"/>
      <c r="L17" s="18"/>
      <c r="M17" s="12"/>
      <c r="N17" s="17">
        <f>'Funda Analysis Template (EN)'!C20</f>
        <v>8</v>
      </c>
    </row>
    <row r="18" spans="1:17" ht="30" customHeight="1" thickTop="1" thickBot="1">
      <c r="A18" s="97" t="s">
        <v>46</v>
      </c>
      <c r="C18" s="15">
        <f>COUNTIF(B19:B25,"No*")</f>
        <v>0</v>
      </c>
      <c r="D18" s="15">
        <f>COUNTIF(B19:B25,"I'm not sure*")</f>
        <v>3</v>
      </c>
      <c r="E18" s="15">
        <f>COUNTIF(B19:B25,"*Yes*")</f>
        <v>0</v>
      </c>
      <c r="F18" s="15">
        <f>COUNTIF(B19:B25,"*Awful*")</f>
        <v>0</v>
      </c>
      <c r="G18" s="15">
        <f>COUNTIF(B19:B25,"*Bad*")</f>
        <v>0</v>
      </c>
      <c r="H18" s="15">
        <f>COUNTIF(B19:B25,"*Average*")</f>
        <v>2</v>
      </c>
      <c r="I18" s="15">
        <f>COUNTIF(B19:B25,"*Decent*")</f>
        <v>0</v>
      </c>
      <c r="J18" s="15">
        <f>COUNTIF(B19:B25,"*Excellent*")</f>
        <v>0</v>
      </c>
      <c r="K18" s="15"/>
      <c r="L18" s="15"/>
      <c r="M18" s="21"/>
      <c r="N18" s="15" t="s">
        <v>26</v>
      </c>
      <c r="O18" s="15" t="s">
        <v>27</v>
      </c>
      <c r="P18" s="22" t="s">
        <v>29</v>
      </c>
    </row>
    <row r="19" spans="1:17" ht="30" customHeight="1" thickTop="1">
      <c r="A19" s="99" t="s">
        <v>171</v>
      </c>
      <c r="B19" s="16">
        <f>'Funda Analysis Template (EN)'!C22</f>
        <v>0</v>
      </c>
      <c r="C19" s="9">
        <f t="shared" ref="C19:J19" si="3">C2*C18</f>
        <v>0</v>
      </c>
      <c r="D19" s="9">
        <f t="shared" si="3"/>
        <v>0</v>
      </c>
      <c r="E19" s="9">
        <f t="shared" si="3"/>
        <v>0</v>
      </c>
      <c r="F19" s="9">
        <f t="shared" si="3"/>
        <v>0</v>
      </c>
      <c r="G19" s="9">
        <f t="shared" si="3"/>
        <v>0</v>
      </c>
      <c r="H19" s="9">
        <f t="shared" si="3"/>
        <v>0</v>
      </c>
      <c r="I19" s="9">
        <f t="shared" si="3"/>
        <v>0</v>
      </c>
      <c r="J19" s="9">
        <f t="shared" si="3"/>
        <v>0</v>
      </c>
      <c r="N19" s="15">
        <f>SUM(C19:J19)</f>
        <v>0</v>
      </c>
      <c r="O19" s="15">
        <v>11</v>
      </c>
      <c r="P19" s="22">
        <f>IF(AND(N17&gt;9,(N19/O19)&gt;0.74),100*1.25*N19/O19,100*N19/O19)</f>
        <v>0</v>
      </c>
      <c r="Q19" s="14">
        <f>N17*P19</f>
        <v>0</v>
      </c>
    </row>
    <row r="20" spans="1:17" ht="30" customHeight="1">
      <c r="A20" s="99" t="s">
        <v>172</v>
      </c>
      <c r="B20" s="16" t="str">
        <f>'Funda Analysis Template (EN)'!C23</f>
        <v>I'm not sure</v>
      </c>
    </row>
    <row r="21" spans="1:17" ht="30" customHeight="1">
      <c r="A21" s="99" t="s">
        <v>173</v>
      </c>
      <c r="B21" s="16" t="str">
        <f>'Funda Analysis Template (EN)'!C24</f>
        <v>I'm not sure</v>
      </c>
      <c r="N21" s="9">
        <f>N17*N19</f>
        <v>0</v>
      </c>
      <c r="O21" s="9">
        <f>N17*O19</f>
        <v>88</v>
      </c>
    </row>
    <row r="22" spans="1:17" ht="30" customHeight="1" thickBot="1">
      <c r="A22" s="99" t="s">
        <v>174</v>
      </c>
      <c r="B22" s="16" t="str">
        <f>'Funda Analysis Template (EN)'!C25</f>
        <v>I'm not sure</v>
      </c>
    </row>
    <row r="23" spans="1:17" ht="30" customHeight="1" thickTop="1" thickBot="1">
      <c r="A23" s="101" t="s">
        <v>47</v>
      </c>
    </row>
    <row r="24" spans="1:17" ht="30" customHeight="1" thickTop="1">
      <c r="A24" s="99" t="s">
        <v>175</v>
      </c>
      <c r="B24" s="16" t="str">
        <f>'Funda Analysis Template (EN)'!C27</f>
        <v>Average</v>
      </c>
    </row>
    <row r="25" spans="1:17" ht="30" customHeight="1">
      <c r="A25" s="99" t="s">
        <v>176</v>
      </c>
      <c r="B25" s="16" t="str">
        <f>'Funda Analysis Template (EN)'!C28</f>
        <v>Average</v>
      </c>
    </row>
    <row r="26" spans="1:17" ht="30" customHeight="1" thickBot="1"/>
    <row r="27" spans="1:17" ht="30" customHeight="1" thickTop="1" thickBot="1">
      <c r="A27" s="59" t="s">
        <v>49</v>
      </c>
      <c r="C27" s="10" t="str">
        <f>C1</f>
        <v>No</v>
      </c>
      <c r="D27" s="10" t="str">
        <f t="shared" ref="D27:J27" si="4">D1</f>
        <v>I'm not sure</v>
      </c>
      <c r="E27" s="10" t="str">
        <f t="shared" si="4"/>
        <v>Yes</v>
      </c>
      <c r="F27" s="10" t="str">
        <f t="shared" si="4"/>
        <v>Awful</v>
      </c>
      <c r="G27" s="10" t="str">
        <f t="shared" si="4"/>
        <v>Bad</v>
      </c>
      <c r="H27" s="10" t="str">
        <f t="shared" si="4"/>
        <v>Average</v>
      </c>
      <c r="I27" s="10" t="str">
        <f t="shared" si="4"/>
        <v>Decent</v>
      </c>
      <c r="J27" s="10" t="str">
        <f t="shared" si="4"/>
        <v>Excellent</v>
      </c>
      <c r="K27" s="18"/>
      <c r="L27" s="18"/>
      <c r="M27" s="12"/>
      <c r="N27" s="17">
        <f>'Funda Analysis Template (EN)'!C30</f>
        <v>8</v>
      </c>
    </row>
    <row r="28" spans="1:17" ht="30" customHeight="1" thickTop="1" thickBot="1">
      <c r="A28" s="97" t="s">
        <v>46</v>
      </c>
      <c r="C28" s="15">
        <f>COUNTIF(B29:B34,"No*")</f>
        <v>1</v>
      </c>
      <c r="D28" s="15">
        <f>COUNTIF(B29:B34,"I'm not sure*")</f>
        <v>1</v>
      </c>
      <c r="E28" s="15">
        <f>COUNTIF(B29:B34,"*Yes*")</f>
        <v>1</v>
      </c>
      <c r="F28" s="15">
        <f>COUNTIF(B29:B34,"*Awful*")</f>
        <v>0</v>
      </c>
      <c r="G28" s="15">
        <f>COUNTIF(B29:B34,"*Bad*")</f>
        <v>0</v>
      </c>
      <c r="H28" s="15">
        <f>COUNTIF(B29:B34,"*Average*")</f>
        <v>2</v>
      </c>
      <c r="I28" s="15">
        <f>COUNTIF(B29:B34,"*Decent*")</f>
        <v>0</v>
      </c>
      <c r="J28" s="15">
        <f>COUNTIF(B29:B34,"*Excellent*")</f>
        <v>0</v>
      </c>
      <c r="K28" s="15"/>
      <c r="L28" s="15"/>
      <c r="M28" s="21"/>
      <c r="N28" s="15" t="s">
        <v>26</v>
      </c>
      <c r="O28" s="15" t="s">
        <v>27</v>
      </c>
      <c r="P28" s="22" t="s">
        <v>29</v>
      </c>
    </row>
    <row r="29" spans="1:17" ht="30" customHeight="1" thickTop="1">
      <c r="A29" s="99" t="s">
        <v>177</v>
      </c>
      <c r="B29" s="16" t="str">
        <f>'Funda Analysis Template (EN)'!C32</f>
        <v>Average</v>
      </c>
      <c r="C29" s="9">
        <f>C2*C28</f>
        <v>-1</v>
      </c>
      <c r="D29" s="9">
        <f t="shared" ref="D29" si="5">D2*D28</f>
        <v>0</v>
      </c>
      <c r="E29" s="9">
        <f t="shared" ref="E29" si="6">E2*E28</f>
        <v>1</v>
      </c>
      <c r="F29" s="9">
        <f t="shared" ref="F29" si="7">F2*F28</f>
        <v>0</v>
      </c>
      <c r="G29" s="9">
        <f t="shared" ref="G29" si="8">G2*G28</f>
        <v>0</v>
      </c>
      <c r="H29" s="9">
        <f t="shared" ref="H29" si="9">H2*H28</f>
        <v>0</v>
      </c>
      <c r="I29" s="9">
        <f t="shared" ref="I29" si="10">I2*I28</f>
        <v>0</v>
      </c>
      <c r="J29" s="9">
        <f t="shared" ref="J29" si="11">J2*J28</f>
        <v>0</v>
      </c>
      <c r="N29" s="15">
        <f>SUM(C29:J29)</f>
        <v>0</v>
      </c>
      <c r="O29" s="15">
        <v>11</v>
      </c>
      <c r="P29" s="22">
        <f>IF(AND(N27&gt;9,(N29/O29)&gt;0.74),100*1.25*N29/O29,100*N29/O29)</f>
        <v>0</v>
      </c>
      <c r="Q29" s="14">
        <f>N27*P29</f>
        <v>0</v>
      </c>
    </row>
    <row r="30" spans="1:17" ht="30" customHeight="1">
      <c r="A30" s="99" t="s">
        <v>178</v>
      </c>
      <c r="B30" s="16" t="str">
        <f>'Funda Analysis Template (EN)'!C33</f>
        <v>I'm not sure</v>
      </c>
    </row>
    <row r="31" spans="1:17" ht="30" customHeight="1">
      <c r="A31" s="99" t="s">
        <v>179</v>
      </c>
      <c r="B31" s="16" t="str">
        <f>'Funda Analysis Template (EN)'!C35</f>
        <v>No</v>
      </c>
      <c r="N31" s="9">
        <f>N27*N29</f>
        <v>0</v>
      </c>
      <c r="O31" s="9">
        <f>N27*O29</f>
        <v>88</v>
      </c>
    </row>
    <row r="32" spans="1:17" ht="30" customHeight="1" thickBot="1">
      <c r="A32" s="99" t="s">
        <v>180</v>
      </c>
      <c r="B32" s="16" t="str">
        <f>'Funda Analysis Template (EN)'!C36</f>
        <v>Yes</v>
      </c>
    </row>
    <row r="33" spans="1:17" ht="30" customHeight="1" thickTop="1" thickBot="1">
      <c r="A33" s="101" t="s">
        <v>47</v>
      </c>
    </row>
    <row r="34" spans="1:17" ht="33.4" thickTop="1">
      <c r="A34" s="99" t="s">
        <v>181</v>
      </c>
      <c r="B34" s="16" t="str">
        <f>'Funda Analysis Template (EN)'!C38</f>
        <v>Average</v>
      </c>
    </row>
    <row r="35" spans="1:17" ht="30" customHeight="1" thickBot="1"/>
    <row r="36" spans="1:17" ht="30" customHeight="1" thickTop="1" thickBot="1">
      <c r="A36" s="59" t="s">
        <v>50</v>
      </c>
      <c r="C36" s="10" t="str">
        <f t="shared" ref="C36:J36" si="12">C1</f>
        <v>No</v>
      </c>
      <c r="D36" s="10" t="str">
        <f t="shared" si="12"/>
        <v>I'm not sure</v>
      </c>
      <c r="E36" s="10" t="str">
        <f t="shared" si="12"/>
        <v>Yes</v>
      </c>
      <c r="F36" s="10" t="str">
        <f t="shared" si="12"/>
        <v>Awful</v>
      </c>
      <c r="G36" s="10" t="str">
        <f t="shared" si="12"/>
        <v>Bad</v>
      </c>
      <c r="H36" s="10" t="str">
        <f t="shared" si="12"/>
        <v>Average</v>
      </c>
      <c r="I36" s="10" t="str">
        <f t="shared" si="12"/>
        <v>Decent</v>
      </c>
      <c r="J36" s="10" t="str">
        <f t="shared" si="12"/>
        <v>Excellent</v>
      </c>
      <c r="K36" s="18"/>
      <c r="L36" s="18"/>
      <c r="M36" s="12"/>
      <c r="N36" s="17">
        <f>'Funda Analysis Template (EN)'!C40</f>
        <v>8</v>
      </c>
    </row>
    <row r="37" spans="1:17" ht="30" customHeight="1" thickTop="1" thickBot="1">
      <c r="A37" s="97" t="s">
        <v>46</v>
      </c>
      <c r="C37" s="15">
        <f>COUNTIF(B41:B44,"No*")+COUNTIF(B38:B39,"No*")+COUNTIF(B40,"Yes*")</f>
        <v>1</v>
      </c>
      <c r="D37" s="15">
        <f>COUNTIF(B38:B44,"I'm not sure*")</f>
        <v>4</v>
      </c>
      <c r="E37" s="15">
        <f>COUNTIF(B41:B44,"Yes*")+COUNTIF(B38:B39,"Yes*")+COUNTIF(B40,"No*")</f>
        <v>0</v>
      </c>
      <c r="F37" s="15">
        <f>COUNTIF(B38:B44,"*Awful*")</f>
        <v>0</v>
      </c>
      <c r="G37" s="15">
        <f>COUNTIF(B38:B44,"*Bad*")</f>
        <v>0</v>
      </c>
      <c r="H37" s="15">
        <f>COUNTIF(B38:B44,"*Average*")</f>
        <v>1</v>
      </c>
      <c r="I37" s="15">
        <f>COUNTIF(B38:B44,"*Decent*")</f>
        <v>0</v>
      </c>
      <c r="J37" s="15">
        <f>COUNTIF(B38:B44,"*Excellent*")</f>
        <v>0</v>
      </c>
      <c r="K37" s="15"/>
      <c r="L37" s="15"/>
      <c r="M37" s="21"/>
      <c r="N37" s="15" t="s">
        <v>26</v>
      </c>
      <c r="O37" s="15" t="s">
        <v>27</v>
      </c>
      <c r="P37" s="22" t="s">
        <v>29</v>
      </c>
    </row>
    <row r="38" spans="1:17" ht="30" customHeight="1" thickTop="1">
      <c r="A38" s="99" t="s">
        <v>182</v>
      </c>
      <c r="B38" s="16" t="str">
        <f>'Funda Analysis Template (EN)'!C42</f>
        <v>I'm not sure</v>
      </c>
      <c r="C38" s="9">
        <f t="shared" ref="C38:J38" si="13">C2*C37</f>
        <v>-1</v>
      </c>
      <c r="D38" s="9">
        <f t="shared" si="13"/>
        <v>0</v>
      </c>
      <c r="E38" s="9">
        <f t="shared" si="13"/>
        <v>0</v>
      </c>
      <c r="F38" s="9">
        <f t="shared" si="13"/>
        <v>0</v>
      </c>
      <c r="G38" s="9">
        <f t="shared" si="13"/>
        <v>0</v>
      </c>
      <c r="H38" s="9">
        <f t="shared" si="13"/>
        <v>0</v>
      </c>
      <c r="I38" s="9">
        <f t="shared" si="13"/>
        <v>0</v>
      </c>
      <c r="J38" s="9">
        <f t="shared" si="13"/>
        <v>0</v>
      </c>
      <c r="N38" s="15">
        <f>SUM(C38:J38)</f>
        <v>-1</v>
      </c>
      <c r="O38" s="15">
        <v>9</v>
      </c>
      <c r="P38" s="22">
        <f>IF(AND(N36&gt;9,(N38/O38)&gt;0.74),100*1.25*N38/O38,100*N38/O38)</f>
        <v>-11.111111111111111</v>
      </c>
      <c r="Q38" s="14">
        <f>N36*P38</f>
        <v>-88.888888888888886</v>
      </c>
    </row>
    <row r="39" spans="1:17" ht="30" customHeight="1">
      <c r="A39" s="99" t="s">
        <v>183</v>
      </c>
      <c r="B39" s="16" t="str">
        <f>'Funda Analysis Template (EN)'!C43</f>
        <v>I'm not sure</v>
      </c>
    </row>
    <row r="40" spans="1:17" ht="30" customHeight="1">
      <c r="A40" s="99" t="s">
        <v>184</v>
      </c>
      <c r="B40" s="16" t="str">
        <f>'Funda Analysis Template (EN)'!C44</f>
        <v>I'm not sure</v>
      </c>
      <c r="N40" s="9">
        <f>N36*N38</f>
        <v>-8</v>
      </c>
      <c r="O40" s="9">
        <f>N36*O38</f>
        <v>72</v>
      </c>
    </row>
    <row r="41" spans="1:17" ht="30" customHeight="1">
      <c r="A41" s="99" t="s">
        <v>185</v>
      </c>
      <c r="B41" s="16" t="str">
        <f>'Funda Analysis Template (EN)'!C45</f>
        <v>I'm not sure</v>
      </c>
    </row>
    <row r="42" spans="1:17" ht="30" customHeight="1" thickBot="1">
      <c r="A42" s="99" t="s">
        <v>186</v>
      </c>
      <c r="B42" s="16" t="str">
        <f>'Funda Analysis Template (EN)'!C46</f>
        <v>No</v>
      </c>
    </row>
    <row r="43" spans="1:17" ht="30" customHeight="1" thickTop="1" thickBot="1">
      <c r="A43" s="101" t="s">
        <v>47</v>
      </c>
    </row>
    <row r="44" spans="1:17" ht="30" customHeight="1" thickTop="1">
      <c r="A44" s="99" t="s">
        <v>84</v>
      </c>
      <c r="B44" s="16" t="str">
        <f>'Funda Analysis Template (EN)'!C48</f>
        <v>Average</v>
      </c>
    </row>
    <row r="45" spans="1:17" ht="30" customHeight="1" thickBot="1"/>
    <row r="46" spans="1:17" ht="30" customHeight="1" thickTop="1" thickBot="1">
      <c r="A46" s="59" t="s">
        <v>108</v>
      </c>
      <c r="C46" s="10" t="str">
        <f t="shared" ref="C46:L46" si="14">C1</f>
        <v>No</v>
      </c>
      <c r="D46" s="10" t="str">
        <f t="shared" si="14"/>
        <v>I'm not sure</v>
      </c>
      <c r="E46" s="10" t="str">
        <f t="shared" si="14"/>
        <v>Yes</v>
      </c>
      <c r="F46" s="10" t="str">
        <f t="shared" si="14"/>
        <v>Awful</v>
      </c>
      <c r="G46" s="10" t="str">
        <f t="shared" si="14"/>
        <v>Bad</v>
      </c>
      <c r="H46" s="10" t="str">
        <f t="shared" si="14"/>
        <v>Average</v>
      </c>
      <c r="I46" s="10" t="str">
        <f t="shared" si="14"/>
        <v>Decent</v>
      </c>
      <c r="J46" s="10" t="str">
        <f t="shared" si="14"/>
        <v>Excellent</v>
      </c>
      <c r="K46" s="10" t="str">
        <f t="shared" si="14"/>
        <v>It's Overvalued</v>
      </c>
      <c r="L46" s="10" t="str">
        <f t="shared" si="14"/>
        <v>It's Undervalued</v>
      </c>
      <c r="M46" s="19" t="s">
        <v>66</v>
      </c>
      <c r="N46" s="17">
        <f>'Funda Analysis Template (EN)'!C50</f>
        <v>8</v>
      </c>
    </row>
    <row r="47" spans="1:17" ht="30" customHeight="1" thickTop="1" thickBot="1">
      <c r="A47" s="97" t="s">
        <v>46</v>
      </c>
      <c r="C47" s="15">
        <f>COUNTIF(B48,"No*")+COUNTIF(B49,"Yes*")+COUNTIF(B50:B51,"No*")+COUNTIF(B52,"Yes*")+COUNTIF(B53:B61,"No*")</f>
        <v>3</v>
      </c>
      <c r="D47" s="15">
        <f>COUNTIF(B48:B61,"I'm not sure*")</f>
        <v>3</v>
      </c>
      <c r="E47" s="15">
        <f>COUNTIF(B48,"Yes*")+COUNTIF(B49,"No*")+COUNTIF(B50:B51,"Yes*")+COUNTIF(B52,"No*")+COUNTIF(B53:B61,"Yes*")</f>
        <v>2</v>
      </c>
      <c r="F47" s="15">
        <f>COUNTIF(B48:B61,"*Awful*")</f>
        <v>0</v>
      </c>
      <c r="G47" s="15">
        <f>COUNTIF(B48:B61,"*Bad*")</f>
        <v>0</v>
      </c>
      <c r="H47" s="15">
        <f>COUNTIF(B48:B61,"*Average*")</f>
        <v>4</v>
      </c>
      <c r="I47" s="15">
        <f>COUNTIF(B48:B61,"*Decent*")</f>
        <v>0</v>
      </c>
      <c r="J47" s="15">
        <f>COUNTIF(B48:B61,"*Excellent*")</f>
        <v>0</v>
      </c>
      <c r="K47" s="15">
        <f>COUNTIF(B48:B61,"It's Overvalued*")</f>
        <v>0</v>
      </c>
      <c r="L47" s="15">
        <f>COUNTIF(B48:B61,"It's Undervalued*")</f>
        <v>0</v>
      </c>
      <c r="M47" s="23">
        <f>COUNTIF(B48:B61,"❌*")</f>
        <v>1</v>
      </c>
      <c r="N47" s="15" t="s">
        <v>26</v>
      </c>
      <c r="O47" s="15" t="s">
        <v>27</v>
      </c>
      <c r="P47" s="22" t="s">
        <v>29</v>
      </c>
    </row>
    <row r="48" spans="1:17" ht="30" customHeight="1" thickTop="1">
      <c r="A48" s="99" t="s">
        <v>187</v>
      </c>
      <c r="B48" s="16" t="str">
        <f>'Funda Analysis Template (EN)'!C52</f>
        <v>❌</v>
      </c>
      <c r="C48" s="9">
        <f t="shared" ref="C48:L48" si="15">C2*C47</f>
        <v>-3</v>
      </c>
      <c r="D48" s="9">
        <f t="shared" si="15"/>
        <v>0</v>
      </c>
      <c r="E48" s="9">
        <f t="shared" si="15"/>
        <v>2</v>
      </c>
      <c r="F48" s="9">
        <f t="shared" si="15"/>
        <v>0</v>
      </c>
      <c r="G48" s="9">
        <f t="shared" si="15"/>
        <v>0</v>
      </c>
      <c r="H48" s="9">
        <f t="shared" si="15"/>
        <v>0</v>
      </c>
      <c r="I48" s="9">
        <f t="shared" si="15"/>
        <v>0</v>
      </c>
      <c r="J48" s="9">
        <f t="shared" si="15"/>
        <v>0</v>
      </c>
      <c r="K48" s="15">
        <f t="shared" si="15"/>
        <v>0</v>
      </c>
      <c r="L48" s="15">
        <f t="shared" si="15"/>
        <v>0</v>
      </c>
      <c r="N48" s="15">
        <f>SUM(C48:J48)+SUM(K48:L48)</f>
        <v>-1</v>
      </c>
      <c r="O48" s="15">
        <f>25-M47</f>
        <v>24</v>
      </c>
      <c r="P48" s="22">
        <f>IF(AND(N46&gt;9,(N48/O48)&gt;0.7),100*1.25*N48/O48,100*N48/O48)</f>
        <v>-4.166666666666667</v>
      </c>
      <c r="Q48" s="14">
        <f>N46*P48</f>
        <v>-33.333333333333336</v>
      </c>
    </row>
    <row r="49" spans="1:16" ht="30" customHeight="1">
      <c r="A49" s="99" t="s">
        <v>188</v>
      </c>
      <c r="B49" s="16" t="str">
        <f>'Funda Analysis Template (EN)'!C53</f>
        <v>No</v>
      </c>
    </row>
    <row r="50" spans="1:16" ht="30" customHeight="1">
      <c r="A50" s="99" t="s">
        <v>189</v>
      </c>
      <c r="B50" s="16" t="str">
        <f>'Funda Analysis Template (EN)'!C54</f>
        <v>No</v>
      </c>
      <c r="N50" s="9">
        <f>N46*N48</f>
        <v>-8</v>
      </c>
      <c r="O50" s="9">
        <f>N46*O48</f>
        <v>192</v>
      </c>
    </row>
    <row r="51" spans="1:16" ht="30" customHeight="1">
      <c r="A51" s="103" t="s">
        <v>190</v>
      </c>
      <c r="B51" s="16" t="str">
        <f>'Funda Analysis Template (EN)'!C55</f>
        <v>I'm not sure</v>
      </c>
    </row>
    <row r="52" spans="1:16" ht="30" customHeight="1">
      <c r="A52" s="99" t="s">
        <v>191</v>
      </c>
      <c r="B52" s="16" t="str">
        <f>'Funda Analysis Template (EN)'!C56</f>
        <v>No</v>
      </c>
    </row>
    <row r="53" spans="1:16" ht="30" customHeight="1">
      <c r="A53" s="99" t="s">
        <v>192</v>
      </c>
      <c r="B53" s="16" t="str">
        <f>'Funda Analysis Template (EN)'!C57</f>
        <v>No</v>
      </c>
    </row>
    <row r="54" spans="1:16" ht="30" customHeight="1">
      <c r="A54" s="99" t="s">
        <v>193</v>
      </c>
      <c r="B54" s="16" t="str">
        <f>'Funda Analysis Template (EN)'!C58</f>
        <v>I'm not sure</v>
      </c>
    </row>
    <row r="55" spans="1:16" ht="30" customHeight="1">
      <c r="A55" s="99" t="s">
        <v>194</v>
      </c>
      <c r="B55" s="16" t="str">
        <f>'Funda Analysis Template (EN)'!C60</f>
        <v>I'm not sure</v>
      </c>
    </row>
    <row r="56" spans="1:16" ht="30" customHeight="1" thickBot="1">
      <c r="A56" s="99" t="s">
        <v>195</v>
      </c>
      <c r="B56" s="16" t="str">
        <f>'Funda Analysis Template (EN)'!C61</f>
        <v>No</v>
      </c>
    </row>
    <row r="57" spans="1:16" ht="30" customHeight="1" thickTop="1" thickBot="1">
      <c r="A57" s="101" t="s">
        <v>47</v>
      </c>
    </row>
    <row r="58" spans="1:16" ht="30" customHeight="1" thickTop="1">
      <c r="A58" s="99" t="s">
        <v>196</v>
      </c>
      <c r="B58" s="16" t="str">
        <f>'Funda Analysis Template (EN)'!C63</f>
        <v>Average</v>
      </c>
    </row>
    <row r="59" spans="1:16" ht="30" customHeight="1">
      <c r="A59" s="99" t="s">
        <v>197</v>
      </c>
      <c r="B59" s="16" t="str">
        <f>'Funda Analysis Template (EN)'!C64</f>
        <v>Average</v>
      </c>
    </row>
    <row r="60" spans="1:16" ht="30" customHeight="1">
      <c r="A60" s="99" t="s">
        <v>198</v>
      </c>
      <c r="B60" s="16" t="str">
        <f>'Funda Analysis Template (EN)'!C65</f>
        <v>Average</v>
      </c>
    </row>
    <row r="61" spans="1:16" ht="30" customHeight="1">
      <c r="A61" s="99" t="s">
        <v>199</v>
      </c>
      <c r="B61" s="16" t="str">
        <f>'Funda Analysis Template (EN)'!C66</f>
        <v>Average</v>
      </c>
    </row>
    <row r="62" spans="1:16" ht="30" customHeight="1" thickBot="1"/>
    <row r="63" spans="1:16" ht="30" customHeight="1" thickTop="1" thickBot="1">
      <c r="A63" s="59" t="s">
        <v>109</v>
      </c>
      <c r="C63" s="10" t="str">
        <f t="shared" ref="C63:J63" si="16">C1</f>
        <v>No</v>
      </c>
      <c r="D63" s="10" t="str">
        <f t="shared" si="16"/>
        <v>I'm not sure</v>
      </c>
      <c r="E63" s="10" t="str">
        <f t="shared" si="16"/>
        <v>Yes</v>
      </c>
      <c r="F63" s="10" t="str">
        <f t="shared" si="16"/>
        <v>Awful</v>
      </c>
      <c r="G63" s="10" t="str">
        <f t="shared" si="16"/>
        <v>Bad</v>
      </c>
      <c r="H63" s="10" t="str">
        <f t="shared" si="16"/>
        <v>Average</v>
      </c>
      <c r="I63" s="10" t="str">
        <f t="shared" si="16"/>
        <v>Decent</v>
      </c>
      <c r="J63" s="10" t="str">
        <f t="shared" si="16"/>
        <v>Excellent</v>
      </c>
      <c r="K63" s="18"/>
      <c r="L63" s="18"/>
      <c r="M63" s="12"/>
      <c r="N63" s="17">
        <f>'Funda Analysis Template (EN)'!C68</f>
        <v>8</v>
      </c>
    </row>
    <row r="64" spans="1:16" ht="30" customHeight="1" thickTop="1" thickBot="1">
      <c r="A64" s="97" t="s">
        <v>46</v>
      </c>
      <c r="C64" s="15">
        <f>COUNTIF(B65:B72,"No*")</f>
        <v>0</v>
      </c>
      <c r="D64" s="15">
        <f>COUNTIF(B65:B72,"I'm not sure*")</f>
        <v>4</v>
      </c>
      <c r="E64" s="15">
        <f>COUNTIF(B65:B72,"*Yes*")</f>
        <v>0</v>
      </c>
      <c r="F64" s="15">
        <f>COUNTIF(B65:B72,"*Awful*")</f>
        <v>0</v>
      </c>
      <c r="G64" s="15">
        <f>COUNTIF(B65:B72,"*Bad*")</f>
        <v>0</v>
      </c>
      <c r="H64" s="15">
        <f>COUNTIF(B65:B72,"*Average*")</f>
        <v>3</v>
      </c>
      <c r="I64" s="15">
        <f>COUNTIF(B65:B72,"*Decent*")</f>
        <v>0</v>
      </c>
      <c r="J64" s="15">
        <f>COUNTIF(B65:B72,"*Excellent*")</f>
        <v>0</v>
      </c>
      <c r="K64" s="15"/>
      <c r="L64" s="15"/>
      <c r="M64" s="21"/>
      <c r="N64" s="15" t="s">
        <v>26</v>
      </c>
      <c r="O64" s="15" t="s">
        <v>27</v>
      </c>
      <c r="P64" s="22" t="s">
        <v>29</v>
      </c>
    </row>
    <row r="65" spans="1:17" ht="30" customHeight="1" thickTop="1">
      <c r="A65" s="99" t="s">
        <v>200</v>
      </c>
      <c r="B65" s="16" t="str">
        <f>'Funda Analysis Template (EN)'!C70</f>
        <v>Average</v>
      </c>
      <c r="C65" s="9">
        <f t="shared" ref="C65:J65" si="17">C2*C64</f>
        <v>0</v>
      </c>
      <c r="D65" s="9">
        <f t="shared" si="17"/>
        <v>0</v>
      </c>
      <c r="E65" s="9">
        <f t="shared" si="17"/>
        <v>0</v>
      </c>
      <c r="F65" s="9">
        <f t="shared" si="17"/>
        <v>0</v>
      </c>
      <c r="G65" s="9">
        <f t="shared" si="17"/>
        <v>0</v>
      </c>
      <c r="H65" s="9">
        <f t="shared" si="17"/>
        <v>0</v>
      </c>
      <c r="I65" s="9">
        <f t="shared" si="17"/>
        <v>0</v>
      </c>
      <c r="J65" s="9">
        <f t="shared" si="17"/>
        <v>0</v>
      </c>
      <c r="N65" s="15">
        <f>SUM(C65:J65)</f>
        <v>0</v>
      </c>
      <c r="O65" s="15">
        <v>16</v>
      </c>
      <c r="P65" s="22">
        <f>IF(AND(N63&gt;9,(N65/O65)&gt;0.74),100*1.25*N65/O65,100*N65/O65)</f>
        <v>0</v>
      </c>
      <c r="Q65" s="14">
        <f>N63*P65</f>
        <v>0</v>
      </c>
    </row>
    <row r="66" spans="1:17" ht="30" customHeight="1">
      <c r="A66" s="99" t="s">
        <v>201</v>
      </c>
      <c r="B66" s="16" t="str">
        <f>'Funda Analysis Template (EN)'!C71</f>
        <v>I'm not sure</v>
      </c>
    </row>
    <row r="67" spans="1:17" ht="30" customHeight="1">
      <c r="A67" s="99" t="s">
        <v>202</v>
      </c>
      <c r="B67" s="16" t="str">
        <f>'Funda Analysis Template (EN)'!C72</f>
        <v>I'm not sure</v>
      </c>
      <c r="N67" s="9">
        <f>N63*N65</f>
        <v>0</v>
      </c>
      <c r="O67" s="9">
        <f>N63*O65</f>
        <v>128</v>
      </c>
    </row>
    <row r="68" spans="1:17" ht="30" customHeight="1">
      <c r="A68" s="99" t="s">
        <v>203</v>
      </c>
      <c r="B68" s="16" t="str">
        <f>'Funda Analysis Template (EN)'!C73</f>
        <v>I'm not sure</v>
      </c>
    </row>
    <row r="69" spans="1:17" ht="30" customHeight="1" thickBot="1">
      <c r="A69" s="99" t="s">
        <v>204</v>
      </c>
      <c r="B69" s="16" t="str">
        <f>'Funda Analysis Template (EN)'!C74</f>
        <v>I'm not sure</v>
      </c>
    </row>
    <row r="70" spans="1:17" ht="30" customHeight="1" thickTop="1" thickBot="1">
      <c r="A70" s="101" t="s">
        <v>47</v>
      </c>
    </row>
    <row r="71" spans="1:17" ht="30" customHeight="1" thickTop="1">
      <c r="A71" s="99" t="s">
        <v>205</v>
      </c>
      <c r="B71" s="16" t="str">
        <f>'Funda Analysis Template (EN)'!C76</f>
        <v>Average</v>
      </c>
    </row>
    <row r="72" spans="1:17" ht="30" customHeight="1">
      <c r="A72" s="99" t="s">
        <v>206</v>
      </c>
      <c r="B72" s="16" t="str">
        <f>'Funda Analysis Template (EN)'!C77</f>
        <v>Average</v>
      </c>
    </row>
    <row r="73" spans="1:17" ht="30" customHeight="1" thickBot="1"/>
    <row r="74" spans="1:17" ht="30" customHeight="1" thickTop="1" thickBot="1">
      <c r="A74" s="59" t="s">
        <v>53</v>
      </c>
      <c r="C74" s="10" t="str">
        <f t="shared" ref="C74:J74" si="18">C1</f>
        <v>No</v>
      </c>
      <c r="D74" s="10" t="str">
        <f t="shared" si="18"/>
        <v>I'm not sure</v>
      </c>
      <c r="E74" s="10" t="str">
        <f t="shared" si="18"/>
        <v>Yes</v>
      </c>
      <c r="F74" s="10" t="str">
        <f t="shared" si="18"/>
        <v>Awful</v>
      </c>
      <c r="G74" s="10" t="str">
        <f t="shared" si="18"/>
        <v>Bad</v>
      </c>
      <c r="H74" s="10" t="str">
        <f t="shared" si="18"/>
        <v>Average</v>
      </c>
      <c r="I74" s="10" t="str">
        <f t="shared" si="18"/>
        <v>Decent</v>
      </c>
      <c r="J74" s="10" t="str">
        <f t="shared" si="18"/>
        <v>Excellent</v>
      </c>
      <c r="K74" s="18"/>
      <c r="L74" s="18"/>
      <c r="M74" s="12"/>
      <c r="N74" s="17">
        <f>'Funda Analysis Template (EN)'!C79</f>
        <v>8</v>
      </c>
    </row>
    <row r="75" spans="1:17" ht="30" customHeight="1" thickTop="1" thickBot="1">
      <c r="A75" s="97" t="s">
        <v>46</v>
      </c>
      <c r="C75" s="15">
        <f>COUNTIF(B76:B77,"No*")+COUNTIF(B78,"Yes*")</f>
        <v>0</v>
      </c>
      <c r="D75" s="15">
        <f>COUNTIF(B76:B78,"I'm not sure*")</f>
        <v>3</v>
      </c>
      <c r="E75" s="15">
        <f>COUNTIF(B76:B77,"Yes*")+COUNTIF(B78,"No*")</f>
        <v>0</v>
      </c>
      <c r="F75" s="15">
        <f>COUNTIF(B76:B80,"*Awful*")</f>
        <v>0</v>
      </c>
      <c r="G75" s="15">
        <f>COUNTIF(B76:B80,"*Bad*")</f>
        <v>0</v>
      </c>
      <c r="H75" s="15">
        <f>COUNTIF(B76:B80,"*Average*")</f>
        <v>1</v>
      </c>
      <c r="I75" s="15">
        <f>COUNTIF(B76:B80,"*Decent*")</f>
        <v>0</v>
      </c>
      <c r="J75" s="15">
        <f>COUNTIF(B76:B80,"*Excellent*")</f>
        <v>0</v>
      </c>
      <c r="K75" s="15"/>
      <c r="L75" s="15"/>
      <c r="M75" s="21"/>
      <c r="N75" s="15" t="s">
        <v>26</v>
      </c>
      <c r="O75" s="15" t="s">
        <v>27</v>
      </c>
      <c r="P75" s="22" t="s">
        <v>29</v>
      </c>
    </row>
    <row r="76" spans="1:17" ht="30" customHeight="1" thickTop="1">
      <c r="A76" s="99" t="s">
        <v>207</v>
      </c>
      <c r="B76" s="16" t="str">
        <f>'Funda Analysis Template (EN)'!C81</f>
        <v>I'm not sure</v>
      </c>
      <c r="C76" s="9">
        <f t="shared" ref="C76:J76" si="19">C2*C75</f>
        <v>0</v>
      </c>
      <c r="D76" s="9">
        <f t="shared" si="19"/>
        <v>0</v>
      </c>
      <c r="E76" s="9">
        <f t="shared" si="19"/>
        <v>0</v>
      </c>
      <c r="F76" s="9">
        <f t="shared" si="19"/>
        <v>0</v>
      </c>
      <c r="G76" s="9">
        <f t="shared" si="19"/>
        <v>0</v>
      </c>
      <c r="H76" s="9">
        <f t="shared" si="19"/>
        <v>0</v>
      </c>
      <c r="I76" s="9">
        <f t="shared" si="19"/>
        <v>0</v>
      </c>
      <c r="J76" s="9">
        <f t="shared" si="19"/>
        <v>0</v>
      </c>
      <c r="N76" s="15">
        <f>SUM(C76:J76)</f>
        <v>0</v>
      </c>
      <c r="O76" s="15">
        <v>7</v>
      </c>
      <c r="P76" s="22">
        <f>IF(AND(N74&gt;9,(N76/O76)&gt;0.74),100*1.25*N76/O76,100*N76/O76)</f>
        <v>0</v>
      </c>
      <c r="Q76" s="14">
        <f>N74*P76</f>
        <v>0</v>
      </c>
    </row>
    <row r="77" spans="1:17" ht="30" customHeight="1">
      <c r="A77" s="99" t="s">
        <v>208</v>
      </c>
      <c r="B77" s="16" t="str">
        <f>'Funda Analysis Template (EN)'!C82</f>
        <v>I'm not sure</v>
      </c>
    </row>
    <row r="78" spans="1:17" ht="30" customHeight="1" thickBot="1">
      <c r="A78" s="99" t="s">
        <v>209</v>
      </c>
      <c r="B78" s="16" t="str">
        <f>'Funda Analysis Template (EN)'!C83</f>
        <v>I'm not sure</v>
      </c>
      <c r="N78" s="9">
        <f>N74*N76</f>
        <v>0</v>
      </c>
      <c r="O78" s="9">
        <f>N74*O76</f>
        <v>56</v>
      </c>
    </row>
    <row r="79" spans="1:17" ht="30" customHeight="1" thickTop="1" thickBot="1">
      <c r="A79" s="101" t="s">
        <v>47</v>
      </c>
    </row>
    <row r="80" spans="1:17" ht="30" customHeight="1" thickTop="1">
      <c r="A80" s="99" t="s">
        <v>210</v>
      </c>
      <c r="B80" s="16" t="str">
        <f>'Funda Analysis Template (EN)'!C86</f>
        <v>Average</v>
      </c>
    </row>
    <row r="81" spans="1:17" ht="30" customHeight="1" thickBot="1"/>
    <row r="82" spans="1:17" ht="30" customHeight="1" thickTop="1" thickBot="1">
      <c r="A82" s="59" t="s">
        <v>110</v>
      </c>
      <c r="C82" s="10" t="str">
        <f t="shared" ref="C82:J82" si="20">C1</f>
        <v>No</v>
      </c>
      <c r="D82" s="10" t="str">
        <f t="shared" si="20"/>
        <v>I'm not sure</v>
      </c>
      <c r="E82" s="10" t="str">
        <f t="shared" si="20"/>
        <v>Yes</v>
      </c>
      <c r="F82" s="10" t="str">
        <f t="shared" si="20"/>
        <v>Awful</v>
      </c>
      <c r="G82" s="10" t="str">
        <f t="shared" si="20"/>
        <v>Bad</v>
      </c>
      <c r="H82" s="10" t="str">
        <f t="shared" si="20"/>
        <v>Average</v>
      </c>
      <c r="I82" s="10" t="str">
        <f t="shared" si="20"/>
        <v>Decent</v>
      </c>
      <c r="J82" s="10" t="str">
        <f t="shared" si="20"/>
        <v>Excellent</v>
      </c>
      <c r="K82" s="18"/>
      <c r="L82" s="18"/>
      <c r="M82" s="12"/>
      <c r="N82" s="17">
        <f>'Funda Analysis Template (EN)'!C88</f>
        <v>8</v>
      </c>
    </row>
    <row r="83" spans="1:17" ht="30" customHeight="1" thickTop="1" thickBot="1">
      <c r="A83" s="97" t="s">
        <v>46</v>
      </c>
      <c r="C83" s="15">
        <f>COUNTIF(B84:B87,"No*")</f>
        <v>0</v>
      </c>
      <c r="D83" s="15">
        <f>COUNTIF(B84:B87,"I'm not sure*")</f>
        <v>2</v>
      </c>
      <c r="E83" s="15">
        <f>COUNTIF(B84:B87,"*Yes*")</f>
        <v>0</v>
      </c>
      <c r="F83" s="15">
        <f>COUNTIF(B84:B87,"*Awful*")</f>
        <v>0</v>
      </c>
      <c r="G83" s="15">
        <f>COUNTIF(B84:B87,"*Bad*")</f>
        <v>0</v>
      </c>
      <c r="H83" s="15">
        <f>COUNTIF(B84:B87,"*Average*")</f>
        <v>1</v>
      </c>
      <c r="I83" s="15">
        <f>COUNTIF(B84:B87,"*Decent*")</f>
        <v>0</v>
      </c>
      <c r="J83" s="15">
        <f>COUNTIF(B84:B87,"*Excellent*")</f>
        <v>0</v>
      </c>
      <c r="K83" s="15"/>
      <c r="L83" s="15"/>
      <c r="M83" s="21"/>
      <c r="N83" s="15" t="s">
        <v>26</v>
      </c>
      <c r="O83" s="15" t="s">
        <v>27</v>
      </c>
      <c r="P83" s="22" t="s">
        <v>29</v>
      </c>
    </row>
    <row r="84" spans="1:17" ht="30" customHeight="1" thickTop="1">
      <c r="A84" s="99" t="s">
        <v>211</v>
      </c>
      <c r="B84" s="16" t="str">
        <f>'Funda Analysis Template (EN)'!C90</f>
        <v>I'm not sure</v>
      </c>
      <c r="C84" s="9">
        <f t="shared" ref="C84:J84" si="21">C2*C83</f>
        <v>0</v>
      </c>
      <c r="D84" s="9">
        <f t="shared" si="21"/>
        <v>0</v>
      </c>
      <c r="E84" s="9">
        <f t="shared" si="21"/>
        <v>0</v>
      </c>
      <c r="F84" s="9">
        <f t="shared" si="21"/>
        <v>0</v>
      </c>
      <c r="G84" s="9">
        <f t="shared" si="21"/>
        <v>0</v>
      </c>
      <c r="H84" s="9">
        <f t="shared" si="21"/>
        <v>0</v>
      </c>
      <c r="I84" s="9">
        <f t="shared" si="21"/>
        <v>0</v>
      </c>
      <c r="J84" s="9">
        <f t="shared" si="21"/>
        <v>0</v>
      </c>
      <c r="N84" s="15">
        <f>SUM(C84:J84)</f>
        <v>0</v>
      </c>
      <c r="O84" s="15">
        <v>6</v>
      </c>
      <c r="P84" s="22">
        <f>IF(AND(N82&gt;9,(N84/O84)&gt;0.74),100*1.25*N84/O84,100*N84/O84)</f>
        <v>0</v>
      </c>
      <c r="Q84" s="14">
        <f>N82*P84</f>
        <v>0</v>
      </c>
    </row>
    <row r="85" spans="1:17" ht="30" customHeight="1" thickBot="1">
      <c r="A85" s="99" t="s">
        <v>212</v>
      </c>
      <c r="B85" s="16" t="str">
        <f>'Funda Analysis Template (EN)'!C91</f>
        <v>I'm not sure</v>
      </c>
    </row>
    <row r="86" spans="1:17" ht="30" customHeight="1" thickTop="1" thickBot="1">
      <c r="A86" s="101" t="s">
        <v>47</v>
      </c>
      <c r="N86" s="9">
        <f>N82*N84</f>
        <v>0</v>
      </c>
      <c r="O86" s="9">
        <f>N82*O84</f>
        <v>48</v>
      </c>
    </row>
    <row r="87" spans="1:17" ht="30" customHeight="1" thickTop="1">
      <c r="A87" s="99" t="s">
        <v>129</v>
      </c>
      <c r="B87" s="16" t="str">
        <f>'Funda Analysis Template (EN)'!C93</f>
        <v>Average</v>
      </c>
    </row>
    <row r="88" spans="1:17" ht="30" customHeight="1" thickBot="1"/>
    <row r="89" spans="1:17" ht="30" customHeight="1" thickTop="1" thickBot="1">
      <c r="A89" s="59" t="s">
        <v>111</v>
      </c>
      <c r="C89" s="10" t="str">
        <f t="shared" ref="C89:J89" si="22">C1</f>
        <v>No</v>
      </c>
      <c r="D89" s="10" t="str">
        <f t="shared" si="22"/>
        <v>I'm not sure</v>
      </c>
      <c r="E89" s="10" t="str">
        <f t="shared" si="22"/>
        <v>Yes</v>
      </c>
      <c r="F89" s="10" t="str">
        <f t="shared" si="22"/>
        <v>Awful</v>
      </c>
      <c r="G89" s="10" t="str">
        <f t="shared" si="22"/>
        <v>Bad</v>
      </c>
      <c r="H89" s="10" t="str">
        <f t="shared" si="22"/>
        <v>Average</v>
      </c>
      <c r="I89" s="10" t="str">
        <f t="shared" si="22"/>
        <v>Decent</v>
      </c>
      <c r="J89" s="10" t="str">
        <f t="shared" si="22"/>
        <v>Excellent</v>
      </c>
      <c r="K89" s="18"/>
      <c r="L89" s="18"/>
      <c r="M89" s="12"/>
      <c r="N89" s="17">
        <f>'Funda Analysis Template (EN)'!C95</f>
        <v>8</v>
      </c>
    </row>
    <row r="90" spans="1:17" ht="30" customHeight="1" thickTop="1" thickBot="1">
      <c r="A90" s="97" t="s">
        <v>46</v>
      </c>
      <c r="C90" s="15">
        <f>COUNTIF(B91:B94,"No*")</f>
        <v>1</v>
      </c>
      <c r="D90" s="15">
        <f>COUNTIF(B91:B94,"I'm not sure*")</f>
        <v>1</v>
      </c>
      <c r="E90" s="15">
        <f>COUNTIF(B91:B94,"*Yes*")</f>
        <v>0</v>
      </c>
      <c r="F90" s="15">
        <f>COUNTIF(B91:B94,"*Awful*")</f>
        <v>0</v>
      </c>
      <c r="G90" s="15">
        <f>COUNTIF(B91:B94,"*Bad*")</f>
        <v>0</v>
      </c>
      <c r="H90" s="15">
        <f>COUNTIF(B91:B94,"*Average*")</f>
        <v>1</v>
      </c>
      <c r="I90" s="15">
        <f>COUNTIF(B91:B94,"*Decent*")</f>
        <v>0</v>
      </c>
      <c r="J90" s="15">
        <f>COUNTIF(B91:B94,"*Excellent*")</f>
        <v>0</v>
      </c>
      <c r="K90" s="15"/>
      <c r="L90" s="15"/>
      <c r="M90" s="21"/>
      <c r="N90" s="15" t="s">
        <v>26</v>
      </c>
      <c r="O90" s="15" t="s">
        <v>27</v>
      </c>
      <c r="P90" s="22" t="s">
        <v>29</v>
      </c>
    </row>
    <row r="91" spans="1:17" ht="30" customHeight="1" thickTop="1">
      <c r="A91" s="99" t="s">
        <v>85</v>
      </c>
      <c r="B91" s="16" t="str">
        <f>'Funda Analysis Template (EN)'!C98</f>
        <v>No</v>
      </c>
      <c r="C91" s="9">
        <f t="shared" ref="C91:J91" si="23">C2*C90</f>
        <v>-1</v>
      </c>
      <c r="D91" s="9">
        <f t="shared" si="23"/>
        <v>0</v>
      </c>
      <c r="E91" s="9">
        <f t="shared" si="23"/>
        <v>0</v>
      </c>
      <c r="F91" s="9">
        <f t="shared" si="23"/>
        <v>0</v>
      </c>
      <c r="G91" s="9">
        <f t="shared" si="23"/>
        <v>0</v>
      </c>
      <c r="H91" s="9">
        <f t="shared" si="23"/>
        <v>0</v>
      </c>
      <c r="I91" s="9">
        <f t="shared" si="23"/>
        <v>0</v>
      </c>
      <c r="J91" s="9">
        <f t="shared" si="23"/>
        <v>0</v>
      </c>
      <c r="N91" s="15">
        <f>SUM(C91:J91)</f>
        <v>-1</v>
      </c>
      <c r="O91" s="15">
        <v>6</v>
      </c>
      <c r="P91" s="22">
        <f>IF(AND(N89&gt;9,(N91/O91)&gt;0.74),100*1.25*N91/O91,100*N91/O91)</f>
        <v>-16.666666666666668</v>
      </c>
      <c r="Q91" s="14">
        <f>N89*P91</f>
        <v>-133.33333333333334</v>
      </c>
    </row>
    <row r="92" spans="1:17" ht="30" customHeight="1" thickBot="1">
      <c r="A92" s="99" t="s">
        <v>162</v>
      </c>
      <c r="B92" s="16" t="str">
        <f>'Funda Analysis Template (EN)'!C99</f>
        <v>I'm not sure</v>
      </c>
    </row>
    <row r="93" spans="1:17" ht="30" customHeight="1" thickTop="1" thickBot="1">
      <c r="A93" s="101" t="s">
        <v>47</v>
      </c>
      <c r="N93" s="9">
        <f>N89*N91</f>
        <v>-8</v>
      </c>
      <c r="O93" s="9">
        <f>N89*O91</f>
        <v>48</v>
      </c>
    </row>
    <row r="94" spans="1:17" ht="30" customHeight="1" thickTop="1">
      <c r="A94" s="99" t="s">
        <v>210</v>
      </c>
      <c r="B94" s="16" t="str">
        <f>'Funda Analysis Template (EN)'!C101</f>
        <v>Average</v>
      </c>
    </row>
    <row r="96" spans="1:17" ht="30" customHeight="1" thickBot="1"/>
    <row r="97" spans="1:26" ht="30" customHeight="1" thickTop="1" thickBot="1">
      <c r="A97" s="59" t="s">
        <v>56</v>
      </c>
      <c r="C97" s="10" t="str">
        <f t="shared" ref="C97:J97" si="24">C1</f>
        <v>No</v>
      </c>
      <c r="D97" s="10" t="str">
        <f t="shared" si="24"/>
        <v>I'm not sure</v>
      </c>
      <c r="E97" s="10" t="str">
        <f t="shared" si="24"/>
        <v>Yes</v>
      </c>
      <c r="F97" s="10" t="str">
        <f t="shared" si="24"/>
        <v>Awful</v>
      </c>
      <c r="G97" s="10" t="str">
        <f t="shared" si="24"/>
        <v>Bad</v>
      </c>
      <c r="H97" s="10" t="str">
        <f t="shared" si="24"/>
        <v>Average</v>
      </c>
      <c r="I97" s="10" t="str">
        <f t="shared" si="24"/>
        <v>Decent</v>
      </c>
      <c r="J97" s="10" t="str">
        <f t="shared" si="24"/>
        <v>Excellent</v>
      </c>
      <c r="K97" s="18"/>
      <c r="L97" s="18"/>
      <c r="M97" s="12"/>
      <c r="N97" s="17">
        <f>'Funda Analysis Template (EN)'!C103</f>
        <v>8</v>
      </c>
    </row>
    <row r="98" spans="1:26" ht="30" customHeight="1" thickTop="1" thickBot="1">
      <c r="A98" s="97" t="s">
        <v>46</v>
      </c>
      <c r="C98" s="15">
        <f>COUNTIF(B99,"Yes*")+COUNTIF(B100,"No*")</f>
        <v>0</v>
      </c>
      <c r="D98" s="15">
        <f>COUNTIF(B99:B100,"I'm not sure*")</f>
        <v>2</v>
      </c>
      <c r="E98" s="15">
        <f>COUNTIF(B99,"No*")+COUNTIF(B100,"Yes*")</f>
        <v>0</v>
      </c>
      <c r="F98" s="15">
        <f>COUNTIF(B99:B102,"*Awful*")</f>
        <v>0</v>
      </c>
      <c r="G98" s="15">
        <f>COUNTIF(B99:B102,"*Bad*")</f>
        <v>0</v>
      </c>
      <c r="H98" s="15">
        <f>COUNTIF(B99:B102,"*Average*")</f>
        <v>0</v>
      </c>
      <c r="I98" s="15">
        <f>COUNTIF(B99:B102,"*Decent*")</f>
        <v>1</v>
      </c>
      <c r="J98" s="15">
        <f>COUNTIF(B99:B102,"*Excellent*")</f>
        <v>0</v>
      </c>
      <c r="K98" s="15"/>
      <c r="L98" s="15"/>
      <c r="M98" s="21"/>
      <c r="N98" s="15" t="s">
        <v>26</v>
      </c>
      <c r="O98" s="15" t="s">
        <v>27</v>
      </c>
      <c r="P98" s="22" t="s">
        <v>29</v>
      </c>
    </row>
    <row r="99" spans="1:26" ht="30" customHeight="1" thickTop="1">
      <c r="A99" s="99" t="s">
        <v>213</v>
      </c>
      <c r="B99" s="16" t="str">
        <f>'Funda Analysis Template (EN)'!C105</f>
        <v>I'm not sure</v>
      </c>
      <c r="C99" s="9">
        <f t="shared" ref="C99:J99" si="25">C2*C98</f>
        <v>0</v>
      </c>
      <c r="D99" s="9">
        <f t="shared" si="25"/>
        <v>0</v>
      </c>
      <c r="E99" s="9">
        <f t="shared" si="25"/>
        <v>0</v>
      </c>
      <c r="F99" s="9">
        <f t="shared" si="25"/>
        <v>0</v>
      </c>
      <c r="G99" s="9">
        <f t="shared" si="25"/>
        <v>0</v>
      </c>
      <c r="H99" s="9">
        <f t="shared" si="25"/>
        <v>0</v>
      </c>
      <c r="I99" s="9">
        <f t="shared" si="25"/>
        <v>2</v>
      </c>
      <c r="J99" s="9">
        <f t="shared" si="25"/>
        <v>0</v>
      </c>
      <c r="N99" s="15">
        <f>SUM(C99:J99)</f>
        <v>2</v>
      </c>
      <c r="O99" s="15">
        <v>6</v>
      </c>
      <c r="P99" s="22">
        <f>IF(AND(N97&gt;9,(N99/O99)&gt;0.65),100*1.25*N99/O99,100*N99/O99)</f>
        <v>33.333333333333336</v>
      </c>
      <c r="Q99" s="14">
        <f>N97*P99</f>
        <v>266.66666666666669</v>
      </c>
    </row>
    <row r="100" spans="1:26" ht="30" customHeight="1" thickBot="1">
      <c r="A100" s="99" t="s">
        <v>214</v>
      </c>
      <c r="B100" s="16" t="str">
        <f>'Funda Analysis Template (EN)'!C106</f>
        <v>I'm not sure</v>
      </c>
    </row>
    <row r="101" spans="1:26" ht="30" customHeight="1" thickTop="1" thickBot="1">
      <c r="A101" s="101" t="s">
        <v>47</v>
      </c>
      <c r="N101" s="9">
        <f>N97*N99</f>
        <v>16</v>
      </c>
      <c r="O101" s="9">
        <f>N97*O99</f>
        <v>48</v>
      </c>
    </row>
    <row r="102" spans="1:26" ht="30" customHeight="1" thickTop="1">
      <c r="A102" s="99" t="s">
        <v>215</v>
      </c>
      <c r="B102" s="16" t="str">
        <f>'Funda Analysis Template (EN)'!C108</f>
        <v>Decent</v>
      </c>
    </row>
    <row r="105" spans="1:26" ht="30" customHeight="1" thickBot="1"/>
    <row r="106" spans="1:26" ht="60" customHeight="1" thickTop="1" thickBot="1">
      <c r="N106" s="14"/>
      <c r="P106" s="24" t="s">
        <v>28</v>
      </c>
      <c r="Q106" s="25">
        <f>(S14+1)*50</f>
        <v>50</v>
      </c>
    </row>
    <row r="107" spans="1:26" ht="30" customHeight="1" thickTop="1">
      <c r="Q107" s="26">
        <f>Q106</f>
        <v>50</v>
      </c>
    </row>
    <row r="109" spans="1:26" ht="24.95" customHeight="1">
      <c r="A109" s="16"/>
      <c r="C109" s="16"/>
      <c r="D109" s="16"/>
      <c r="E109" s="16"/>
      <c r="F109" s="16"/>
      <c r="G109" s="16"/>
      <c r="H109" s="16"/>
      <c r="P109" s="9"/>
      <c r="Q109" s="9"/>
    </row>
    <row r="110" spans="1:26" ht="24.95" customHeight="1">
      <c r="A110" s="16"/>
      <c r="C110" s="16"/>
      <c r="D110" s="16"/>
      <c r="E110" s="16"/>
      <c r="F110" s="16"/>
      <c r="G110" s="16"/>
      <c r="H110" s="16"/>
      <c r="P110" s="27" t="s">
        <v>30</v>
      </c>
      <c r="Q110" s="28" t="s">
        <v>31</v>
      </c>
      <c r="R110" s="16"/>
      <c r="S110" s="27" t="s">
        <v>39</v>
      </c>
      <c r="T110" s="28" t="s">
        <v>33</v>
      </c>
      <c r="U110" s="16"/>
      <c r="V110" s="27" t="s">
        <v>40</v>
      </c>
      <c r="W110" s="28" t="s">
        <v>33</v>
      </c>
      <c r="Y110" s="27" t="s">
        <v>32</v>
      </c>
      <c r="Z110" s="28" t="s">
        <v>33</v>
      </c>
    </row>
    <row r="111" spans="1:26" ht="24.95" customHeight="1">
      <c r="A111" s="16"/>
      <c r="C111" s="16"/>
      <c r="D111" s="16"/>
      <c r="E111" s="16"/>
      <c r="F111" s="16"/>
      <c r="G111" s="16"/>
      <c r="H111" s="16"/>
      <c r="P111" s="23" t="s">
        <v>70</v>
      </c>
      <c r="Q111" s="29">
        <v>65</v>
      </c>
      <c r="R111" s="16"/>
      <c r="S111" s="23">
        <v>10</v>
      </c>
      <c r="T111" s="29">
        <v>10</v>
      </c>
      <c r="U111" s="16"/>
      <c r="V111" s="21">
        <v>-100</v>
      </c>
      <c r="W111" s="21">
        <v>10</v>
      </c>
      <c r="Y111" s="30" t="s">
        <v>41</v>
      </c>
      <c r="Z111" s="31">
        <f>Q107</f>
        <v>50</v>
      </c>
    </row>
    <row r="112" spans="1:26" ht="24.95" customHeight="1">
      <c r="A112" s="16"/>
      <c r="C112" s="16"/>
      <c r="D112" s="16"/>
      <c r="E112" s="16"/>
      <c r="F112" s="16"/>
      <c r="G112" s="16"/>
      <c r="H112" s="16"/>
      <c r="P112" s="23" t="s">
        <v>37</v>
      </c>
      <c r="Q112" s="29">
        <v>35</v>
      </c>
      <c r="R112" s="16"/>
      <c r="S112" s="23">
        <f>S111+10</f>
        <v>20</v>
      </c>
      <c r="T112" s="29">
        <v>10</v>
      </c>
      <c r="U112" s="16"/>
      <c r="V112" s="21">
        <f>V111+10</f>
        <v>-90</v>
      </c>
      <c r="W112" s="21">
        <v>10</v>
      </c>
      <c r="Y112" s="32" t="s">
        <v>34</v>
      </c>
      <c r="Z112" s="33">
        <v>1.1000000000000001</v>
      </c>
    </row>
    <row r="113" spans="1:26" ht="24.95" customHeight="1">
      <c r="A113" s="16"/>
      <c r="C113" s="16"/>
      <c r="D113" s="16"/>
      <c r="E113" s="16"/>
      <c r="F113" s="16"/>
      <c r="G113" s="16"/>
      <c r="H113" s="16"/>
      <c r="P113" s="23" t="s">
        <v>38</v>
      </c>
      <c r="Q113" s="29">
        <v>40</v>
      </c>
      <c r="R113" s="16"/>
      <c r="S113" s="23">
        <f t="shared" ref="S113:S120" si="26">S112+10</f>
        <v>30</v>
      </c>
      <c r="T113" s="29">
        <v>10</v>
      </c>
      <c r="U113" s="16"/>
      <c r="V113" s="21" t="s">
        <v>35</v>
      </c>
      <c r="W113" s="21">
        <f>SUBTOTAL(109,W111:W112)</f>
        <v>20</v>
      </c>
      <c r="Y113" s="34" t="s">
        <v>36</v>
      </c>
      <c r="Z113" s="35">
        <f>201-Z111-Z112</f>
        <v>149.9</v>
      </c>
    </row>
    <row r="114" spans="1:26" ht="24.95" customHeight="1">
      <c r="A114" s="16"/>
      <c r="C114" s="16"/>
      <c r="D114" s="16"/>
      <c r="E114" s="16"/>
      <c r="F114" s="16"/>
      <c r="G114" s="16"/>
      <c r="H114" s="16"/>
      <c r="P114" s="23" t="s">
        <v>69</v>
      </c>
      <c r="Q114" s="29">
        <v>22</v>
      </c>
      <c r="R114" s="16"/>
      <c r="S114" s="23">
        <f t="shared" si="26"/>
        <v>40</v>
      </c>
      <c r="T114" s="29">
        <v>10</v>
      </c>
      <c r="U114" s="16"/>
      <c r="V114" s="16"/>
      <c r="W114" s="16"/>
    </row>
    <row r="115" spans="1:26" ht="24.95" customHeight="1">
      <c r="A115" s="16"/>
      <c r="C115" s="16"/>
      <c r="D115" s="16"/>
      <c r="E115" s="16"/>
      <c r="F115" s="16"/>
      <c r="G115" s="16"/>
      <c r="H115" s="16"/>
      <c r="P115" s="23" t="s">
        <v>35</v>
      </c>
      <c r="Q115" s="29">
        <f>SUBTOTAL(109,Q111:Q114)</f>
        <v>162</v>
      </c>
      <c r="R115" s="16"/>
      <c r="S115" s="23">
        <f t="shared" si="26"/>
        <v>50</v>
      </c>
      <c r="T115" s="29">
        <v>10</v>
      </c>
      <c r="U115" s="16"/>
      <c r="V115" s="16"/>
      <c r="W115" s="16"/>
    </row>
    <row r="116" spans="1:26" ht="24.95" customHeight="1">
      <c r="A116" s="16"/>
      <c r="C116" s="16"/>
      <c r="D116" s="16"/>
      <c r="E116" s="16"/>
      <c r="F116" s="16"/>
      <c r="G116" s="16"/>
      <c r="H116" s="16"/>
      <c r="P116" s="16"/>
      <c r="Q116" s="16"/>
      <c r="R116" s="16"/>
      <c r="S116" s="23">
        <f t="shared" si="26"/>
        <v>60</v>
      </c>
      <c r="T116" s="29">
        <v>10</v>
      </c>
      <c r="U116" s="16"/>
      <c r="V116" s="16"/>
      <c r="W116" s="16"/>
    </row>
    <row r="117" spans="1:26" ht="24.95" customHeight="1">
      <c r="A117" s="16"/>
      <c r="C117" s="16"/>
      <c r="D117" s="16"/>
      <c r="E117" s="16"/>
      <c r="F117" s="16"/>
      <c r="G117" s="16"/>
      <c r="H117" s="16"/>
      <c r="P117" s="16"/>
      <c r="Q117" s="16"/>
      <c r="R117" s="16"/>
      <c r="S117" s="23">
        <f t="shared" si="26"/>
        <v>70</v>
      </c>
      <c r="T117" s="29">
        <v>10</v>
      </c>
      <c r="U117" s="16"/>
      <c r="V117" s="16"/>
      <c r="W117" s="16"/>
    </row>
    <row r="118" spans="1:26" ht="24.95" customHeight="1">
      <c r="A118" s="16"/>
      <c r="C118" s="16"/>
      <c r="D118" s="16"/>
      <c r="E118" s="16"/>
      <c r="F118" s="16"/>
      <c r="G118" s="16"/>
      <c r="H118" s="16"/>
      <c r="P118" s="16"/>
      <c r="Q118" s="16"/>
      <c r="R118" s="16"/>
      <c r="S118" s="23">
        <f t="shared" si="26"/>
        <v>80</v>
      </c>
      <c r="T118" s="29">
        <v>10</v>
      </c>
      <c r="U118" s="16"/>
      <c r="V118" s="16"/>
      <c r="W118" s="16"/>
    </row>
    <row r="119" spans="1:26" ht="24.95" customHeight="1">
      <c r="A119" s="16"/>
      <c r="C119" s="16"/>
      <c r="D119" s="16"/>
      <c r="E119" s="16"/>
      <c r="F119" s="16"/>
      <c r="G119" s="16"/>
      <c r="H119" s="16"/>
      <c r="P119" s="16"/>
      <c r="Q119" s="16"/>
      <c r="R119" s="16"/>
      <c r="S119" s="23">
        <f t="shared" si="26"/>
        <v>90</v>
      </c>
      <c r="T119" s="29">
        <v>10</v>
      </c>
      <c r="U119" s="16"/>
      <c r="V119" s="16"/>
      <c r="W119" s="16"/>
    </row>
    <row r="120" spans="1:26" ht="24.95" customHeight="1">
      <c r="A120" s="16"/>
      <c r="C120" s="16"/>
      <c r="D120" s="16"/>
      <c r="E120" s="16"/>
      <c r="F120" s="16"/>
      <c r="G120" s="16"/>
      <c r="H120" s="16"/>
      <c r="P120" s="16"/>
      <c r="Q120" s="16"/>
      <c r="R120" s="16"/>
      <c r="S120" s="23">
        <f t="shared" si="26"/>
        <v>100</v>
      </c>
      <c r="T120" s="29">
        <v>10</v>
      </c>
      <c r="U120" s="16"/>
      <c r="V120" s="16"/>
      <c r="W120" s="16"/>
    </row>
    <row r="121" spans="1:26" ht="24.95" customHeight="1">
      <c r="A121" s="16"/>
      <c r="C121" s="16"/>
      <c r="D121" s="16"/>
      <c r="E121" s="16"/>
      <c r="F121" s="16"/>
      <c r="G121" s="16"/>
      <c r="H121" s="16"/>
      <c r="P121" s="16"/>
      <c r="Q121" s="16"/>
      <c r="R121" s="16"/>
      <c r="S121" s="23" t="s">
        <v>35</v>
      </c>
      <c r="T121" s="29">
        <f>SUBTOTAL(109,T111:T120)</f>
        <v>100</v>
      </c>
      <c r="U121" s="16"/>
      <c r="V121" s="16"/>
      <c r="W121" s="16"/>
    </row>
    <row r="122" spans="1:26" ht="24.95" customHeight="1">
      <c r="A122" s="16"/>
      <c r="C122" s="16"/>
      <c r="D122" s="16"/>
      <c r="E122" s="16"/>
      <c r="F122" s="16"/>
      <c r="G122" s="16"/>
      <c r="H122" s="16"/>
      <c r="P122" s="9"/>
      <c r="Q122" s="9"/>
      <c r="V122" s="16"/>
      <c r="W122" s="16"/>
    </row>
    <row r="123" spans="1:26" ht="24.95" customHeight="1">
      <c r="A123" s="16"/>
      <c r="C123" s="16"/>
      <c r="D123" s="16"/>
      <c r="E123" s="16"/>
      <c r="F123" s="16"/>
      <c r="G123" s="16"/>
      <c r="H123" s="16"/>
      <c r="P123" s="9"/>
      <c r="Q123" s="9"/>
      <c r="V123" s="16"/>
      <c r="W123" s="16"/>
    </row>
    <row r="124" spans="1:26" ht="24.95" customHeight="1">
      <c r="A124" s="16"/>
      <c r="C124" s="16"/>
      <c r="D124" s="16"/>
      <c r="E124" s="16"/>
      <c r="F124" s="16"/>
      <c r="G124" s="16"/>
      <c r="H124" s="16"/>
      <c r="P124" s="9"/>
      <c r="Q124" s="9"/>
      <c r="V124" s="16"/>
      <c r="W124" s="16"/>
    </row>
    <row r="125" spans="1:26" ht="24.95" customHeight="1">
      <c r="A125" s="16"/>
      <c r="C125" s="16"/>
      <c r="D125" s="16"/>
      <c r="E125" s="16"/>
      <c r="F125" s="16"/>
      <c r="G125" s="16"/>
      <c r="H125" s="16"/>
      <c r="P125" s="9"/>
      <c r="Q125" s="9"/>
      <c r="V125" s="16"/>
      <c r="W125" s="16"/>
    </row>
    <row r="126" spans="1:26" ht="24.95" customHeight="1">
      <c r="A126" s="16"/>
      <c r="C126" s="16"/>
      <c r="D126" s="16"/>
      <c r="E126" s="16"/>
      <c r="F126" s="16"/>
      <c r="G126" s="16"/>
      <c r="H126" s="16"/>
      <c r="P126" s="9"/>
      <c r="Q126" s="9"/>
      <c r="V126" s="16"/>
      <c r="W126" s="16"/>
    </row>
    <row r="127" spans="1:26" ht="24.95" customHeight="1">
      <c r="A127" s="16"/>
      <c r="C127" s="16"/>
      <c r="D127" s="16"/>
      <c r="E127" s="16"/>
      <c r="F127" s="16"/>
      <c r="G127" s="16"/>
      <c r="H127" s="16"/>
      <c r="P127" s="9"/>
      <c r="Q127" s="9"/>
      <c r="V127" s="16"/>
      <c r="W127" s="16"/>
    </row>
    <row r="128" spans="1:26" ht="24.95" customHeight="1">
      <c r="A128" s="16"/>
      <c r="C128" s="16"/>
      <c r="D128" s="16"/>
      <c r="E128" s="16"/>
      <c r="F128" s="16"/>
      <c r="G128" s="16"/>
      <c r="H128" s="16"/>
      <c r="P128" s="9"/>
      <c r="Q128" s="9"/>
      <c r="V128" s="16"/>
      <c r="W128" s="16"/>
    </row>
    <row r="129" spans="1:23" ht="24.95" customHeight="1">
      <c r="A129" s="16"/>
      <c r="C129" s="16"/>
      <c r="D129" s="16"/>
      <c r="E129" s="16"/>
      <c r="F129" s="16"/>
      <c r="G129" s="16"/>
      <c r="H129" s="16"/>
      <c r="P129" s="9"/>
      <c r="Q129" s="9"/>
      <c r="V129" s="16"/>
      <c r="W129" s="16"/>
    </row>
    <row r="130" spans="1:23" ht="24.95" customHeight="1">
      <c r="A130" s="16"/>
      <c r="C130" s="16"/>
      <c r="D130" s="16"/>
      <c r="E130" s="16"/>
      <c r="F130" s="16"/>
      <c r="G130" s="16"/>
      <c r="H130" s="16"/>
      <c r="P130" s="9"/>
      <c r="Q130" s="9"/>
      <c r="V130" s="16"/>
      <c r="W130" s="16"/>
    </row>
    <row r="131" spans="1:23" ht="24.95" customHeight="1">
      <c r="A131" s="16"/>
      <c r="C131" s="16"/>
      <c r="D131" s="16"/>
      <c r="E131" s="16"/>
      <c r="F131" s="16"/>
      <c r="G131" s="16"/>
      <c r="H131" s="16"/>
      <c r="P131" s="9"/>
      <c r="Q131" s="9"/>
    </row>
    <row r="132" spans="1:23" ht="24.95" customHeight="1">
      <c r="A132" s="16"/>
      <c r="C132" s="16"/>
      <c r="D132" s="16"/>
      <c r="E132" s="16"/>
      <c r="F132" s="16"/>
      <c r="G132" s="16"/>
      <c r="H132" s="16"/>
      <c r="P132" s="9"/>
      <c r="Q132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40DA-76EC-432F-971C-27F8EF8103CA}">
  <dimension ref="A1:U108"/>
  <sheetViews>
    <sheetView zoomScale="85" zoomScaleNormal="85" workbookViewId="0">
      <pane ySplit="1" topLeftCell="A2" activePane="bottomLeft" state="frozen"/>
      <selection activeCell="D88" sqref="D88"/>
      <selection pane="bottomLeft"/>
    </sheetView>
  </sheetViews>
  <sheetFormatPr defaultColWidth="15.73046875" defaultRowHeight="99.95" customHeight="1"/>
  <cols>
    <col min="1" max="1" width="10.73046875" style="68" customWidth="1"/>
    <col min="2" max="2" width="72.86328125" style="3" customWidth="1"/>
    <col min="3" max="3" width="21.1328125" style="3" customWidth="1"/>
    <col min="4" max="4" width="90.86328125" style="3" customWidth="1"/>
    <col min="5" max="5" width="49.1328125" style="3" customWidth="1"/>
    <col min="6" max="6" width="22.1328125" style="3" bestFit="1" customWidth="1"/>
    <col min="7" max="21" width="15.73046875" style="3"/>
    <col min="22" max="16384" width="15.73046875" style="53"/>
  </cols>
  <sheetData>
    <row r="1" spans="1:21" s="52" customFormat="1" ht="75" customHeight="1" thickTop="1" thickBot="1">
      <c r="A1" s="104" t="s">
        <v>22</v>
      </c>
      <c r="B1" s="70"/>
      <c r="C1" s="106" t="s">
        <v>73</v>
      </c>
      <c r="D1" s="107" t="s">
        <v>74</v>
      </c>
      <c r="E1" s="107" t="s">
        <v>75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</row>
    <row r="2" spans="1:21" s="52" customFormat="1" ht="39.950000000000003" customHeight="1" thickTop="1" thickBot="1">
      <c r="A2" s="105" t="s">
        <v>91</v>
      </c>
      <c r="B2" s="71"/>
      <c r="C2" s="136"/>
      <c r="D2" s="137"/>
      <c r="E2" s="138"/>
      <c r="F2" s="145" t="s">
        <v>76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</row>
    <row r="3" spans="1:21" ht="39.950000000000003" customHeight="1" thickTop="1" thickBot="1">
      <c r="A3" s="105" t="s">
        <v>23</v>
      </c>
      <c r="B3" s="72">
        <v>44959</v>
      </c>
      <c r="C3" s="139"/>
      <c r="D3" s="140"/>
      <c r="E3" s="141"/>
      <c r="F3" s="145"/>
    </row>
    <row r="4" spans="1:21" ht="30.75" thickTop="1" thickBot="1">
      <c r="A4" s="105" t="s">
        <v>72</v>
      </c>
      <c r="B4" s="71"/>
      <c r="C4" s="142"/>
      <c r="D4" s="143"/>
      <c r="E4" s="144"/>
      <c r="F4" s="145"/>
    </row>
    <row r="5" spans="1:21" ht="39.950000000000003" customHeight="1" thickTop="1" thickBot="1"/>
    <row r="6" spans="1:21" ht="39.950000000000003" customHeight="1" thickTop="1" thickBot="1">
      <c r="B6" s="79" t="s">
        <v>216</v>
      </c>
      <c r="C6" s="108">
        <f>SUM(C9,C20,C30,C40,C50,C68,C79,C88,C95,C103)</f>
        <v>80</v>
      </c>
    </row>
    <row r="7" spans="1:21" ht="39.950000000000003" customHeight="1" thickTop="1" thickBot="1">
      <c r="B7" s="80" t="s">
        <v>217</v>
      </c>
      <c r="C7" s="110" t="s">
        <v>142</v>
      </c>
    </row>
    <row r="8" spans="1:21" ht="39.950000000000003" customHeight="1" thickTop="1" thickBot="1"/>
    <row r="9" spans="1:21" ht="60" customHeight="1" thickTop="1" thickBot="1">
      <c r="A9" s="109">
        <v>1</v>
      </c>
      <c r="B9" s="82" t="s">
        <v>218</v>
      </c>
      <c r="C9" s="61">
        <v>8</v>
      </c>
    </row>
    <row r="10" spans="1:21" ht="30" customHeight="1" thickTop="1" thickBot="1">
      <c r="A10" s="111"/>
      <c r="B10" s="84" t="s">
        <v>2</v>
      </c>
    </row>
    <row r="11" spans="1:21" ht="99.95" customHeight="1" thickTop="1" thickBot="1">
      <c r="A11" s="112">
        <v>1</v>
      </c>
      <c r="B11" s="86" t="s">
        <v>219</v>
      </c>
      <c r="C11" s="4" t="s">
        <v>57</v>
      </c>
      <c r="D11" s="38"/>
      <c r="E11" s="38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</row>
    <row r="12" spans="1:21" ht="99.95" customHeight="1" thickBot="1">
      <c r="A12" s="112">
        <v>2</v>
      </c>
      <c r="B12" s="87" t="s">
        <v>220</v>
      </c>
      <c r="C12" s="4" t="s">
        <v>57</v>
      </c>
      <c r="D12" s="38"/>
      <c r="E12" s="42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</row>
    <row r="13" spans="1:21" ht="99.95" customHeight="1" thickBot="1">
      <c r="A13" s="112">
        <v>3</v>
      </c>
      <c r="B13" s="87" t="s">
        <v>0</v>
      </c>
      <c r="C13" s="4" t="s">
        <v>62</v>
      </c>
      <c r="D13" s="40"/>
      <c r="E13" s="39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</row>
    <row r="14" spans="1:21" ht="118.5" customHeight="1" thickBot="1">
      <c r="A14" s="112">
        <v>4</v>
      </c>
      <c r="B14" s="88" t="s">
        <v>225</v>
      </c>
      <c r="C14" s="4" t="s">
        <v>61</v>
      </c>
      <c r="D14" s="39"/>
      <c r="E14" s="43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</row>
    <row r="15" spans="1:21" ht="30" customHeight="1" thickTop="1" thickBot="1">
      <c r="A15" s="113"/>
      <c r="B15" s="90" t="s">
        <v>3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</row>
    <row r="16" spans="1:21" ht="99.95" customHeight="1" thickTop="1" thickBot="1">
      <c r="A16" s="112">
        <v>5</v>
      </c>
      <c r="B16" s="91" t="s">
        <v>221</v>
      </c>
      <c r="C16" s="4" t="s">
        <v>71</v>
      </c>
      <c r="D16" s="38"/>
      <c r="E16" s="38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</row>
    <row r="17" spans="1:20" ht="99.95" customHeight="1" thickBot="1">
      <c r="A17" s="112">
        <v>6</v>
      </c>
      <c r="B17" s="87" t="s">
        <v>1</v>
      </c>
      <c r="C17" s="4" t="s">
        <v>61</v>
      </c>
      <c r="D17" s="38"/>
      <c r="E17" s="38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</row>
    <row r="18" spans="1:20" ht="99.95" customHeight="1" thickBot="1">
      <c r="A18" s="112">
        <v>7</v>
      </c>
      <c r="B18" s="87" t="s">
        <v>4</v>
      </c>
      <c r="C18" s="4" t="s">
        <v>65</v>
      </c>
      <c r="D18" s="38"/>
      <c r="E18" s="38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</row>
    <row r="19" spans="1:20" ht="39.950000000000003" customHeight="1" thickBot="1">
      <c r="A19" s="114"/>
      <c r="B19" s="92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</row>
    <row r="20" spans="1:20" ht="60" customHeight="1" thickTop="1" thickBot="1">
      <c r="A20" s="109">
        <v>2</v>
      </c>
      <c r="B20" s="93" t="s">
        <v>77</v>
      </c>
      <c r="C20" s="61">
        <v>8</v>
      </c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</row>
    <row r="21" spans="1:20" ht="30" customHeight="1" thickTop="1" thickBot="1">
      <c r="A21" s="111"/>
      <c r="B21" s="84" t="s">
        <v>2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</row>
    <row r="22" spans="1:20" ht="99.95" customHeight="1" thickTop="1" thickBot="1">
      <c r="A22" s="115">
        <v>8</v>
      </c>
      <c r="B22" s="87" t="s">
        <v>5</v>
      </c>
      <c r="C22" s="5"/>
      <c r="D22" s="7"/>
      <c r="E22" s="38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23" spans="1:20" ht="99.95" customHeight="1" thickTop="1" thickBot="1">
      <c r="A23" s="112">
        <v>9</v>
      </c>
      <c r="B23" s="87" t="s">
        <v>222</v>
      </c>
      <c r="C23" s="6" t="s">
        <v>59</v>
      </c>
      <c r="E23" s="39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 spans="1:20" ht="99.95" customHeight="1" thickBot="1">
      <c r="A24" s="112">
        <v>10</v>
      </c>
      <c r="B24" s="87" t="s">
        <v>223</v>
      </c>
      <c r="C24" s="4" t="s">
        <v>59</v>
      </c>
      <c r="D24" s="39"/>
      <c r="E24" s="39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spans="1:20" ht="99.95" customHeight="1" thickBot="1">
      <c r="A25" s="112">
        <v>11</v>
      </c>
      <c r="B25" s="87" t="s">
        <v>224</v>
      </c>
      <c r="C25" s="4" t="s">
        <v>59</v>
      </c>
      <c r="D25" s="38"/>
      <c r="E25" s="38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pans="1:20" ht="30" customHeight="1" thickTop="1" thickBot="1">
      <c r="A26" s="113"/>
      <c r="B26" s="90" t="s">
        <v>3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1:20" ht="99.95" customHeight="1" thickTop="1" thickBot="1">
      <c r="A27" s="112">
        <v>12</v>
      </c>
      <c r="B27" s="87" t="s">
        <v>226</v>
      </c>
      <c r="C27" s="7" t="s">
        <v>65</v>
      </c>
      <c r="D27" s="38"/>
      <c r="E27" s="38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pans="1:20" ht="99.95" customHeight="1" thickBot="1">
      <c r="A28" s="112">
        <v>13</v>
      </c>
      <c r="B28" s="87" t="s">
        <v>227</v>
      </c>
      <c r="C28" s="7" t="s">
        <v>65</v>
      </c>
      <c r="D28" s="38"/>
      <c r="E28" s="38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1:20" ht="39.950000000000003" customHeight="1" thickBot="1">
      <c r="A29" s="111"/>
      <c r="B29" s="95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20" ht="60" customHeight="1" thickTop="1" thickBot="1">
      <c r="A30" s="109">
        <v>3</v>
      </c>
      <c r="B30" s="93" t="s">
        <v>228</v>
      </c>
      <c r="C30" s="61">
        <v>8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pans="1:20" ht="30" customHeight="1" thickTop="1" thickBot="1">
      <c r="A31" s="111"/>
      <c r="B31" s="84" t="s">
        <v>2</v>
      </c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20" ht="99.95" customHeight="1" thickTop="1" thickBot="1">
      <c r="A32" s="112">
        <v>14</v>
      </c>
      <c r="B32" s="87" t="s">
        <v>229</v>
      </c>
      <c r="C32" s="7" t="s">
        <v>65</v>
      </c>
      <c r="D32" s="38"/>
      <c r="E32" s="38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</row>
    <row r="33" spans="1:20" ht="99.95" customHeight="1" thickBot="1">
      <c r="A33" s="112">
        <v>15</v>
      </c>
      <c r="B33" s="87" t="s">
        <v>230</v>
      </c>
      <c r="C33" s="7" t="s">
        <v>59</v>
      </c>
      <c r="D33" s="38"/>
      <c r="E33" s="38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</row>
    <row r="34" spans="1:20" ht="99.95" customHeight="1" thickTop="1" thickBot="1">
      <c r="A34" s="115">
        <v>16</v>
      </c>
      <c r="B34" s="87" t="s">
        <v>231</v>
      </c>
      <c r="C34" s="44"/>
      <c r="D34" s="38"/>
      <c r="E34" s="39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</row>
    <row r="35" spans="1:20" ht="99.95" customHeight="1" thickTop="1" thickBot="1">
      <c r="A35" s="112">
        <v>17</v>
      </c>
      <c r="B35" s="87" t="s">
        <v>232</v>
      </c>
      <c r="C35" s="7" t="s">
        <v>62</v>
      </c>
      <c r="D35" s="38"/>
      <c r="E35" s="38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</row>
    <row r="36" spans="1:20" ht="99.95" customHeight="1" thickBot="1">
      <c r="A36" s="112">
        <v>18</v>
      </c>
      <c r="B36" s="87" t="s">
        <v>233</v>
      </c>
      <c r="C36" s="7" t="s">
        <v>57</v>
      </c>
      <c r="D36" s="38"/>
      <c r="E36" s="38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</row>
    <row r="37" spans="1:20" ht="30" customHeight="1" thickTop="1" thickBot="1">
      <c r="A37" s="111"/>
      <c r="B37" s="90" t="s">
        <v>3</v>
      </c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</row>
    <row r="38" spans="1:20" ht="99.95" customHeight="1" thickTop="1" thickBot="1">
      <c r="A38" s="112">
        <v>19</v>
      </c>
      <c r="B38" s="87" t="s">
        <v>234</v>
      </c>
      <c r="C38" s="7" t="s">
        <v>65</v>
      </c>
      <c r="D38" s="38"/>
      <c r="E38" s="38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</row>
    <row r="39" spans="1:20" ht="39.950000000000003" customHeight="1" thickBot="1">
      <c r="A39" s="111"/>
      <c r="B39" s="95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</row>
    <row r="40" spans="1:20" ht="60" customHeight="1" thickTop="1" thickBot="1">
      <c r="A40" s="109">
        <v>4</v>
      </c>
      <c r="B40" s="93" t="s">
        <v>235</v>
      </c>
      <c r="C40" s="61">
        <v>8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30" customHeight="1" thickTop="1" thickBot="1">
      <c r="A41" s="111"/>
      <c r="B41" s="84" t="s">
        <v>2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</row>
    <row r="42" spans="1:20" ht="99.95" customHeight="1" thickTop="1" thickBot="1">
      <c r="A42" s="112">
        <v>20</v>
      </c>
      <c r="B42" s="87" t="s">
        <v>236</v>
      </c>
      <c r="C42" s="7" t="s">
        <v>59</v>
      </c>
      <c r="D42" s="38"/>
      <c r="E42" s="39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</row>
    <row r="43" spans="1:20" ht="99.95" customHeight="1" thickBot="1">
      <c r="A43" s="112">
        <v>21</v>
      </c>
      <c r="B43" s="87" t="s">
        <v>237</v>
      </c>
      <c r="C43" s="7" t="s">
        <v>59</v>
      </c>
      <c r="D43" s="38"/>
      <c r="E43" s="38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</row>
    <row r="44" spans="1:20" ht="99.95" customHeight="1" thickBot="1">
      <c r="A44" s="112">
        <v>22</v>
      </c>
      <c r="B44" s="87" t="s">
        <v>238</v>
      </c>
      <c r="C44" s="7" t="s">
        <v>59</v>
      </c>
      <c r="D44" s="38"/>
      <c r="E44" s="38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</row>
    <row r="45" spans="1:20" ht="99.95" customHeight="1" thickBot="1">
      <c r="A45" s="112">
        <v>23</v>
      </c>
      <c r="B45" s="87" t="s">
        <v>239</v>
      </c>
      <c r="C45" s="7" t="s">
        <v>59</v>
      </c>
      <c r="D45" s="38"/>
      <c r="E45" s="38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</row>
    <row r="46" spans="1:20" ht="99.95" customHeight="1" thickBot="1">
      <c r="A46" s="112">
        <v>24</v>
      </c>
      <c r="B46" s="87" t="s">
        <v>240</v>
      </c>
      <c r="C46" s="7" t="s">
        <v>62</v>
      </c>
      <c r="D46" s="38"/>
      <c r="E46" s="38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</row>
    <row r="47" spans="1:20" ht="30" customHeight="1" thickTop="1" thickBot="1">
      <c r="A47" s="111"/>
      <c r="B47" s="90" t="s">
        <v>3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</row>
    <row r="48" spans="1:20" ht="99.95" customHeight="1" thickTop="1" thickBot="1">
      <c r="A48" s="112">
        <v>25</v>
      </c>
      <c r="B48" s="87" t="s">
        <v>241</v>
      </c>
      <c r="C48" s="7" t="s">
        <v>65</v>
      </c>
      <c r="D48" s="38"/>
      <c r="E48" s="38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</row>
    <row r="49" spans="1:20" ht="39.950000000000003" customHeight="1" thickBot="1">
      <c r="A49" s="111"/>
      <c r="B49" s="95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</row>
    <row r="50" spans="1:20" ht="60" customHeight="1" thickTop="1" thickBot="1">
      <c r="A50" s="109">
        <v>5</v>
      </c>
      <c r="B50" s="93" t="s">
        <v>78</v>
      </c>
      <c r="C50" s="61">
        <v>8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</row>
    <row r="51" spans="1:20" ht="30" customHeight="1" thickTop="1" thickBot="1">
      <c r="A51" s="111"/>
      <c r="B51" s="84" t="s">
        <v>2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</row>
    <row r="52" spans="1:20" ht="99.95" customHeight="1" thickTop="1" thickBot="1">
      <c r="A52" s="112">
        <v>26</v>
      </c>
      <c r="B52" s="87" t="s">
        <v>6</v>
      </c>
      <c r="C52" s="7" t="s">
        <v>66</v>
      </c>
      <c r="D52" s="38"/>
      <c r="E52" s="38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</row>
    <row r="53" spans="1:20" ht="99.95" customHeight="1" thickBot="1">
      <c r="A53" s="112">
        <v>27</v>
      </c>
      <c r="B53" s="87" t="s">
        <v>242</v>
      </c>
      <c r="C53" s="7" t="s">
        <v>62</v>
      </c>
      <c r="D53" s="38"/>
      <c r="E53" s="38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</row>
    <row r="54" spans="1:20" ht="99.95" customHeight="1" thickBot="1">
      <c r="A54" s="112">
        <v>28</v>
      </c>
      <c r="B54" s="87" t="s">
        <v>243</v>
      </c>
      <c r="C54" s="7" t="s">
        <v>62</v>
      </c>
      <c r="D54" s="38"/>
      <c r="E54" s="39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</row>
    <row r="55" spans="1:20" ht="99.95" customHeight="1" thickBot="1">
      <c r="A55" s="112">
        <v>29</v>
      </c>
      <c r="B55" s="87" t="s">
        <v>244</v>
      </c>
      <c r="C55" s="7" t="s">
        <v>59</v>
      </c>
      <c r="D55" s="45"/>
      <c r="E55" s="39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</row>
    <row r="56" spans="1:20" ht="99.95" customHeight="1" thickBot="1">
      <c r="A56" s="112">
        <v>30</v>
      </c>
      <c r="B56" s="87" t="s">
        <v>7</v>
      </c>
      <c r="C56" s="7" t="s">
        <v>62</v>
      </c>
      <c r="D56" s="38"/>
      <c r="E56" s="38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</row>
    <row r="57" spans="1:20" ht="99.95" customHeight="1" thickBot="1">
      <c r="A57" s="112">
        <v>31</v>
      </c>
      <c r="B57" s="87" t="s">
        <v>8</v>
      </c>
      <c r="C57" s="7" t="s">
        <v>57</v>
      </c>
      <c r="D57" s="38"/>
      <c r="E57" s="38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</row>
    <row r="58" spans="1:20" ht="22.15" thickBot="1">
      <c r="A58" s="112">
        <v>32</v>
      </c>
      <c r="B58" s="87" t="s">
        <v>9</v>
      </c>
      <c r="C58" s="7" t="s">
        <v>59</v>
      </c>
      <c r="D58" s="38"/>
      <c r="E58" s="46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</row>
    <row r="59" spans="1:20" ht="99.95" customHeight="1" thickTop="1" thickBot="1">
      <c r="A59" s="115">
        <v>33</v>
      </c>
      <c r="B59" s="87" t="s">
        <v>10</v>
      </c>
      <c r="C59" s="44" t="s">
        <v>62</v>
      </c>
      <c r="D59" s="38"/>
      <c r="E59" s="38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</row>
    <row r="60" spans="1:20" ht="99.95" customHeight="1" thickTop="1" thickBot="1">
      <c r="A60" s="112">
        <v>34</v>
      </c>
      <c r="B60" s="87" t="s">
        <v>11</v>
      </c>
      <c r="C60" s="4" t="s">
        <v>59</v>
      </c>
      <c r="D60" s="38"/>
      <c r="E60" s="39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</row>
    <row r="61" spans="1:20" ht="99.95" customHeight="1" thickBot="1">
      <c r="A61" s="112">
        <v>35</v>
      </c>
      <c r="B61" s="87" t="s">
        <v>12</v>
      </c>
      <c r="C61" s="7" t="s">
        <v>62</v>
      </c>
      <c r="D61" s="38"/>
      <c r="E61" s="38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</row>
    <row r="62" spans="1:20" ht="30" customHeight="1" thickTop="1" thickBot="1">
      <c r="A62" s="111"/>
      <c r="B62" s="90" t="s">
        <v>3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</row>
    <row r="63" spans="1:20" ht="99.95" customHeight="1" thickTop="1" thickBot="1">
      <c r="A63" s="112">
        <v>36</v>
      </c>
      <c r="B63" s="87" t="s">
        <v>245</v>
      </c>
      <c r="C63" s="7" t="s">
        <v>65</v>
      </c>
      <c r="D63" s="38"/>
      <c r="E63" s="38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</row>
    <row r="64" spans="1:20" ht="99.95" customHeight="1" thickBot="1">
      <c r="A64" s="112">
        <v>37</v>
      </c>
      <c r="B64" s="87" t="s">
        <v>246</v>
      </c>
      <c r="C64" s="7" t="s">
        <v>65</v>
      </c>
      <c r="D64" s="38"/>
      <c r="E64" s="39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</row>
    <row r="65" spans="1:20" ht="100.15" thickBot="1">
      <c r="A65" s="112">
        <v>38</v>
      </c>
      <c r="B65" s="87" t="s">
        <v>247</v>
      </c>
      <c r="C65" s="7" t="s">
        <v>65</v>
      </c>
      <c r="D65" s="38"/>
      <c r="E65" s="38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</row>
    <row r="66" spans="1:20" ht="121.9" thickBot="1">
      <c r="A66" s="112">
        <v>39</v>
      </c>
      <c r="B66" s="87" t="s">
        <v>248</v>
      </c>
      <c r="C66" s="7" t="s">
        <v>65</v>
      </c>
      <c r="D66" s="38"/>
      <c r="E66" s="38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</row>
    <row r="67" spans="1:20" ht="39.950000000000003" customHeight="1" thickBot="1">
      <c r="A67" s="111"/>
      <c r="B67" s="95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</row>
    <row r="68" spans="1:20" ht="60" customHeight="1" thickTop="1" thickBot="1">
      <c r="A68" s="109">
        <v>6</v>
      </c>
      <c r="B68" s="93" t="s">
        <v>79</v>
      </c>
      <c r="C68" s="61">
        <v>8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</row>
    <row r="69" spans="1:20" ht="30" customHeight="1" thickTop="1" thickBot="1">
      <c r="A69" s="111"/>
      <c r="B69" s="84" t="s">
        <v>2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</row>
    <row r="70" spans="1:20" ht="99.95" customHeight="1" thickTop="1" thickBot="1">
      <c r="A70" s="112">
        <v>40</v>
      </c>
      <c r="B70" s="87" t="s">
        <v>13</v>
      </c>
      <c r="C70" s="7" t="s">
        <v>65</v>
      </c>
      <c r="D70" s="38"/>
      <c r="E70" s="38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</row>
    <row r="71" spans="1:20" ht="99.95" customHeight="1" thickBot="1">
      <c r="A71" s="112">
        <v>41</v>
      </c>
      <c r="B71" s="87" t="s">
        <v>25</v>
      </c>
      <c r="C71" s="7" t="s">
        <v>59</v>
      </c>
      <c r="D71" s="38"/>
      <c r="E71" s="39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</row>
    <row r="72" spans="1:20" ht="99.95" customHeight="1" thickBot="1">
      <c r="A72" s="112">
        <v>42</v>
      </c>
      <c r="B72" s="87" t="s">
        <v>86</v>
      </c>
      <c r="C72" s="7" t="s">
        <v>59</v>
      </c>
      <c r="D72" s="38"/>
      <c r="E72" s="38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</row>
    <row r="73" spans="1:20" ht="99.95" customHeight="1" thickBot="1">
      <c r="A73" s="112">
        <v>43</v>
      </c>
      <c r="B73" s="87" t="s">
        <v>249</v>
      </c>
      <c r="C73" s="7" t="s">
        <v>62</v>
      </c>
      <c r="D73" s="38"/>
      <c r="E73" s="39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</row>
    <row r="74" spans="1:20" ht="99.95" customHeight="1" thickBot="1">
      <c r="A74" s="112">
        <v>44</v>
      </c>
      <c r="B74" s="87" t="s">
        <v>250</v>
      </c>
      <c r="C74" s="7" t="s">
        <v>59</v>
      </c>
      <c r="D74" s="38"/>
      <c r="E74" s="39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</row>
    <row r="75" spans="1:20" ht="30" customHeight="1" thickTop="1" thickBot="1">
      <c r="A75" s="111"/>
      <c r="B75" s="90" t="s">
        <v>3</v>
      </c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</row>
    <row r="76" spans="1:20" ht="99.95" customHeight="1" thickTop="1" thickBot="1">
      <c r="A76" s="112">
        <v>45</v>
      </c>
      <c r="B76" s="87" t="s">
        <v>251</v>
      </c>
      <c r="C76" s="7" t="s">
        <v>65</v>
      </c>
      <c r="D76" s="38"/>
      <c r="E76" s="38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</row>
    <row r="77" spans="1:20" ht="99.95" customHeight="1" thickBot="1">
      <c r="A77" s="112">
        <v>46</v>
      </c>
      <c r="B77" s="87" t="s">
        <v>252</v>
      </c>
      <c r="C77" s="7" t="s">
        <v>65</v>
      </c>
      <c r="D77" s="38"/>
      <c r="E77" s="38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</row>
    <row r="78" spans="1:20" ht="39.950000000000003" customHeight="1" thickBot="1">
      <c r="A78" s="111"/>
      <c r="B78" s="95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</row>
    <row r="79" spans="1:20" ht="60" customHeight="1" thickTop="1" thickBot="1">
      <c r="A79" s="109">
        <v>7</v>
      </c>
      <c r="B79" s="93" t="s">
        <v>80</v>
      </c>
      <c r="C79" s="61">
        <v>8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</row>
    <row r="80" spans="1:20" ht="30" customHeight="1" thickTop="1" thickBot="1">
      <c r="A80" s="111"/>
      <c r="B80" s="84" t="s">
        <v>2</v>
      </c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</row>
    <row r="81" spans="1:20" ht="99.95" customHeight="1" thickTop="1" thickBot="1">
      <c r="A81" s="112">
        <v>47</v>
      </c>
      <c r="B81" s="87" t="s">
        <v>16</v>
      </c>
      <c r="C81" s="7" t="s">
        <v>59</v>
      </c>
      <c r="D81" s="38"/>
      <c r="E81" s="39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</row>
    <row r="82" spans="1:20" ht="99.95" customHeight="1" thickBot="1">
      <c r="A82" s="112">
        <v>48</v>
      </c>
      <c r="B82" s="87" t="s">
        <v>253</v>
      </c>
      <c r="C82" s="7" t="s">
        <v>59</v>
      </c>
      <c r="D82" s="38"/>
      <c r="E82" s="38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</row>
    <row r="83" spans="1:20" ht="99.95" customHeight="1" thickBot="1">
      <c r="A83" s="112">
        <v>49</v>
      </c>
      <c r="B83" s="87" t="s">
        <v>17</v>
      </c>
      <c r="C83" s="7" t="s">
        <v>59</v>
      </c>
      <c r="D83" s="38"/>
      <c r="E83" s="38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</row>
    <row r="84" spans="1:20" ht="99.95" customHeight="1" thickTop="1" thickBot="1">
      <c r="A84" s="115">
        <v>50</v>
      </c>
      <c r="B84" s="87" t="s">
        <v>18</v>
      </c>
      <c r="C84" s="44" t="s">
        <v>62</v>
      </c>
      <c r="D84" s="38"/>
      <c r="E84" s="38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</row>
    <row r="85" spans="1:20" ht="30" customHeight="1" thickTop="1" thickBot="1">
      <c r="A85" s="111"/>
      <c r="B85" s="90" t="s">
        <v>3</v>
      </c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</row>
    <row r="86" spans="1:20" ht="99.95" customHeight="1" thickTop="1" thickBot="1">
      <c r="A86" s="112">
        <v>51</v>
      </c>
      <c r="B86" s="87" t="s">
        <v>254</v>
      </c>
      <c r="C86" s="7" t="s">
        <v>61</v>
      </c>
      <c r="D86" s="38"/>
      <c r="E86" s="38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</row>
    <row r="87" spans="1:20" ht="39.950000000000003" customHeight="1" thickBot="1">
      <c r="A87" s="111"/>
      <c r="B87" s="95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</row>
    <row r="88" spans="1:20" ht="60" customHeight="1" thickTop="1" thickBot="1">
      <c r="A88" s="109">
        <v>8</v>
      </c>
      <c r="B88" s="93" t="s">
        <v>81</v>
      </c>
      <c r="C88" s="61">
        <v>8</v>
      </c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</row>
    <row r="89" spans="1:20" ht="30" customHeight="1" thickTop="1" thickBot="1">
      <c r="A89" s="111"/>
      <c r="B89" s="84" t="s">
        <v>2</v>
      </c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</row>
    <row r="90" spans="1:20" ht="99.95" customHeight="1" thickTop="1" thickBot="1">
      <c r="A90" s="112">
        <v>52</v>
      </c>
      <c r="B90" s="87" t="s">
        <v>21</v>
      </c>
      <c r="C90" s="7" t="s">
        <v>59</v>
      </c>
      <c r="D90" s="38"/>
      <c r="E90" s="38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</row>
    <row r="91" spans="1:20" ht="99.95" customHeight="1" thickBot="1">
      <c r="A91" s="112">
        <v>53</v>
      </c>
      <c r="B91" s="87" t="s">
        <v>24</v>
      </c>
      <c r="C91" s="7" t="s">
        <v>59</v>
      </c>
      <c r="D91" s="38"/>
      <c r="E91" s="38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</row>
    <row r="92" spans="1:20" ht="30" customHeight="1" thickTop="1" thickBot="1">
      <c r="A92" s="111"/>
      <c r="B92" s="90" t="s">
        <v>3</v>
      </c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</row>
    <row r="93" spans="1:20" ht="99.95" customHeight="1" thickTop="1" thickBot="1">
      <c r="A93" s="112">
        <v>54</v>
      </c>
      <c r="B93" s="87" t="s">
        <v>255</v>
      </c>
      <c r="C93" s="7" t="s">
        <v>65</v>
      </c>
      <c r="D93" s="47"/>
      <c r="E93" s="39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</row>
    <row r="94" spans="1:20" ht="39.950000000000003" customHeight="1" thickBot="1">
      <c r="A94" s="111"/>
      <c r="B94" s="95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</row>
    <row r="95" spans="1:20" ht="60" customHeight="1" thickTop="1" thickBot="1">
      <c r="A95" s="109">
        <v>9</v>
      </c>
      <c r="B95" s="93" t="s">
        <v>257</v>
      </c>
      <c r="C95" s="61">
        <v>8</v>
      </c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</row>
    <row r="96" spans="1:20" ht="30" customHeight="1" thickTop="1" thickBot="1">
      <c r="A96" s="111"/>
      <c r="B96" s="84" t="s">
        <v>2</v>
      </c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</row>
    <row r="97" spans="1:20" ht="99.95" customHeight="1" thickTop="1" thickBot="1">
      <c r="A97" s="115">
        <v>55</v>
      </c>
      <c r="B97" s="87" t="s">
        <v>14</v>
      </c>
      <c r="C97" s="44" t="s">
        <v>59</v>
      </c>
      <c r="D97" s="38"/>
      <c r="E97" s="38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</row>
    <row r="98" spans="1:20" ht="99.95" customHeight="1" thickTop="1" thickBot="1">
      <c r="A98" s="112">
        <v>56</v>
      </c>
      <c r="B98" s="87" t="s">
        <v>15</v>
      </c>
      <c r="C98" s="7" t="s">
        <v>62</v>
      </c>
      <c r="D98" s="38"/>
      <c r="E98" s="38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</row>
    <row r="99" spans="1:20" ht="99.95" customHeight="1" thickBot="1">
      <c r="A99" s="112">
        <v>57</v>
      </c>
      <c r="B99" s="87" t="s">
        <v>256</v>
      </c>
      <c r="C99" s="7" t="s">
        <v>59</v>
      </c>
      <c r="D99" s="38"/>
      <c r="E99" s="38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</row>
    <row r="100" spans="1:20" ht="30" customHeight="1" thickTop="1" thickBot="1">
      <c r="A100" s="111"/>
      <c r="B100" s="90" t="s">
        <v>3</v>
      </c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</row>
    <row r="101" spans="1:20" ht="99.95" customHeight="1" thickTop="1" thickBot="1">
      <c r="A101" s="112">
        <v>58</v>
      </c>
      <c r="B101" s="87" t="s">
        <v>258</v>
      </c>
      <c r="C101" s="7" t="s">
        <v>65</v>
      </c>
      <c r="D101" s="47"/>
      <c r="E101" s="39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</row>
    <row r="102" spans="1:20" ht="39.950000000000003" customHeight="1" thickBot="1">
      <c r="A102" s="111"/>
      <c r="B102" s="95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</row>
    <row r="103" spans="1:20" ht="60" customHeight="1" thickTop="1" thickBot="1">
      <c r="A103" s="109">
        <v>10</v>
      </c>
      <c r="B103" s="93" t="s">
        <v>82</v>
      </c>
      <c r="C103" s="61">
        <v>8</v>
      </c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</row>
    <row r="104" spans="1:20" ht="30" customHeight="1" thickTop="1" thickBot="1">
      <c r="A104" s="111"/>
      <c r="B104" s="84" t="s">
        <v>2</v>
      </c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</row>
    <row r="105" spans="1:20" ht="99.95" customHeight="1" thickTop="1" thickBot="1">
      <c r="A105" s="112">
        <v>59</v>
      </c>
      <c r="B105" s="87" t="s">
        <v>19</v>
      </c>
      <c r="C105" s="7" t="s">
        <v>59</v>
      </c>
      <c r="D105" s="38"/>
      <c r="E105" s="38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</row>
    <row r="106" spans="1:20" ht="99.95" customHeight="1" thickBot="1">
      <c r="A106" s="112">
        <v>60</v>
      </c>
      <c r="B106" s="87" t="s">
        <v>20</v>
      </c>
      <c r="C106" s="7" t="s">
        <v>59</v>
      </c>
      <c r="D106" s="38"/>
      <c r="E106" s="38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</row>
    <row r="107" spans="1:20" ht="30" customHeight="1" thickTop="1" thickBot="1">
      <c r="A107" s="111"/>
      <c r="B107" s="90" t="s">
        <v>3</v>
      </c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</row>
    <row r="108" spans="1:20" ht="99.95" customHeight="1" thickTop="1" thickBot="1">
      <c r="A108" s="112">
        <v>61</v>
      </c>
      <c r="B108" s="87" t="s">
        <v>259</v>
      </c>
      <c r="C108" s="7" t="s">
        <v>61</v>
      </c>
      <c r="D108" s="47"/>
      <c r="E108" s="39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</row>
  </sheetData>
  <mergeCells count="2">
    <mergeCell ref="C2:E4"/>
    <mergeCell ref="F2:F4"/>
  </mergeCells>
  <dataValidations xWindow="547" yWindow="918" count="7">
    <dataValidation type="decimal" allowBlank="1" showInputMessage="1" showErrorMessage="1" error="ضریب باید بین 5 تا 10 باشد." prompt="این ضریب برای تعیین اهمیت بخش تعریف شده است._x000a_لطفا عددی بین 5 تا 10 برای این بخش انتخاب کنید." sqref="C9 C20 C30 C40 C50 C68 C79 C88 C95 C103" xr:uid="{4A9EABEC-D836-4BC6-89C5-E44B8E6D2290}">
      <formula1>4.99999</formula1>
      <formula2>10.0000001</formula2>
    </dataValidation>
    <dataValidation type="list" allowBlank="1" showInputMessage="1" showErrorMessage="1" sqref="C58" xr:uid="{6BC72B93-29E7-4A13-BEFE-4E50921EE6D8}">
      <formula1>"It's Overvalued,It's Undervalued,I'm not sure"</formula1>
    </dataValidation>
    <dataValidation type="list" allowBlank="1" showInputMessage="1" showErrorMessage="1" sqref="C52 C56" xr:uid="{6AE681EA-6562-4C18-A070-C76C08B35E37}">
      <formula1>"Yes,No,❌"</formula1>
    </dataValidation>
    <dataValidation type="list" allowBlank="1" showInputMessage="1" showErrorMessage="1" sqref="C17:C18 C27:C28 C32 C38 C48 C101 C70 C93 C76:C77 C63:C66 C108 C86" xr:uid="{45C0D855-92CE-4280-98AE-9ED36585CBD7}">
      <formula1>"Excellent,Decent,Average,Bad,Awful"</formula1>
    </dataValidation>
    <dataValidation type="list" allowBlank="1" showInputMessage="1" showErrorMessage="1" sqref="C57 C35:C36 C46 C12 C53:C54 C98 C61 C59 C84" xr:uid="{B90BFF23-9A58-460F-9D3E-2F0ABAEB5CC4}">
      <formula1>"Yes,No"</formula1>
    </dataValidation>
    <dataValidation type="list" allowBlank="1" showInputMessage="1" showErrorMessage="1" sqref="C11 C97 C23:C25 C33 C42:C45 C55 C71:C74 C13 C81:C83 C90:C91 C105:C106 C99 C60" xr:uid="{F782C652-31EA-428F-9C8F-33EE70BCA252}">
      <formula1>"Yes,No,I'm not sure"</formula1>
    </dataValidation>
    <dataValidation type="list" allowBlank="1" showInputMessage="1" showErrorMessage="1" sqref="C16 C14" xr:uid="{E2E57202-0829-4B8E-A807-864092EB73B1}">
      <formula1>"It's not Blockchain / DAG,Excellent,Decent,Average,Bad,Awful"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650-8B42-4521-8956-6BDD9D1B7B5A}">
  <dimension ref="A1:Z132"/>
  <sheetViews>
    <sheetView zoomScale="85" zoomScaleNormal="85" workbookViewId="0">
      <pane ySplit="2" topLeftCell="A3" activePane="bottomLeft" state="frozen"/>
      <selection activeCell="B1" sqref="B1"/>
      <selection pane="bottomLeft"/>
    </sheetView>
  </sheetViews>
  <sheetFormatPr defaultColWidth="15.73046875" defaultRowHeight="30" customHeight="1"/>
  <cols>
    <col min="1" max="1" width="118.59765625" style="58" customWidth="1"/>
    <col min="2" max="2" width="22.86328125" style="16" bestFit="1" customWidth="1"/>
    <col min="3" max="7" width="15.73046875" style="9"/>
    <col min="8" max="8" width="19.73046875" style="9" bestFit="1" customWidth="1"/>
    <col min="9" max="12" width="15.73046875" style="9"/>
    <col min="13" max="13" width="15.73046875" style="16"/>
    <col min="14" max="15" width="15.73046875" style="9"/>
    <col min="16" max="16" width="23.59765625" style="13" bestFit="1" customWidth="1"/>
    <col min="17" max="17" width="15.73046875" style="14"/>
    <col min="18" max="20" width="15.73046875" style="9"/>
    <col min="21" max="21" width="20.59765625" style="9" bestFit="1" customWidth="1"/>
    <col min="22" max="16384" width="15.73046875" style="9"/>
  </cols>
  <sheetData>
    <row r="1" spans="1:22" ht="30" customHeight="1">
      <c r="C1" s="10" t="s">
        <v>62</v>
      </c>
      <c r="D1" s="10" t="s">
        <v>59</v>
      </c>
      <c r="E1" s="10" t="s">
        <v>57</v>
      </c>
      <c r="F1" s="10" t="s">
        <v>63</v>
      </c>
      <c r="G1" s="10" t="s">
        <v>64</v>
      </c>
      <c r="H1" s="10" t="s">
        <v>65</v>
      </c>
      <c r="I1" s="10" t="s">
        <v>60</v>
      </c>
      <c r="J1" s="10" t="s">
        <v>61</v>
      </c>
      <c r="K1" s="11" t="s">
        <v>67</v>
      </c>
      <c r="L1" s="11" t="s">
        <v>68</v>
      </c>
      <c r="M1" s="12" t="s">
        <v>130</v>
      </c>
    </row>
    <row r="2" spans="1:22" ht="30" customHeight="1">
      <c r="C2" s="15">
        <v>-1</v>
      </c>
      <c r="D2" s="15">
        <v>0</v>
      </c>
      <c r="E2" s="15">
        <v>1</v>
      </c>
      <c r="F2" s="15">
        <v>-4</v>
      </c>
      <c r="G2" s="15">
        <v>-2</v>
      </c>
      <c r="H2" s="15">
        <v>0</v>
      </c>
      <c r="I2" s="15">
        <v>2</v>
      </c>
      <c r="J2" s="15">
        <v>4</v>
      </c>
      <c r="K2" s="15">
        <v>-3</v>
      </c>
      <c r="L2" s="15">
        <v>3</v>
      </c>
      <c r="M2" s="16">
        <v>1.1000000000000001</v>
      </c>
    </row>
    <row r="3" spans="1:22" ht="30" customHeight="1">
      <c r="U3" s="15" t="str">
        <f>A6</f>
        <v>ارزش‌سازی پروژه</v>
      </c>
      <c r="V3" s="48">
        <f>P8</f>
        <v>66.666666666666671</v>
      </c>
    </row>
    <row r="4" spans="1:22" ht="30" customHeight="1">
      <c r="U4" s="15" t="str">
        <f>A17</f>
        <v>تیم</v>
      </c>
      <c r="V4" s="48">
        <f>P19</f>
        <v>0</v>
      </c>
    </row>
    <row r="5" spans="1:22" ht="30" customHeight="1" thickBot="1">
      <c r="U5" s="15" t="str">
        <f>A27</f>
        <v>فعالیت توسعه‌‌دهندگان پروژه</v>
      </c>
      <c r="V5" s="48">
        <f>P29</f>
        <v>0</v>
      </c>
    </row>
    <row r="6" spans="1:22" ht="30" customHeight="1" thickTop="1" thickBot="1">
      <c r="A6" s="116" t="s">
        <v>218</v>
      </c>
      <c r="C6" s="10" t="str">
        <f>C1</f>
        <v>No</v>
      </c>
      <c r="D6" s="10" t="str">
        <f t="shared" ref="D6:J6" si="0">D1</f>
        <v>I'm not sure</v>
      </c>
      <c r="E6" s="10" t="str">
        <f t="shared" si="0"/>
        <v>Yes</v>
      </c>
      <c r="F6" s="10" t="str">
        <f t="shared" si="0"/>
        <v>Awful</v>
      </c>
      <c r="G6" s="10" t="str">
        <f t="shared" si="0"/>
        <v>Bad</v>
      </c>
      <c r="H6" s="10" t="str">
        <f t="shared" si="0"/>
        <v>Average</v>
      </c>
      <c r="I6" s="10" t="str">
        <f t="shared" si="0"/>
        <v>Decent</v>
      </c>
      <c r="J6" s="10" t="str">
        <f t="shared" si="0"/>
        <v>Excellent</v>
      </c>
      <c r="K6" s="18"/>
      <c r="L6" s="18"/>
      <c r="M6" s="19" t="s">
        <v>71</v>
      </c>
      <c r="N6" s="20">
        <f>'Funda Analysis Template (EN)'!C9</f>
        <v>8</v>
      </c>
      <c r="U6" s="15" t="str">
        <f>A36</f>
        <v>کاربرد‌های توکن/کوین پروژه</v>
      </c>
      <c r="V6" s="48">
        <f>P37</f>
        <v>-11.111111111111111</v>
      </c>
    </row>
    <row r="7" spans="1:22" ht="30" customHeight="1" thickTop="1" thickBot="1">
      <c r="A7" s="117" t="s">
        <v>2</v>
      </c>
      <c r="C7" s="15">
        <f>COUNTIF(B8:B15,"Noر*")</f>
        <v>0</v>
      </c>
      <c r="D7" s="15">
        <f>COUNTIF(B8:B15,"I'm not sure*")</f>
        <v>0</v>
      </c>
      <c r="E7" s="15">
        <f>COUNTIF(B8:B15,"*Yes*")</f>
        <v>2</v>
      </c>
      <c r="F7" s="15">
        <f>COUNTIF(B8:B15,"*Awful*")</f>
        <v>0</v>
      </c>
      <c r="G7" s="15">
        <f>COUNTIF(B8:B15,"*Bad*")</f>
        <v>0</v>
      </c>
      <c r="H7" s="15">
        <f>COUNTIF(B8:B15,"*Average*")</f>
        <v>1</v>
      </c>
      <c r="I7" s="15">
        <f>COUNTIF(B8:B15,"*Decent*")</f>
        <v>0</v>
      </c>
      <c r="J7" s="15">
        <f>COUNTIF(B8:B15,"*Excellent*")</f>
        <v>2</v>
      </c>
      <c r="K7" s="15"/>
      <c r="L7" s="15"/>
      <c r="M7" s="21">
        <f>COUNTIF(B13,"*It's not Blockchain / DAG*")</f>
        <v>1</v>
      </c>
      <c r="N7" s="15" t="s">
        <v>26</v>
      </c>
      <c r="O7" s="15" t="s">
        <v>27</v>
      </c>
      <c r="P7" s="22" t="s">
        <v>29</v>
      </c>
      <c r="U7" s="15" t="str">
        <f>A46</f>
        <v>اقتصاد پروژه</v>
      </c>
      <c r="V7" s="48">
        <f>P47</f>
        <v>4.166666666666667</v>
      </c>
    </row>
    <row r="8" spans="1:22" ht="37.9" thickTop="1">
      <c r="A8" s="118" t="s">
        <v>219</v>
      </c>
      <c r="B8" s="16" t="str">
        <f>'Funda Analysis Template (FA)'!C11</f>
        <v>Yes</v>
      </c>
      <c r="C8" s="9">
        <f t="shared" ref="C8:J8" si="1">C2*C7</f>
        <v>0</v>
      </c>
      <c r="D8" s="9">
        <f t="shared" si="1"/>
        <v>0</v>
      </c>
      <c r="E8" s="9">
        <f t="shared" si="1"/>
        <v>2</v>
      </c>
      <c r="F8" s="9">
        <f t="shared" si="1"/>
        <v>0</v>
      </c>
      <c r="G8" s="9">
        <f t="shared" si="1"/>
        <v>0</v>
      </c>
      <c r="H8" s="9">
        <f t="shared" si="1"/>
        <v>0</v>
      </c>
      <c r="I8" s="9">
        <f t="shared" si="1"/>
        <v>0</v>
      </c>
      <c r="J8" s="9">
        <f t="shared" si="1"/>
        <v>8</v>
      </c>
      <c r="N8" s="15">
        <f>SUM(C8:J8)</f>
        <v>10</v>
      </c>
      <c r="O8" s="15">
        <f>19-(J2*M7)</f>
        <v>15</v>
      </c>
      <c r="P8" s="22">
        <f>IF(AND(N6&gt;9,(N8/O8)&gt;0.74),100*1.25*N8/O8,100*N8/O8)</f>
        <v>66.666666666666671</v>
      </c>
      <c r="Q8" s="14">
        <f>N6*P8</f>
        <v>533.33333333333337</v>
      </c>
      <c r="U8" s="15" t="str">
        <f>A63</f>
        <v>شاخص‌های اجتماعی و بازاریابی</v>
      </c>
      <c r="V8" s="48">
        <f>P64</f>
        <v>-6.25</v>
      </c>
    </row>
    <row r="9" spans="1:22" ht="30" customHeight="1">
      <c r="A9" s="119" t="s">
        <v>220</v>
      </c>
      <c r="B9" s="16" t="str">
        <f>'Funda Analysis Template (FA)'!C12</f>
        <v>Yes</v>
      </c>
      <c r="U9" s="15" t="str">
        <f>A74</f>
        <v>نقشه‌راه</v>
      </c>
      <c r="V9" s="48">
        <f>P75</f>
        <v>57.142857142857146</v>
      </c>
    </row>
    <row r="10" spans="1:22" ht="30" customHeight="1">
      <c r="A10" s="119" t="s">
        <v>0</v>
      </c>
      <c r="B10" s="16" t="str">
        <f>'Funda Analysis Template (FA)'!C13</f>
        <v>No</v>
      </c>
      <c r="N10" s="9">
        <f>N6*N8</f>
        <v>80</v>
      </c>
      <c r="O10" s="9">
        <f>N6*O8</f>
        <v>120</v>
      </c>
      <c r="U10" s="15" t="str">
        <f>A82</f>
        <v>شرکای تجاری و سرمایه‌گذاران</v>
      </c>
      <c r="V10" s="48">
        <f>P83</f>
        <v>0</v>
      </c>
    </row>
    <row r="11" spans="1:22" ht="30" customHeight="1" thickBot="1">
      <c r="A11" s="120" t="s">
        <v>225</v>
      </c>
      <c r="B11" s="16" t="str">
        <f>'Funda Analysis Template (FA)'!C14</f>
        <v>Excellent</v>
      </c>
      <c r="U11" s="15" t="str">
        <f>A89</f>
        <v>رقبا و مزایای رقابتی</v>
      </c>
      <c r="V11" s="48">
        <f>P90</f>
        <v>-16.666666666666668</v>
      </c>
    </row>
    <row r="12" spans="1:22" ht="30" customHeight="1" thickTop="1" thickBot="1">
      <c r="A12" s="121" t="s">
        <v>3</v>
      </c>
      <c r="S12" s="9">
        <f>'Funda Analysis Template (EN)'!C6</f>
        <v>80</v>
      </c>
      <c r="V12" s="14"/>
    </row>
    <row r="13" spans="1:22" ht="30" customHeight="1" thickTop="1">
      <c r="A13" s="122" t="s">
        <v>260</v>
      </c>
      <c r="B13" s="16" t="str">
        <f>'Funda Analysis Template (FA)'!C16</f>
        <v>It's not Blockchain / DAG</v>
      </c>
      <c r="S13" s="9">
        <f>SUM(N10,N21,N31,N39,N49,N66,N77,N85,N92,N100)</f>
        <v>128</v>
      </c>
      <c r="T13" s="9">
        <f>SUM(O10,O21,O31,O39,O49,O66,O77,O85,O92,O100)</f>
        <v>888</v>
      </c>
    </row>
    <row r="14" spans="1:22" ht="30" customHeight="1">
      <c r="A14" s="119" t="s">
        <v>1</v>
      </c>
      <c r="B14" s="16" t="str">
        <f>'Funda Analysis Template (FA)'!C17</f>
        <v>Excellent</v>
      </c>
      <c r="S14" s="9">
        <f>S13/T13</f>
        <v>0.14414414414414414</v>
      </c>
      <c r="U14" s="9">
        <f>S14*0.8</f>
        <v>0.11531531531531532</v>
      </c>
      <c r="V14" s="9">
        <f>U14+0.2</f>
        <v>0.31531531531531531</v>
      </c>
    </row>
    <row r="15" spans="1:22" ht="30" customHeight="1">
      <c r="A15" s="119" t="s">
        <v>4</v>
      </c>
      <c r="B15" s="16" t="str">
        <f>'Funda Analysis Template (FA)'!C18</f>
        <v>Average</v>
      </c>
    </row>
    <row r="16" spans="1:22" ht="30" customHeight="1" thickBot="1">
      <c r="A16" s="8"/>
      <c r="S16" s="9">
        <f>S13/S12</f>
        <v>1.6</v>
      </c>
    </row>
    <row r="17" spans="1:17" ht="30" customHeight="1" thickTop="1" thickBot="1">
      <c r="A17" s="123" t="s">
        <v>77</v>
      </c>
      <c r="C17" s="10" t="str">
        <f>C1</f>
        <v>No</v>
      </c>
      <c r="D17" s="10" t="str">
        <f t="shared" ref="D17:I17" si="2">D1</f>
        <v>I'm not sure</v>
      </c>
      <c r="E17" s="10" t="str">
        <f t="shared" si="2"/>
        <v>Yes</v>
      </c>
      <c r="F17" s="10" t="str">
        <f t="shared" si="2"/>
        <v>Awful</v>
      </c>
      <c r="G17" s="10" t="str">
        <f t="shared" si="2"/>
        <v>Bad</v>
      </c>
      <c r="H17" s="10" t="str">
        <f t="shared" si="2"/>
        <v>Average</v>
      </c>
      <c r="I17" s="10" t="str">
        <f t="shared" si="2"/>
        <v>Decent</v>
      </c>
      <c r="J17" s="10" t="str">
        <f>J1</f>
        <v>Excellent</v>
      </c>
      <c r="K17" s="18"/>
      <c r="L17" s="18"/>
      <c r="M17" s="12"/>
      <c r="N17" s="17">
        <f>'Funda Analysis Template (EN)'!C20</f>
        <v>8</v>
      </c>
    </row>
    <row r="18" spans="1:17" ht="30" customHeight="1" thickTop="1" thickBot="1">
      <c r="A18" s="117" t="s">
        <v>2</v>
      </c>
      <c r="C18" s="15">
        <f>COUNTIF(B19:B25,"No*")</f>
        <v>0</v>
      </c>
      <c r="D18" s="15">
        <f>COUNTIF(B19:B25,"I'm not sure*")</f>
        <v>3</v>
      </c>
      <c r="E18" s="15">
        <f>COUNTIF(B19:B25,"*Yes*")</f>
        <v>0</v>
      </c>
      <c r="F18" s="15">
        <f>COUNTIF(B19:B25,"*Awful*")</f>
        <v>0</v>
      </c>
      <c r="G18" s="15">
        <f>COUNTIF(B19:B25,"*Bad*")</f>
        <v>0</v>
      </c>
      <c r="H18" s="15">
        <f>COUNTIF(B19:B25,"*Average*")</f>
        <v>2</v>
      </c>
      <c r="I18" s="15">
        <f>COUNTIF(B19:B25,"*Decent*")</f>
        <v>0</v>
      </c>
      <c r="J18" s="15">
        <f>COUNTIF(B19:B25,"*Excellent*")</f>
        <v>0</v>
      </c>
      <c r="K18" s="15"/>
      <c r="L18" s="15"/>
      <c r="M18" s="21"/>
      <c r="N18" s="15" t="s">
        <v>26</v>
      </c>
      <c r="O18" s="15" t="s">
        <v>27</v>
      </c>
      <c r="P18" s="22" t="s">
        <v>29</v>
      </c>
    </row>
    <row r="19" spans="1:17" ht="30" customHeight="1" thickTop="1">
      <c r="A19" s="119" t="s">
        <v>5</v>
      </c>
      <c r="B19" s="16">
        <f>'Funda Analysis Template (FA)'!C22</f>
        <v>0</v>
      </c>
      <c r="C19" s="9">
        <f t="shared" ref="C19:J19" si="3">C2*C18</f>
        <v>0</v>
      </c>
      <c r="D19" s="9">
        <f t="shared" si="3"/>
        <v>0</v>
      </c>
      <c r="E19" s="9">
        <f t="shared" si="3"/>
        <v>0</v>
      </c>
      <c r="F19" s="9">
        <f t="shared" si="3"/>
        <v>0</v>
      </c>
      <c r="G19" s="9">
        <f t="shared" si="3"/>
        <v>0</v>
      </c>
      <c r="H19" s="9">
        <f t="shared" si="3"/>
        <v>0</v>
      </c>
      <c r="I19" s="9">
        <f t="shared" si="3"/>
        <v>0</v>
      </c>
      <c r="J19" s="9">
        <f t="shared" si="3"/>
        <v>0</v>
      </c>
      <c r="N19" s="15">
        <f>SUM(C19:J19)</f>
        <v>0</v>
      </c>
      <c r="O19" s="15">
        <v>11</v>
      </c>
      <c r="P19" s="22">
        <f>IF(AND(N17&gt;9,(N19/O19)&gt;0.74),100*1.25*N19/O19,100*N19/O19)</f>
        <v>0</v>
      </c>
      <c r="Q19" s="14">
        <f>N17*P19</f>
        <v>0</v>
      </c>
    </row>
    <row r="20" spans="1:17" ht="30" customHeight="1">
      <c r="A20" s="119" t="s">
        <v>222</v>
      </c>
      <c r="B20" s="16" t="str">
        <f>'Funda Analysis Template (FA)'!C23</f>
        <v>I'm not sure</v>
      </c>
    </row>
    <row r="21" spans="1:17" ht="30" customHeight="1">
      <c r="A21" s="119" t="s">
        <v>223</v>
      </c>
      <c r="B21" s="16" t="str">
        <f>'Funda Analysis Template (FA)'!C24</f>
        <v>I'm not sure</v>
      </c>
      <c r="N21" s="9">
        <f>N17*N19</f>
        <v>0</v>
      </c>
      <c r="O21" s="9">
        <f>N17*O19</f>
        <v>88</v>
      </c>
    </row>
    <row r="22" spans="1:17" ht="30" customHeight="1" thickBot="1">
      <c r="A22" s="119" t="s">
        <v>224</v>
      </c>
      <c r="B22" s="16" t="str">
        <f>'Funda Analysis Template (FA)'!C25</f>
        <v>I'm not sure</v>
      </c>
    </row>
    <row r="23" spans="1:17" ht="30" customHeight="1" thickTop="1" thickBot="1">
      <c r="A23" s="121" t="s">
        <v>3</v>
      </c>
    </row>
    <row r="24" spans="1:17" ht="30" customHeight="1" thickTop="1">
      <c r="A24" s="119" t="s">
        <v>226</v>
      </c>
      <c r="B24" s="16" t="str">
        <f>'Funda Analysis Template (FA)'!C27</f>
        <v>Average</v>
      </c>
    </row>
    <row r="25" spans="1:17" ht="30" customHeight="1">
      <c r="A25" s="119" t="s">
        <v>227</v>
      </c>
      <c r="B25" s="16" t="str">
        <f>'Funda Analysis Template (FA)'!C28</f>
        <v>Average</v>
      </c>
    </row>
    <row r="26" spans="1:17" ht="30" customHeight="1" thickBot="1">
      <c r="A26" s="8"/>
    </row>
    <row r="27" spans="1:17" ht="30" customHeight="1" thickTop="1" thickBot="1">
      <c r="A27" s="123" t="s">
        <v>228</v>
      </c>
      <c r="C27" s="10" t="str">
        <f>C1</f>
        <v>No</v>
      </c>
      <c r="D27" s="10" t="str">
        <f t="shared" ref="D27:J27" si="4">D1</f>
        <v>I'm not sure</v>
      </c>
      <c r="E27" s="10" t="str">
        <f t="shared" si="4"/>
        <v>Yes</v>
      </c>
      <c r="F27" s="10" t="str">
        <f t="shared" si="4"/>
        <v>Awful</v>
      </c>
      <c r="G27" s="10" t="str">
        <f t="shared" si="4"/>
        <v>Bad</v>
      </c>
      <c r="H27" s="10" t="str">
        <f t="shared" si="4"/>
        <v>Average</v>
      </c>
      <c r="I27" s="10" t="str">
        <f t="shared" si="4"/>
        <v>Decent</v>
      </c>
      <c r="J27" s="10" t="str">
        <f t="shared" si="4"/>
        <v>Excellent</v>
      </c>
      <c r="K27" s="18"/>
      <c r="L27" s="18"/>
      <c r="M27" s="12"/>
      <c r="N27" s="17">
        <f>'Funda Analysis Template (EN)'!C30</f>
        <v>8</v>
      </c>
    </row>
    <row r="28" spans="1:17" ht="30" customHeight="1" thickTop="1" thickBot="1">
      <c r="A28" s="117" t="s">
        <v>2</v>
      </c>
      <c r="C28" s="15">
        <f>COUNTIF(B29:B34,"No*")</f>
        <v>1</v>
      </c>
      <c r="D28" s="15">
        <f>COUNTIF(B29:B34,"I'm not sure*")</f>
        <v>1</v>
      </c>
      <c r="E28" s="15">
        <f>COUNTIF(B29:B34,"*Yes*")</f>
        <v>1</v>
      </c>
      <c r="F28" s="15">
        <f>COUNTIF(B29:B34,"*Awful*")</f>
        <v>0</v>
      </c>
      <c r="G28" s="15">
        <f>COUNTIF(B29:B34,"*Bad*")</f>
        <v>0</v>
      </c>
      <c r="H28" s="15">
        <f>COUNTIF(B29:B34,"*Average*")</f>
        <v>2</v>
      </c>
      <c r="I28" s="15">
        <f>COUNTIF(B29:B34,"*Decent*")</f>
        <v>0</v>
      </c>
      <c r="J28" s="15">
        <f>COUNTIF(B29:B34,"*Excellent*")</f>
        <v>0</v>
      </c>
      <c r="K28" s="15"/>
      <c r="L28" s="15"/>
      <c r="M28" s="21"/>
      <c r="N28" s="15" t="s">
        <v>26</v>
      </c>
      <c r="O28" s="15" t="s">
        <v>27</v>
      </c>
      <c r="P28" s="22" t="s">
        <v>29</v>
      </c>
    </row>
    <row r="29" spans="1:17" ht="30" customHeight="1" thickTop="1">
      <c r="A29" s="119" t="s">
        <v>229</v>
      </c>
      <c r="B29" s="16" t="str">
        <f>'Funda Analysis Template (FA)'!C32</f>
        <v>Average</v>
      </c>
      <c r="C29" s="9">
        <f>C2*C28</f>
        <v>-1</v>
      </c>
      <c r="D29" s="9">
        <f t="shared" ref="D29:J29" si="5">D2*D28</f>
        <v>0</v>
      </c>
      <c r="E29" s="9">
        <f t="shared" si="5"/>
        <v>1</v>
      </c>
      <c r="F29" s="9">
        <f t="shared" si="5"/>
        <v>0</v>
      </c>
      <c r="G29" s="9">
        <f t="shared" si="5"/>
        <v>0</v>
      </c>
      <c r="H29" s="9">
        <f t="shared" si="5"/>
        <v>0</v>
      </c>
      <c r="I29" s="9">
        <f t="shared" si="5"/>
        <v>0</v>
      </c>
      <c r="J29" s="9">
        <f t="shared" si="5"/>
        <v>0</v>
      </c>
      <c r="N29" s="15">
        <f>SUM(C29:J29)</f>
        <v>0</v>
      </c>
      <c r="O29" s="15">
        <v>11</v>
      </c>
      <c r="P29" s="22">
        <f>IF(AND(N27&gt;9,(N29/O29)&gt;0.74),100*1.25*N29/O29,100*N29/O29)</f>
        <v>0</v>
      </c>
      <c r="Q29" s="14">
        <f>N27*P29</f>
        <v>0</v>
      </c>
    </row>
    <row r="30" spans="1:17" ht="30" customHeight="1">
      <c r="A30" s="119" t="s">
        <v>230</v>
      </c>
      <c r="B30" s="16" t="str">
        <f>'Funda Analysis Template (FA)'!C33</f>
        <v>I'm not sure</v>
      </c>
    </row>
    <row r="31" spans="1:17" ht="30" customHeight="1">
      <c r="A31" s="119" t="s">
        <v>232</v>
      </c>
      <c r="B31" s="16" t="str">
        <f>'Funda Analysis Template (FA)'!C35</f>
        <v>No</v>
      </c>
      <c r="N31" s="9">
        <f>N27*N29</f>
        <v>0</v>
      </c>
      <c r="O31" s="9">
        <f>N27*O29</f>
        <v>88</v>
      </c>
    </row>
    <row r="32" spans="1:17" ht="30" customHeight="1" thickBot="1">
      <c r="A32" s="119" t="s">
        <v>233</v>
      </c>
      <c r="B32" s="16" t="str">
        <f>'Funda Analysis Template (FA)'!C36</f>
        <v>Yes</v>
      </c>
    </row>
    <row r="33" spans="1:26" ht="30" customHeight="1" thickTop="1" thickBot="1">
      <c r="A33" s="121" t="s">
        <v>3</v>
      </c>
      <c r="B33" s="9"/>
    </row>
    <row r="34" spans="1:26" ht="38.25" thickTop="1" thickBot="1">
      <c r="A34" s="119" t="s">
        <v>234</v>
      </c>
      <c r="B34" s="16" t="str">
        <f>'Funda Analysis Template (FA)'!C38</f>
        <v>Average</v>
      </c>
    </row>
    <row r="35" spans="1:26" ht="30" customHeight="1" thickTop="1" thickBot="1">
      <c r="A35" s="8"/>
      <c r="C35" s="10" t="str">
        <f t="shared" ref="C35:J35" si="6">C1</f>
        <v>No</v>
      </c>
      <c r="D35" s="10" t="str">
        <f t="shared" si="6"/>
        <v>I'm not sure</v>
      </c>
      <c r="E35" s="10" t="str">
        <f t="shared" si="6"/>
        <v>Yes</v>
      </c>
      <c r="F35" s="10" t="str">
        <f t="shared" si="6"/>
        <v>Awful</v>
      </c>
      <c r="G35" s="10" t="str">
        <f t="shared" si="6"/>
        <v>Bad</v>
      </c>
      <c r="H35" s="10" t="str">
        <f t="shared" si="6"/>
        <v>Average</v>
      </c>
      <c r="I35" s="10" t="str">
        <f t="shared" si="6"/>
        <v>Decent</v>
      </c>
      <c r="J35" s="10" t="str">
        <f t="shared" si="6"/>
        <v>Excellent</v>
      </c>
      <c r="K35" s="18"/>
      <c r="L35" s="18"/>
      <c r="M35" s="12"/>
      <c r="N35" s="17">
        <f>'Funda Analysis Template (EN)'!C40</f>
        <v>8</v>
      </c>
    </row>
    <row r="36" spans="1:26" ht="30" customHeight="1" thickTop="1" thickBot="1">
      <c r="A36" s="123" t="s">
        <v>235</v>
      </c>
      <c r="C36" s="15">
        <f>COUNTIF(B41:B44,"No*")+COUNTIF(B38:B39,"No*")+COUNTIF(B40,"Yes*")</f>
        <v>1</v>
      </c>
      <c r="D36" s="15">
        <f>COUNTIF(B38:B44,"I'm not sure*")</f>
        <v>4</v>
      </c>
      <c r="E36" s="15">
        <f>COUNTIF(B41:B44,"Yes*")+COUNTIF(B38:B39,"Yes*")+COUNTIF(B40,"No*")</f>
        <v>0</v>
      </c>
      <c r="F36" s="15">
        <f>COUNTIF(B38:B44,"*Awful*")</f>
        <v>0</v>
      </c>
      <c r="G36" s="15">
        <f>COUNTIF(B38:B44,"*Bad*")</f>
        <v>0</v>
      </c>
      <c r="H36" s="15">
        <f>COUNTIF(B38:B44,"*Average*")</f>
        <v>1</v>
      </c>
      <c r="I36" s="15">
        <f>COUNTIF(B38:B44,"*Decent*")</f>
        <v>0</v>
      </c>
      <c r="J36" s="15">
        <f>COUNTIF(B38:B44,"*Excellent*")</f>
        <v>0</v>
      </c>
      <c r="K36" s="15"/>
      <c r="L36" s="15"/>
      <c r="M36" s="21"/>
      <c r="N36" s="15" t="s">
        <v>26</v>
      </c>
      <c r="O36" s="15" t="s">
        <v>27</v>
      </c>
      <c r="P36" s="22" t="s">
        <v>29</v>
      </c>
    </row>
    <row r="37" spans="1:26" ht="30" customHeight="1" thickTop="1" thickBot="1">
      <c r="A37" s="117" t="s">
        <v>2</v>
      </c>
      <c r="C37" s="9">
        <f t="shared" ref="C37:J37" si="7">C2*C36</f>
        <v>-1</v>
      </c>
      <c r="D37" s="9">
        <f t="shared" si="7"/>
        <v>0</v>
      </c>
      <c r="E37" s="9">
        <f t="shared" si="7"/>
        <v>0</v>
      </c>
      <c r="F37" s="9">
        <f t="shared" si="7"/>
        <v>0</v>
      </c>
      <c r="G37" s="9">
        <f t="shared" si="7"/>
        <v>0</v>
      </c>
      <c r="H37" s="9">
        <f t="shared" si="7"/>
        <v>0</v>
      </c>
      <c r="I37" s="9">
        <f t="shared" si="7"/>
        <v>0</v>
      </c>
      <c r="J37" s="9">
        <f t="shared" si="7"/>
        <v>0</v>
      </c>
      <c r="N37" s="15">
        <f>SUM(C37:J37)</f>
        <v>-1</v>
      </c>
      <c r="O37" s="15">
        <v>9</v>
      </c>
      <c r="P37" s="22">
        <f>IF(AND(N35&gt;9,(N37/O37)&gt;0.74),100*1.25*N37/O37,100*N37/O37)</f>
        <v>-11.111111111111111</v>
      </c>
      <c r="Q37" s="14">
        <f>N35*P37</f>
        <v>-88.888888888888886</v>
      </c>
    </row>
    <row r="38" spans="1:26" ht="30" customHeight="1" thickTop="1">
      <c r="A38" s="119" t="s">
        <v>236</v>
      </c>
      <c r="B38" s="16" t="str">
        <f>'Funda Analysis Template (FA)'!C42</f>
        <v>I'm not sure</v>
      </c>
    </row>
    <row r="39" spans="1:26" ht="30" customHeight="1">
      <c r="A39" s="119" t="s">
        <v>237</v>
      </c>
      <c r="B39" s="16" t="str">
        <f>'Funda Analysis Template (FA)'!C43</f>
        <v>I'm not sure</v>
      </c>
      <c r="N39" s="9">
        <f>N35*N37</f>
        <v>-8</v>
      </c>
      <c r="O39" s="9">
        <f>N35*O37</f>
        <v>72</v>
      </c>
    </row>
    <row r="40" spans="1:26" ht="30" customHeight="1">
      <c r="A40" s="119" t="s">
        <v>238</v>
      </c>
      <c r="B40" s="16" t="str">
        <f>'Funda Analysis Template (FA)'!C44</f>
        <v>I'm not sure</v>
      </c>
    </row>
    <row r="41" spans="1:26" ht="30" customHeight="1">
      <c r="A41" s="119" t="s">
        <v>239</v>
      </c>
      <c r="B41" s="16" t="str">
        <f>'Funda Analysis Template (FA)'!C45</f>
        <v>I'm not sure</v>
      </c>
    </row>
    <row r="42" spans="1:26" ht="30" customHeight="1" thickBot="1">
      <c r="A42" s="119" t="s">
        <v>240</v>
      </c>
      <c r="B42" s="16" t="str">
        <f>'Funda Analysis Template (FA)'!C46</f>
        <v>No</v>
      </c>
    </row>
    <row r="43" spans="1:26" ht="30" customHeight="1" thickTop="1" thickBot="1">
      <c r="A43" s="121" t="s">
        <v>3</v>
      </c>
    </row>
    <row r="44" spans="1:26" ht="30" customHeight="1" thickTop="1" thickBot="1">
      <c r="A44" s="119" t="s">
        <v>241</v>
      </c>
      <c r="B44" s="16" t="str">
        <f>'Funda Analysis Template (FA)'!C48</f>
        <v>Average</v>
      </c>
    </row>
    <row r="45" spans="1:26" ht="30" customHeight="1" thickTop="1" thickBot="1">
      <c r="A45" s="8"/>
      <c r="C45" s="10" t="str">
        <f t="shared" ref="C45:L45" si="8">C1</f>
        <v>No</v>
      </c>
      <c r="D45" s="10" t="str">
        <f t="shared" si="8"/>
        <v>I'm not sure</v>
      </c>
      <c r="E45" s="10" t="str">
        <f t="shared" si="8"/>
        <v>Yes</v>
      </c>
      <c r="F45" s="10" t="str">
        <f t="shared" si="8"/>
        <v>Awful</v>
      </c>
      <c r="G45" s="10" t="str">
        <f t="shared" si="8"/>
        <v>Bad</v>
      </c>
      <c r="H45" s="10" t="str">
        <f t="shared" si="8"/>
        <v>Average</v>
      </c>
      <c r="I45" s="10" t="str">
        <f t="shared" si="8"/>
        <v>Decent</v>
      </c>
      <c r="J45" s="10" t="str">
        <f t="shared" si="8"/>
        <v>Excellent</v>
      </c>
      <c r="K45" s="10" t="str">
        <f t="shared" si="8"/>
        <v>It's Overvalued</v>
      </c>
      <c r="L45" s="10" t="str">
        <f t="shared" si="8"/>
        <v>It's Undervalued</v>
      </c>
      <c r="M45" s="19" t="s">
        <v>66</v>
      </c>
      <c r="N45" s="17">
        <f>'Funda Analysis Template (EN)'!C50</f>
        <v>8</v>
      </c>
    </row>
    <row r="46" spans="1:26" ht="30" customHeight="1" thickTop="1" thickBot="1">
      <c r="A46" s="123" t="s">
        <v>78</v>
      </c>
      <c r="C46" s="15">
        <f>COUNTIF(B48,"No*")+COUNTIF(B49,"Yes*")+COUNTIF(B50:B51,"No*")+COUNTIF(B52,"Yes*")+COUNTIF(B53:B61,"No*")</f>
        <v>2</v>
      </c>
      <c r="D46" s="15">
        <f>COUNTIF(B48:B61,"I'm not sure*")</f>
        <v>3</v>
      </c>
      <c r="E46" s="15">
        <f>COUNTIF(B48,"Yes*")+COUNTIF(B49,"No*")+COUNTIF(B50:B51,"Yes*")+COUNTIF(B52,"No*")+COUNTIF(B53:B61,"Yes*")</f>
        <v>3</v>
      </c>
      <c r="F46" s="15">
        <f>COUNTIF(B48:B61,"*Awful*")</f>
        <v>0</v>
      </c>
      <c r="G46" s="15">
        <f>COUNTIF(B48:B61,"*Bad*")</f>
        <v>0</v>
      </c>
      <c r="H46" s="15">
        <f>COUNTIF(B48:B61,"*Average*")</f>
        <v>4</v>
      </c>
      <c r="I46" s="15">
        <f>COUNTIF(B48:B61,"*Decent*")</f>
        <v>0</v>
      </c>
      <c r="J46" s="15">
        <f>COUNTIF(B48:B61,"*Excellent*")</f>
        <v>0</v>
      </c>
      <c r="K46" s="15">
        <f>COUNTIF(B48:B61,"It's Overvalued*")</f>
        <v>0</v>
      </c>
      <c r="L46" s="15">
        <f>COUNTIF(B48:B61,"It's Undervalued*")</f>
        <v>0</v>
      </c>
      <c r="M46" s="23">
        <f>COUNTIF(B48:B61,"❌*")</f>
        <v>1</v>
      </c>
      <c r="N46" s="15" t="s">
        <v>26</v>
      </c>
      <c r="O46" s="15" t="s">
        <v>27</v>
      </c>
      <c r="P46" s="22" t="s">
        <v>29</v>
      </c>
    </row>
    <row r="47" spans="1:26" ht="30" customHeight="1" thickTop="1" thickBot="1">
      <c r="A47" s="117" t="s">
        <v>2</v>
      </c>
      <c r="C47" s="9">
        <f t="shared" ref="C47:L47" si="9">C2*C46</f>
        <v>-2</v>
      </c>
      <c r="D47" s="9">
        <f t="shared" si="9"/>
        <v>0</v>
      </c>
      <c r="E47" s="9">
        <f t="shared" si="9"/>
        <v>3</v>
      </c>
      <c r="F47" s="9">
        <f t="shared" si="9"/>
        <v>0</v>
      </c>
      <c r="G47" s="9">
        <f t="shared" si="9"/>
        <v>0</v>
      </c>
      <c r="H47" s="9">
        <f t="shared" si="9"/>
        <v>0</v>
      </c>
      <c r="I47" s="9">
        <f t="shared" si="9"/>
        <v>0</v>
      </c>
      <c r="J47" s="9">
        <f t="shared" si="9"/>
        <v>0</v>
      </c>
      <c r="K47" s="15">
        <f t="shared" si="9"/>
        <v>0</v>
      </c>
      <c r="L47" s="15">
        <f t="shared" si="9"/>
        <v>0</v>
      </c>
      <c r="N47" s="15">
        <f>SUM(C47:J47)+SUM(K47:L47)</f>
        <v>1</v>
      </c>
      <c r="O47" s="15">
        <f>25-M46</f>
        <v>24</v>
      </c>
      <c r="P47" s="22">
        <f>IF(AND(N45&gt;9,(N47/O47)&gt;0.7),100*1.25*N47/O47,100*N47/O47)</f>
        <v>4.166666666666667</v>
      </c>
      <c r="Q47" s="14">
        <f>N45*P47</f>
        <v>33.333333333333336</v>
      </c>
    </row>
    <row r="48" spans="1:26" s="14" customFormat="1" ht="30" customHeight="1" thickTop="1">
      <c r="A48" s="119" t="s">
        <v>6</v>
      </c>
      <c r="B48" s="16" t="str">
        <f>'Funda Analysis Template (FA)'!C52</f>
        <v>❌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16"/>
      <c r="N48" s="9"/>
      <c r="O48" s="9"/>
      <c r="P48" s="13"/>
      <c r="R48" s="9"/>
      <c r="S48" s="9"/>
      <c r="T48" s="9"/>
      <c r="U48" s="9"/>
      <c r="V48" s="9"/>
      <c r="W48" s="9"/>
      <c r="X48" s="9"/>
      <c r="Y48" s="9"/>
      <c r="Z48" s="9"/>
    </row>
    <row r="49" spans="1:26" s="14" customFormat="1" ht="30" customHeight="1">
      <c r="A49" s="119" t="s">
        <v>242</v>
      </c>
      <c r="B49" s="16" t="str">
        <f>'Funda Analysis Template (FA)'!C53</f>
        <v>No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16"/>
      <c r="N49" s="9">
        <f>N45*N47</f>
        <v>8</v>
      </c>
      <c r="O49" s="9">
        <f>N45*O47</f>
        <v>192</v>
      </c>
      <c r="P49" s="13"/>
      <c r="R49" s="9"/>
      <c r="S49" s="9"/>
      <c r="T49" s="9"/>
      <c r="U49" s="9"/>
      <c r="V49" s="9"/>
      <c r="W49" s="9"/>
      <c r="X49" s="9"/>
      <c r="Y49" s="9"/>
      <c r="Z49" s="9"/>
    </row>
    <row r="50" spans="1:26" s="14" customFormat="1" ht="30" customHeight="1">
      <c r="A50" s="119" t="s">
        <v>243</v>
      </c>
      <c r="B50" s="16" t="str">
        <f>'Funda Analysis Template (FA)'!C54</f>
        <v>No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16"/>
      <c r="N50" s="9"/>
      <c r="O50" s="9"/>
      <c r="P50" s="13"/>
      <c r="R50" s="9"/>
      <c r="S50" s="9"/>
      <c r="T50" s="9"/>
      <c r="U50" s="9"/>
      <c r="V50" s="9"/>
      <c r="W50" s="9"/>
      <c r="X50" s="9"/>
      <c r="Y50" s="9"/>
      <c r="Z50" s="9"/>
    </row>
    <row r="51" spans="1:26" s="14" customFormat="1" ht="30" customHeight="1">
      <c r="A51" s="119" t="s">
        <v>244</v>
      </c>
      <c r="B51" s="16" t="str">
        <f>'Funda Analysis Template (FA)'!C55</f>
        <v>I'm not sure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16"/>
      <c r="N51" s="9"/>
      <c r="O51" s="9"/>
      <c r="P51" s="13"/>
      <c r="R51" s="9"/>
      <c r="S51" s="9"/>
      <c r="T51" s="9"/>
      <c r="U51" s="9"/>
      <c r="V51" s="9"/>
      <c r="W51" s="9"/>
      <c r="X51" s="9"/>
      <c r="Y51" s="9"/>
      <c r="Z51" s="9"/>
    </row>
    <row r="52" spans="1:26" s="14" customFormat="1" ht="30" customHeight="1">
      <c r="A52" s="119" t="s">
        <v>7</v>
      </c>
      <c r="B52" s="16" t="str">
        <f>'Funda Analysis Template (FA)'!C56</f>
        <v>No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16"/>
      <c r="N52" s="9"/>
      <c r="O52" s="9"/>
      <c r="P52" s="13"/>
      <c r="R52" s="9"/>
      <c r="S52" s="9"/>
      <c r="T52" s="9"/>
      <c r="U52" s="9"/>
      <c r="V52" s="9"/>
      <c r="W52" s="9"/>
      <c r="X52" s="9"/>
      <c r="Y52" s="9"/>
      <c r="Z52" s="9"/>
    </row>
    <row r="53" spans="1:26" s="14" customFormat="1" ht="30" customHeight="1">
      <c r="A53" s="119" t="s">
        <v>8</v>
      </c>
      <c r="B53" s="16" t="str">
        <f>'Funda Analysis Template (FA)'!C57</f>
        <v>Yes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16"/>
      <c r="N53" s="9"/>
      <c r="O53" s="9"/>
      <c r="P53" s="13"/>
      <c r="R53" s="9"/>
      <c r="S53" s="9"/>
      <c r="T53" s="9"/>
      <c r="U53" s="9"/>
      <c r="V53" s="9"/>
      <c r="W53" s="9"/>
      <c r="X53" s="9"/>
      <c r="Y53" s="9"/>
      <c r="Z53" s="9"/>
    </row>
    <row r="54" spans="1:26" s="14" customFormat="1" ht="30" customHeight="1">
      <c r="A54" s="119" t="s">
        <v>9</v>
      </c>
      <c r="B54" s="16" t="str">
        <f>'Funda Analysis Template (FA)'!C58</f>
        <v>I'm not sure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16"/>
      <c r="N54" s="9"/>
      <c r="O54" s="9"/>
      <c r="P54" s="13"/>
      <c r="R54" s="9"/>
      <c r="S54" s="9"/>
      <c r="T54" s="9"/>
      <c r="U54" s="9"/>
      <c r="V54" s="9"/>
      <c r="W54" s="9"/>
      <c r="X54" s="9"/>
      <c r="Y54" s="9"/>
      <c r="Z54" s="9"/>
    </row>
    <row r="55" spans="1:26" s="14" customFormat="1" ht="30" customHeight="1">
      <c r="A55" s="119" t="s">
        <v>11</v>
      </c>
      <c r="B55" s="16" t="str">
        <f>'Funda Analysis Template (FA)'!C60</f>
        <v>I'm not sure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16"/>
      <c r="N55" s="9"/>
      <c r="O55" s="9"/>
      <c r="P55" s="13"/>
      <c r="R55" s="9"/>
      <c r="S55" s="9"/>
      <c r="T55" s="9"/>
      <c r="U55" s="9"/>
      <c r="V55" s="9"/>
      <c r="W55" s="9"/>
      <c r="X55" s="9"/>
      <c r="Y55" s="9"/>
      <c r="Z55" s="9"/>
    </row>
    <row r="56" spans="1:26" s="14" customFormat="1" ht="30" customHeight="1" thickBot="1">
      <c r="A56" s="119" t="s">
        <v>12</v>
      </c>
      <c r="B56" s="16" t="str">
        <f>'Funda Analysis Template (FA)'!C61</f>
        <v>No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16"/>
      <c r="N56" s="9"/>
      <c r="O56" s="9"/>
      <c r="P56" s="13"/>
      <c r="R56" s="9"/>
      <c r="S56" s="9"/>
      <c r="T56" s="9"/>
      <c r="U56" s="9"/>
      <c r="V56" s="9"/>
      <c r="W56" s="9"/>
      <c r="X56" s="9"/>
      <c r="Y56" s="9"/>
      <c r="Z56" s="9"/>
    </row>
    <row r="57" spans="1:26" s="14" customFormat="1" ht="30" customHeight="1" thickTop="1" thickBot="1">
      <c r="A57" s="121" t="s">
        <v>3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16"/>
      <c r="N57" s="9"/>
      <c r="O57" s="9"/>
      <c r="P57" s="13"/>
      <c r="R57" s="9"/>
      <c r="S57" s="9"/>
      <c r="T57" s="9"/>
      <c r="U57" s="9"/>
      <c r="V57" s="9"/>
      <c r="W57" s="9"/>
      <c r="X57" s="9"/>
      <c r="Y57" s="9"/>
      <c r="Z57" s="9"/>
    </row>
    <row r="58" spans="1:26" s="14" customFormat="1" ht="30" customHeight="1" thickTop="1">
      <c r="A58" s="119" t="s">
        <v>245</v>
      </c>
      <c r="B58" s="16" t="str">
        <f>'Funda Analysis Template (FA)'!C63</f>
        <v>Average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16"/>
      <c r="N58" s="9"/>
      <c r="O58" s="9"/>
      <c r="P58" s="13"/>
      <c r="R58" s="9"/>
      <c r="S58" s="9"/>
      <c r="T58" s="9"/>
      <c r="U58" s="9"/>
      <c r="V58" s="9"/>
      <c r="W58" s="9"/>
      <c r="X58" s="9"/>
      <c r="Y58" s="9"/>
      <c r="Z58" s="9"/>
    </row>
    <row r="59" spans="1:26" s="14" customFormat="1" ht="30" customHeight="1">
      <c r="A59" s="119" t="s">
        <v>246</v>
      </c>
      <c r="B59" s="16" t="str">
        <f>'Funda Analysis Template (FA)'!C64</f>
        <v>Average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16"/>
      <c r="N59" s="9"/>
      <c r="O59" s="9"/>
      <c r="P59" s="13"/>
      <c r="R59" s="9"/>
      <c r="S59" s="9"/>
      <c r="T59" s="9"/>
      <c r="U59" s="9"/>
      <c r="V59" s="9"/>
      <c r="W59" s="9"/>
      <c r="X59" s="9"/>
      <c r="Y59" s="9"/>
      <c r="Z59" s="9"/>
    </row>
    <row r="60" spans="1:26" s="14" customFormat="1" ht="93.75">
      <c r="A60" s="119" t="s">
        <v>261</v>
      </c>
      <c r="B60" s="16" t="str">
        <f>'Funda Analysis Template (FA)'!C65</f>
        <v>Average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16"/>
      <c r="N60" s="9"/>
      <c r="O60" s="9"/>
      <c r="P60" s="13"/>
      <c r="R60" s="9"/>
      <c r="S60" s="9"/>
      <c r="T60" s="9"/>
      <c r="U60" s="9"/>
      <c r="V60" s="9"/>
      <c r="W60" s="9"/>
      <c r="X60" s="9"/>
      <c r="Y60" s="9"/>
      <c r="Z60" s="9"/>
    </row>
    <row r="61" spans="1:26" s="14" customFormat="1" ht="94.15" thickBot="1">
      <c r="A61" s="119" t="s">
        <v>262</v>
      </c>
      <c r="B61" s="16" t="str">
        <f>'Funda Analysis Template (FA)'!C66</f>
        <v>Average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16"/>
      <c r="N61" s="9"/>
      <c r="O61" s="9"/>
      <c r="P61" s="13"/>
      <c r="R61" s="9"/>
      <c r="S61" s="9"/>
      <c r="T61" s="9"/>
      <c r="U61" s="9"/>
      <c r="V61" s="9"/>
      <c r="W61" s="9"/>
      <c r="X61" s="9"/>
      <c r="Y61" s="9"/>
      <c r="Z61" s="9"/>
    </row>
    <row r="62" spans="1:26" s="14" customFormat="1" ht="30" customHeight="1" thickTop="1" thickBot="1">
      <c r="A62" s="8"/>
      <c r="B62" s="16"/>
      <c r="C62" s="10" t="str">
        <f t="shared" ref="C62:J62" si="10">C1</f>
        <v>No</v>
      </c>
      <c r="D62" s="10" t="str">
        <f t="shared" si="10"/>
        <v>I'm not sure</v>
      </c>
      <c r="E62" s="10" t="str">
        <f t="shared" si="10"/>
        <v>Yes</v>
      </c>
      <c r="F62" s="10" t="str">
        <f t="shared" si="10"/>
        <v>Awful</v>
      </c>
      <c r="G62" s="10" t="str">
        <f t="shared" si="10"/>
        <v>Bad</v>
      </c>
      <c r="H62" s="10" t="str">
        <f t="shared" si="10"/>
        <v>Average</v>
      </c>
      <c r="I62" s="10" t="str">
        <f t="shared" si="10"/>
        <v>Decent</v>
      </c>
      <c r="J62" s="10" t="str">
        <f t="shared" si="10"/>
        <v>Excellent</v>
      </c>
      <c r="K62" s="18"/>
      <c r="L62" s="18"/>
      <c r="M62" s="12"/>
      <c r="N62" s="17">
        <f>'Funda Analysis Template (EN)'!C68</f>
        <v>8</v>
      </c>
      <c r="O62" s="9"/>
      <c r="P62" s="13"/>
      <c r="R62" s="9"/>
      <c r="S62" s="9"/>
      <c r="T62" s="9"/>
      <c r="U62" s="9"/>
      <c r="V62" s="9"/>
      <c r="W62" s="9"/>
      <c r="X62" s="9"/>
      <c r="Y62" s="9"/>
      <c r="Z62" s="9"/>
    </row>
    <row r="63" spans="1:26" s="14" customFormat="1" ht="30" customHeight="1" thickTop="1" thickBot="1">
      <c r="A63" s="123" t="s">
        <v>79</v>
      </c>
      <c r="B63" s="16"/>
      <c r="C63" s="15">
        <f>COUNTIF(B65:B72,"No*")</f>
        <v>1</v>
      </c>
      <c r="D63" s="15">
        <f>COUNTIF(B65:B72,"I'm not sure*")</f>
        <v>3</v>
      </c>
      <c r="E63" s="15">
        <f>COUNTIF(B65:B72,"*Yes*")</f>
        <v>0</v>
      </c>
      <c r="F63" s="15">
        <f>COUNTIF(B65:B72,"*Awful*")</f>
        <v>0</v>
      </c>
      <c r="G63" s="15">
        <f>COUNTIF(B65:B72,"*Bad*")</f>
        <v>0</v>
      </c>
      <c r="H63" s="15">
        <f>COUNTIF(B65:B72,"*Average*")</f>
        <v>3</v>
      </c>
      <c r="I63" s="15">
        <f>COUNTIF(B65:B72,"*Decent*")</f>
        <v>0</v>
      </c>
      <c r="J63" s="15">
        <f>COUNTIF(B65:B72,"*Excellent*")</f>
        <v>0</v>
      </c>
      <c r="K63" s="15"/>
      <c r="L63" s="15"/>
      <c r="M63" s="21"/>
      <c r="N63" s="15" t="s">
        <v>26</v>
      </c>
      <c r="O63" s="15" t="s">
        <v>27</v>
      </c>
      <c r="P63" s="22" t="s">
        <v>29</v>
      </c>
      <c r="R63" s="9"/>
      <c r="S63" s="9"/>
      <c r="T63" s="9"/>
      <c r="U63" s="9"/>
      <c r="V63" s="9"/>
      <c r="W63" s="9"/>
      <c r="X63" s="9"/>
      <c r="Y63" s="9"/>
      <c r="Z63" s="9"/>
    </row>
    <row r="64" spans="1:26" ht="30" customHeight="1" thickTop="1" thickBot="1">
      <c r="A64" s="117" t="s">
        <v>2</v>
      </c>
      <c r="C64" s="9">
        <f t="shared" ref="C64:J64" si="11">C2*C63</f>
        <v>-1</v>
      </c>
      <c r="D64" s="9">
        <f t="shared" si="11"/>
        <v>0</v>
      </c>
      <c r="E64" s="9">
        <f t="shared" si="11"/>
        <v>0</v>
      </c>
      <c r="F64" s="9">
        <f t="shared" si="11"/>
        <v>0</v>
      </c>
      <c r="G64" s="9">
        <f t="shared" si="11"/>
        <v>0</v>
      </c>
      <c r="H64" s="9">
        <f t="shared" si="11"/>
        <v>0</v>
      </c>
      <c r="I64" s="9">
        <f t="shared" si="11"/>
        <v>0</v>
      </c>
      <c r="J64" s="9">
        <f t="shared" si="11"/>
        <v>0</v>
      </c>
      <c r="N64" s="15">
        <f>SUM(C64:J64)</f>
        <v>-1</v>
      </c>
      <c r="O64" s="15">
        <v>16</v>
      </c>
      <c r="P64" s="22">
        <f>IF(AND(N62&gt;9,(N64/O64)&gt;0.74),100*1.25*N64/O64,100*N64/O64)</f>
        <v>-6.25</v>
      </c>
      <c r="Q64" s="14">
        <f>N62*P64</f>
        <v>-50</v>
      </c>
    </row>
    <row r="65" spans="1:17" ht="30" customHeight="1" thickTop="1">
      <c r="A65" s="119" t="s">
        <v>13</v>
      </c>
      <c r="B65" s="16" t="str">
        <f>'Funda Analysis Template (FA)'!C70</f>
        <v>Average</v>
      </c>
    </row>
    <row r="66" spans="1:17" ht="30" customHeight="1">
      <c r="A66" s="119" t="s">
        <v>25</v>
      </c>
      <c r="B66" s="16" t="str">
        <f>'Funda Analysis Template (FA)'!C71</f>
        <v>I'm not sure</v>
      </c>
      <c r="N66" s="9">
        <f>N62*N64</f>
        <v>-8</v>
      </c>
      <c r="O66" s="9">
        <f>N62*O64</f>
        <v>128</v>
      </c>
    </row>
    <row r="67" spans="1:17" ht="30" customHeight="1">
      <c r="A67" s="119" t="s">
        <v>86</v>
      </c>
      <c r="B67" s="16" t="str">
        <f>'Funda Analysis Template (FA)'!C72</f>
        <v>I'm not sure</v>
      </c>
    </row>
    <row r="68" spans="1:17" ht="30" customHeight="1">
      <c r="A68" s="119" t="s">
        <v>249</v>
      </c>
      <c r="B68" s="16" t="str">
        <f>'Funda Analysis Template (FA)'!C73</f>
        <v>No</v>
      </c>
    </row>
    <row r="69" spans="1:17" ht="30" customHeight="1" thickBot="1">
      <c r="A69" s="119" t="s">
        <v>250</v>
      </c>
      <c r="B69" s="16" t="str">
        <f>'Funda Analysis Template (FA)'!C74</f>
        <v>I'm not sure</v>
      </c>
    </row>
    <row r="70" spans="1:17" ht="30" customHeight="1" thickTop="1" thickBot="1">
      <c r="A70" s="121" t="s">
        <v>3</v>
      </c>
    </row>
    <row r="71" spans="1:17" ht="30" customHeight="1" thickTop="1">
      <c r="A71" s="119" t="s">
        <v>251</v>
      </c>
      <c r="B71" s="16" t="str">
        <f>'Funda Analysis Template (FA)'!C76</f>
        <v>Average</v>
      </c>
    </row>
    <row r="72" spans="1:17" ht="30" customHeight="1" thickBot="1">
      <c r="A72" s="119" t="s">
        <v>252</v>
      </c>
      <c r="B72" s="16" t="str">
        <f>'Funda Analysis Template (FA)'!C77</f>
        <v>Average</v>
      </c>
    </row>
    <row r="73" spans="1:17" ht="30" customHeight="1" thickTop="1" thickBot="1">
      <c r="A73" s="8"/>
      <c r="C73" s="10" t="str">
        <f t="shared" ref="C73:J73" si="12">C1</f>
        <v>No</v>
      </c>
      <c r="D73" s="10" t="str">
        <f t="shared" si="12"/>
        <v>I'm not sure</v>
      </c>
      <c r="E73" s="10" t="str">
        <f t="shared" si="12"/>
        <v>Yes</v>
      </c>
      <c r="F73" s="10" t="str">
        <f t="shared" si="12"/>
        <v>Awful</v>
      </c>
      <c r="G73" s="10" t="str">
        <f t="shared" si="12"/>
        <v>Bad</v>
      </c>
      <c r="H73" s="10" t="str">
        <f t="shared" si="12"/>
        <v>Average</v>
      </c>
      <c r="I73" s="10" t="str">
        <f t="shared" si="12"/>
        <v>Decent</v>
      </c>
      <c r="J73" s="10" t="str">
        <f t="shared" si="12"/>
        <v>Excellent</v>
      </c>
      <c r="K73" s="18"/>
      <c r="L73" s="18"/>
      <c r="M73" s="12"/>
      <c r="N73" s="17">
        <f>'Funda Analysis Template (EN)'!C79</f>
        <v>8</v>
      </c>
    </row>
    <row r="74" spans="1:17" ht="30" customHeight="1" thickTop="1" thickBot="1">
      <c r="A74" s="123" t="s">
        <v>80</v>
      </c>
      <c r="C74" s="15">
        <f>COUNTIF(B76:B77,"No*")+COUNTIF(B78,"Yes*")</f>
        <v>0</v>
      </c>
      <c r="D74" s="15">
        <f>COUNTIF(B76:B78,"I'm not sure*")</f>
        <v>3</v>
      </c>
      <c r="E74" s="15">
        <f>COUNTIF(B76:B77,"Yes*")+COUNTIF(B78,"No*")</f>
        <v>0</v>
      </c>
      <c r="F74" s="15">
        <f>COUNTIF(B76:B80,"*Awful*")</f>
        <v>0</v>
      </c>
      <c r="G74" s="15">
        <f>COUNTIF(B76:B80,"*Bad*")</f>
        <v>0</v>
      </c>
      <c r="H74" s="15">
        <f>COUNTIF(B76:B80,"*Average*")</f>
        <v>0</v>
      </c>
      <c r="I74" s="15">
        <f>COUNTIF(B76:B80,"*Decent*")</f>
        <v>0</v>
      </c>
      <c r="J74" s="15">
        <f>COUNTIF(B76:B80,"*Excellent*")</f>
        <v>1</v>
      </c>
      <c r="K74" s="15"/>
      <c r="L74" s="15"/>
      <c r="M74" s="21"/>
      <c r="N74" s="15" t="s">
        <v>26</v>
      </c>
      <c r="O74" s="15" t="s">
        <v>27</v>
      </c>
      <c r="P74" s="22" t="s">
        <v>29</v>
      </c>
    </row>
    <row r="75" spans="1:17" ht="30" customHeight="1" thickTop="1" thickBot="1">
      <c r="A75" s="117" t="s">
        <v>2</v>
      </c>
      <c r="C75" s="9">
        <f t="shared" ref="C75:J75" si="13">C2*C74</f>
        <v>0</v>
      </c>
      <c r="D75" s="9">
        <f t="shared" si="13"/>
        <v>0</v>
      </c>
      <c r="E75" s="9">
        <f t="shared" si="13"/>
        <v>0</v>
      </c>
      <c r="F75" s="9">
        <f t="shared" si="13"/>
        <v>0</v>
      </c>
      <c r="G75" s="9">
        <f t="shared" si="13"/>
        <v>0</v>
      </c>
      <c r="H75" s="9">
        <f t="shared" si="13"/>
        <v>0</v>
      </c>
      <c r="I75" s="9">
        <f t="shared" si="13"/>
        <v>0</v>
      </c>
      <c r="J75" s="9">
        <f t="shared" si="13"/>
        <v>4</v>
      </c>
      <c r="N75" s="15">
        <f>SUM(C75:J75)</f>
        <v>4</v>
      </c>
      <c r="O75" s="15">
        <v>7</v>
      </c>
      <c r="P75" s="22">
        <f>IF(AND(N73&gt;9,(N75/O75)&gt;0.74),100*1.25*N75/O75,100*N75/O75)</f>
        <v>57.142857142857146</v>
      </c>
      <c r="Q75" s="14">
        <f>N73*P75</f>
        <v>457.14285714285717</v>
      </c>
    </row>
    <row r="76" spans="1:17" ht="30" customHeight="1" thickTop="1">
      <c r="A76" s="119" t="s">
        <v>16</v>
      </c>
      <c r="B76" s="16" t="str">
        <f>'Funda Analysis Template (FA)'!C81</f>
        <v>I'm not sure</v>
      </c>
    </row>
    <row r="77" spans="1:17" ht="30" customHeight="1">
      <c r="A77" s="119" t="s">
        <v>253</v>
      </c>
      <c r="B77" s="16" t="str">
        <f>'Funda Analysis Template (FA)'!C82</f>
        <v>I'm not sure</v>
      </c>
      <c r="N77" s="9">
        <f>N73*N75</f>
        <v>32</v>
      </c>
      <c r="O77" s="9">
        <f>N73*O75</f>
        <v>56</v>
      </c>
    </row>
    <row r="78" spans="1:17" ht="30" customHeight="1" thickBot="1">
      <c r="A78" s="119" t="s">
        <v>17</v>
      </c>
      <c r="B78" s="16" t="str">
        <f>'Funda Analysis Template (FA)'!C83</f>
        <v>I'm not sure</v>
      </c>
    </row>
    <row r="79" spans="1:17" ht="30" customHeight="1" thickTop="1" thickBot="1">
      <c r="A79" s="121" t="s">
        <v>3</v>
      </c>
    </row>
    <row r="80" spans="1:17" ht="30" customHeight="1" thickTop="1" thickBot="1">
      <c r="A80" s="119" t="s">
        <v>254</v>
      </c>
      <c r="B80" s="16" t="str">
        <f>'Funda Analysis Template (FA)'!C86</f>
        <v>Excellent</v>
      </c>
    </row>
    <row r="81" spans="1:17" ht="30" customHeight="1" thickTop="1" thickBot="1">
      <c r="A81" s="8"/>
      <c r="C81" s="10" t="str">
        <f t="shared" ref="C81:J81" si="14">C1</f>
        <v>No</v>
      </c>
      <c r="D81" s="10" t="str">
        <f t="shared" si="14"/>
        <v>I'm not sure</v>
      </c>
      <c r="E81" s="10" t="str">
        <f t="shared" si="14"/>
        <v>Yes</v>
      </c>
      <c r="F81" s="10" t="str">
        <f t="shared" si="14"/>
        <v>Awful</v>
      </c>
      <c r="G81" s="10" t="str">
        <f t="shared" si="14"/>
        <v>Bad</v>
      </c>
      <c r="H81" s="10" t="str">
        <f t="shared" si="14"/>
        <v>Average</v>
      </c>
      <c r="I81" s="10" t="str">
        <f t="shared" si="14"/>
        <v>Decent</v>
      </c>
      <c r="J81" s="10" t="str">
        <f t="shared" si="14"/>
        <v>Excellent</v>
      </c>
      <c r="K81" s="18"/>
      <c r="L81" s="18"/>
      <c r="M81" s="12"/>
      <c r="N81" s="17">
        <f>'Funda Analysis Template (EN)'!C88</f>
        <v>8</v>
      </c>
    </row>
    <row r="82" spans="1:17" ht="30" customHeight="1" thickTop="1" thickBot="1">
      <c r="A82" s="123" t="s">
        <v>81</v>
      </c>
      <c r="C82" s="15">
        <f>COUNTIF(B84:B87,"No*")</f>
        <v>0</v>
      </c>
      <c r="D82" s="15">
        <f>COUNTIF(B84:B87,"I'm not sure*")</f>
        <v>2</v>
      </c>
      <c r="E82" s="15">
        <f>COUNTIF(B84:B87,"*Yes*")</f>
        <v>0</v>
      </c>
      <c r="F82" s="15">
        <f>COUNTIF(B84:B87,"*Awful*")</f>
        <v>0</v>
      </c>
      <c r="G82" s="15">
        <f>COUNTIF(B84:B87,"*Bad*")</f>
        <v>0</v>
      </c>
      <c r="H82" s="15">
        <f>COUNTIF(B84:B87,"*Average*")</f>
        <v>1</v>
      </c>
      <c r="I82" s="15">
        <f>COUNTIF(B84:B87,"*Decent*")</f>
        <v>0</v>
      </c>
      <c r="J82" s="15">
        <f>COUNTIF(B84:B87,"*Excellent*")</f>
        <v>0</v>
      </c>
      <c r="K82" s="15"/>
      <c r="L82" s="15"/>
      <c r="M82" s="21"/>
      <c r="N82" s="15" t="s">
        <v>26</v>
      </c>
      <c r="O82" s="15" t="s">
        <v>27</v>
      </c>
      <c r="P82" s="22" t="s">
        <v>29</v>
      </c>
    </row>
    <row r="83" spans="1:17" ht="30" customHeight="1" thickTop="1" thickBot="1">
      <c r="A83" s="117" t="s">
        <v>2</v>
      </c>
      <c r="C83" s="9">
        <f t="shared" ref="C83:J83" si="15">C2*C82</f>
        <v>0</v>
      </c>
      <c r="D83" s="9">
        <f t="shared" si="15"/>
        <v>0</v>
      </c>
      <c r="E83" s="9">
        <f t="shared" si="15"/>
        <v>0</v>
      </c>
      <c r="F83" s="9">
        <f t="shared" si="15"/>
        <v>0</v>
      </c>
      <c r="G83" s="9">
        <f t="shared" si="15"/>
        <v>0</v>
      </c>
      <c r="H83" s="9">
        <f t="shared" si="15"/>
        <v>0</v>
      </c>
      <c r="I83" s="9">
        <f t="shared" si="15"/>
        <v>0</v>
      </c>
      <c r="J83" s="9">
        <f t="shared" si="15"/>
        <v>0</v>
      </c>
      <c r="N83" s="15">
        <f>SUM(C83:J83)</f>
        <v>0</v>
      </c>
      <c r="O83" s="15">
        <v>6</v>
      </c>
      <c r="P83" s="22">
        <f>IF(AND(N81&gt;9,(N83/O83)&gt;0.74),100*1.25*N83/O83,100*N83/O83)</f>
        <v>0</v>
      </c>
      <c r="Q83" s="14">
        <f>N81*P83</f>
        <v>0</v>
      </c>
    </row>
    <row r="84" spans="1:17" ht="30" customHeight="1" thickTop="1">
      <c r="A84" s="119" t="s">
        <v>21</v>
      </c>
      <c r="B84" s="16" t="str">
        <f>'Funda Analysis Template (FA)'!C90</f>
        <v>I'm not sure</v>
      </c>
    </row>
    <row r="85" spans="1:17" ht="30" customHeight="1" thickBot="1">
      <c r="A85" s="119" t="s">
        <v>24</v>
      </c>
      <c r="B85" s="16" t="str">
        <f>'Funda Analysis Template (FA)'!C91</f>
        <v>I'm not sure</v>
      </c>
      <c r="N85" s="9">
        <f>N81*N83</f>
        <v>0</v>
      </c>
      <c r="O85" s="9">
        <f>N81*O83</f>
        <v>48</v>
      </c>
    </row>
    <row r="86" spans="1:17" ht="30" customHeight="1" thickTop="1" thickBot="1">
      <c r="A86" s="121" t="s">
        <v>3</v>
      </c>
    </row>
    <row r="87" spans="1:17" ht="30" customHeight="1" thickTop="1" thickBot="1">
      <c r="A87" s="119" t="s">
        <v>255</v>
      </c>
      <c r="B87" s="16" t="str">
        <f>'Funda Analysis Template (FA)'!C93</f>
        <v>Average</v>
      </c>
    </row>
    <row r="88" spans="1:17" ht="30" customHeight="1" thickTop="1" thickBot="1">
      <c r="A88" s="8"/>
      <c r="C88" s="10" t="str">
        <f t="shared" ref="C88:J88" si="16">C1</f>
        <v>No</v>
      </c>
      <c r="D88" s="10" t="str">
        <f t="shared" si="16"/>
        <v>I'm not sure</v>
      </c>
      <c r="E88" s="10" t="str">
        <f t="shared" si="16"/>
        <v>Yes</v>
      </c>
      <c r="F88" s="10" t="str">
        <f t="shared" si="16"/>
        <v>Awful</v>
      </c>
      <c r="G88" s="10" t="str">
        <f t="shared" si="16"/>
        <v>Bad</v>
      </c>
      <c r="H88" s="10" t="str">
        <f t="shared" si="16"/>
        <v>Average</v>
      </c>
      <c r="I88" s="10" t="str">
        <f t="shared" si="16"/>
        <v>Decent</v>
      </c>
      <c r="J88" s="10" t="str">
        <f t="shared" si="16"/>
        <v>Excellent</v>
      </c>
      <c r="K88" s="18"/>
      <c r="L88" s="18"/>
      <c r="M88" s="12"/>
      <c r="N88" s="17">
        <f>'Funda Analysis Template (EN)'!C95</f>
        <v>8</v>
      </c>
    </row>
    <row r="89" spans="1:17" ht="30" customHeight="1" thickTop="1" thickBot="1">
      <c r="A89" s="62" t="s">
        <v>257</v>
      </c>
      <c r="C89" s="15">
        <f>COUNTIF(B91:B94,"No*")</f>
        <v>1</v>
      </c>
      <c r="D89" s="15">
        <f>COUNTIF(B91:B94,"I'm not sure*")</f>
        <v>1</v>
      </c>
      <c r="E89" s="15">
        <f>COUNTIF(B91:B94,"*Yes*")</f>
        <v>0</v>
      </c>
      <c r="F89" s="15">
        <f>COUNTIF(B91:B94,"*Awful*")</f>
        <v>0</v>
      </c>
      <c r="G89" s="15">
        <f>COUNTIF(B91:B94,"*Bad*")</f>
        <v>0</v>
      </c>
      <c r="H89" s="15">
        <f>COUNTIF(B91:B94,"*Average*")</f>
        <v>1</v>
      </c>
      <c r="I89" s="15">
        <f>COUNTIF(B91:B94,"*Decent*")</f>
        <v>0</v>
      </c>
      <c r="J89" s="15">
        <f>COUNTIF(B91:B94,"*Excellent*")</f>
        <v>0</v>
      </c>
      <c r="K89" s="15"/>
      <c r="L89" s="15"/>
      <c r="M89" s="21"/>
      <c r="N89" s="15" t="s">
        <v>26</v>
      </c>
      <c r="O89" s="15" t="s">
        <v>27</v>
      </c>
      <c r="P89" s="22" t="s">
        <v>29</v>
      </c>
    </row>
    <row r="90" spans="1:17" ht="30" customHeight="1" thickTop="1" thickBot="1">
      <c r="A90" s="63" t="s">
        <v>2</v>
      </c>
      <c r="C90" s="9">
        <f t="shared" ref="C90:J90" si="17">C2*C89</f>
        <v>-1</v>
      </c>
      <c r="D90" s="9">
        <f t="shared" si="17"/>
        <v>0</v>
      </c>
      <c r="E90" s="9">
        <f t="shared" si="17"/>
        <v>0</v>
      </c>
      <c r="F90" s="9">
        <f t="shared" si="17"/>
        <v>0</v>
      </c>
      <c r="G90" s="9">
        <f t="shared" si="17"/>
        <v>0</v>
      </c>
      <c r="H90" s="9">
        <f t="shared" si="17"/>
        <v>0</v>
      </c>
      <c r="I90" s="9">
        <f t="shared" si="17"/>
        <v>0</v>
      </c>
      <c r="J90" s="9">
        <f t="shared" si="17"/>
        <v>0</v>
      </c>
      <c r="N90" s="15">
        <f>SUM(C90:J90)</f>
        <v>-1</v>
      </c>
      <c r="O90" s="15">
        <v>6</v>
      </c>
      <c r="P90" s="22">
        <f>IF(AND(N88&gt;9,(N90/O90)&gt;0.74),100*1.25*N90/O90,100*N90/O90)</f>
        <v>-16.666666666666668</v>
      </c>
      <c r="Q90" s="14">
        <f>N88*P90</f>
        <v>-133.33333333333334</v>
      </c>
    </row>
    <row r="91" spans="1:17" ht="30" customHeight="1" thickTop="1">
      <c r="A91" s="119" t="s">
        <v>15</v>
      </c>
      <c r="B91" s="16" t="str">
        <f>'Funda Analysis Template (FA)'!C98</f>
        <v>No</v>
      </c>
    </row>
    <row r="92" spans="1:17" ht="30" customHeight="1" thickBot="1">
      <c r="A92" s="119" t="s">
        <v>256</v>
      </c>
      <c r="B92" s="16" t="str">
        <f>'Funda Analysis Template (FA)'!C99</f>
        <v>I'm not sure</v>
      </c>
      <c r="N92" s="9">
        <f>N88*N90</f>
        <v>-8</v>
      </c>
      <c r="O92" s="9">
        <f>N88*O90</f>
        <v>48</v>
      </c>
    </row>
    <row r="93" spans="1:17" ht="30" customHeight="1" thickTop="1" thickBot="1">
      <c r="A93" s="121" t="s">
        <v>3</v>
      </c>
    </row>
    <row r="94" spans="1:17" ht="30" customHeight="1" thickTop="1">
      <c r="A94" s="119" t="s">
        <v>258</v>
      </c>
      <c r="B94" s="16" t="str">
        <f>'Funda Analysis Template (FA)'!C101</f>
        <v>Average</v>
      </c>
    </row>
    <row r="95" spans="1:17" ht="30" customHeight="1" thickBot="1">
      <c r="A95" s="8"/>
    </row>
    <row r="96" spans="1:17" ht="30" customHeight="1" thickTop="1" thickBot="1">
      <c r="A96" s="123" t="s">
        <v>82</v>
      </c>
      <c r="C96" s="10" t="str">
        <f t="shared" ref="C96:J96" si="18">C1</f>
        <v>No</v>
      </c>
      <c r="D96" s="10" t="str">
        <f t="shared" si="18"/>
        <v>I'm not sure</v>
      </c>
      <c r="E96" s="10" t="str">
        <f t="shared" si="18"/>
        <v>Yes</v>
      </c>
      <c r="F96" s="10" t="str">
        <f t="shared" si="18"/>
        <v>Awful</v>
      </c>
      <c r="G96" s="10" t="str">
        <f t="shared" si="18"/>
        <v>Bad</v>
      </c>
      <c r="H96" s="10" t="str">
        <f t="shared" si="18"/>
        <v>Average</v>
      </c>
      <c r="I96" s="10" t="str">
        <f t="shared" si="18"/>
        <v>Decent</v>
      </c>
      <c r="J96" s="10" t="str">
        <f t="shared" si="18"/>
        <v>Excellent</v>
      </c>
      <c r="K96" s="18"/>
      <c r="L96" s="18"/>
      <c r="M96" s="12"/>
      <c r="N96" s="17">
        <f>'Funda Analysis Template (EN)'!C103</f>
        <v>8</v>
      </c>
    </row>
    <row r="97" spans="1:26" ht="30" customHeight="1" thickTop="1" thickBot="1">
      <c r="A97" s="117" t="s">
        <v>2</v>
      </c>
      <c r="C97" s="15">
        <f>COUNTIF(B98,"Yes*")+COUNTIF(B99,"No*")</f>
        <v>0</v>
      </c>
      <c r="D97" s="15">
        <f>COUNTIF(B98:B99,"I'm not sure*")</f>
        <v>2</v>
      </c>
      <c r="E97" s="15">
        <f>COUNTIF(B98,"No*")+COUNTIF(B99,"Yes*")</f>
        <v>0</v>
      </c>
      <c r="F97" s="15">
        <f>COUNTIF(B98:B101,"*Awful*")</f>
        <v>0</v>
      </c>
      <c r="G97" s="15">
        <f>COUNTIF(B98:B101,"*Bad*")</f>
        <v>0</v>
      </c>
      <c r="H97" s="15">
        <f>COUNTIF(B98:B101,"*Average*")</f>
        <v>0</v>
      </c>
      <c r="I97" s="15">
        <f>COUNTIF(B98:B101,"*Decent*")</f>
        <v>0</v>
      </c>
      <c r="J97" s="15">
        <f>COUNTIF(B98:B101,"*Excellent*")</f>
        <v>1</v>
      </c>
      <c r="K97" s="15"/>
      <c r="L97" s="15"/>
      <c r="M97" s="21"/>
      <c r="N97" s="15" t="s">
        <v>26</v>
      </c>
      <c r="O97" s="15" t="s">
        <v>27</v>
      </c>
      <c r="P97" s="22" t="s">
        <v>29</v>
      </c>
    </row>
    <row r="98" spans="1:26" ht="30" customHeight="1" thickTop="1">
      <c r="A98" s="119" t="s">
        <v>19</v>
      </c>
      <c r="B98" s="16" t="str">
        <f>'Funda Analysis Template (FA)'!C105</f>
        <v>I'm not sure</v>
      </c>
      <c r="C98" s="9">
        <f t="shared" ref="C98:J98" si="19">C2*C97</f>
        <v>0</v>
      </c>
      <c r="D98" s="9">
        <f t="shared" si="19"/>
        <v>0</v>
      </c>
      <c r="E98" s="9">
        <f t="shared" si="19"/>
        <v>0</v>
      </c>
      <c r="F98" s="9">
        <f t="shared" si="19"/>
        <v>0</v>
      </c>
      <c r="G98" s="9">
        <f t="shared" si="19"/>
        <v>0</v>
      </c>
      <c r="H98" s="9">
        <f t="shared" si="19"/>
        <v>0</v>
      </c>
      <c r="I98" s="9">
        <f t="shared" si="19"/>
        <v>0</v>
      </c>
      <c r="J98" s="9">
        <f t="shared" si="19"/>
        <v>4</v>
      </c>
      <c r="N98" s="15">
        <f>SUM(C98:J98)</f>
        <v>4</v>
      </c>
      <c r="O98" s="15">
        <v>6</v>
      </c>
      <c r="P98" s="22">
        <f>IF(AND(N96&gt;9,(N98/O98)&gt;0.65),100*1.25*N98/O98,100*N98/O98)</f>
        <v>66.666666666666671</v>
      </c>
      <c r="Q98" s="14">
        <f>N96*P98</f>
        <v>533.33333333333337</v>
      </c>
    </row>
    <row r="99" spans="1:26" ht="30" customHeight="1" thickBot="1">
      <c r="A99" s="119" t="s">
        <v>20</v>
      </c>
      <c r="B99" s="16" t="str">
        <f>'Funda Analysis Template (FA)'!C106</f>
        <v>I'm not sure</v>
      </c>
    </row>
    <row r="100" spans="1:26" ht="30" customHeight="1" thickTop="1" thickBot="1">
      <c r="A100" s="121" t="s">
        <v>3</v>
      </c>
      <c r="N100" s="9">
        <f>N96*N98</f>
        <v>32</v>
      </c>
      <c r="O100" s="9">
        <f>N96*O98</f>
        <v>48</v>
      </c>
    </row>
    <row r="101" spans="1:26" ht="30" customHeight="1" thickTop="1">
      <c r="A101" s="119" t="s">
        <v>259</v>
      </c>
      <c r="B101" s="16" t="str">
        <f>'Funda Analysis Template (FA)'!C108</f>
        <v>Excellent</v>
      </c>
    </row>
    <row r="105" spans="1:26" ht="30" customHeight="1" thickBot="1"/>
    <row r="106" spans="1:26" ht="60" customHeight="1" thickTop="1" thickBot="1">
      <c r="N106" s="14"/>
      <c r="P106" s="24" t="s">
        <v>28</v>
      </c>
      <c r="Q106" s="25">
        <f>(S14+1)*50</f>
        <v>57.207207207207212</v>
      </c>
    </row>
    <row r="107" spans="1:26" ht="30" customHeight="1" thickTop="1">
      <c r="Q107" s="26">
        <f>Q106</f>
        <v>57.207207207207212</v>
      </c>
    </row>
    <row r="109" spans="1:26" ht="24.95" customHeight="1">
      <c r="A109" s="16"/>
      <c r="C109" s="16"/>
      <c r="D109" s="16"/>
      <c r="E109" s="16"/>
      <c r="F109" s="16"/>
      <c r="G109" s="16"/>
      <c r="H109" s="16"/>
      <c r="P109" s="9"/>
      <c r="Q109" s="9"/>
    </row>
    <row r="110" spans="1:26" ht="24.95" customHeight="1">
      <c r="A110" s="16"/>
      <c r="C110" s="16"/>
      <c r="D110" s="16"/>
      <c r="E110" s="16"/>
      <c r="F110" s="16"/>
      <c r="G110" s="16"/>
      <c r="H110" s="16"/>
      <c r="P110" s="27" t="s">
        <v>30</v>
      </c>
      <c r="Q110" s="28" t="s">
        <v>31</v>
      </c>
      <c r="R110" s="16"/>
      <c r="S110" s="27" t="s">
        <v>39</v>
      </c>
      <c r="T110" s="28" t="s">
        <v>33</v>
      </c>
      <c r="U110" s="16"/>
      <c r="V110" s="27" t="s">
        <v>40</v>
      </c>
      <c r="W110" s="28" t="s">
        <v>33</v>
      </c>
      <c r="Y110" s="27" t="s">
        <v>32</v>
      </c>
      <c r="Z110" s="28" t="s">
        <v>33</v>
      </c>
    </row>
    <row r="111" spans="1:26" ht="24.95" customHeight="1">
      <c r="A111" s="16"/>
      <c r="C111" s="16"/>
      <c r="D111" s="16"/>
      <c r="E111" s="16"/>
      <c r="F111" s="16"/>
      <c r="G111" s="16"/>
      <c r="H111" s="16"/>
      <c r="P111" s="21" t="s">
        <v>263</v>
      </c>
      <c r="Q111" s="67">
        <v>65</v>
      </c>
      <c r="R111" s="16"/>
      <c r="S111" s="67">
        <v>10</v>
      </c>
      <c r="T111" s="67">
        <v>10</v>
      </c>
      <c r="U111" s="16"/>
      <c r="V111" s="67">
        <v>-100</v>
      </c>
      <c r="W111" s="67">
        <v>10</v>
      </c>
      <c r="Y111" s="30" t="s">
        <v>41</v>
      </c>
      <c r="Z111" s="64">
        <f>Q107</f>
        <v>57.207207207207212</v>
      </c>
    </row>
    <row r="112" spans="1:26" ht="24.95" customHeight="1">
      <c r="A112" s="16"/>
      <c r="C112" s="16"/>
      <c r="D112" s="16"/>
      <c r="E112" s="16"/>
      <c r="F112" s="16"/>
      <c r="G112" s="16"/>
      <c r="H112" s="16"/>
      <c r="P112" s="21" t="s">
        <v>264</v>
      </c>
      <c r="Q112" s="67">
        <v>35</v>
      </c>
      <c r="R112" s="16"/>
      <c r="S112" s="67">
        <f>S111+10</f>
        <v>20</v>
      </c>
      <c r="T112" s="67">
        <v>10</v>
      </c>
      <c r="U112" s="16"/>
      <c r="V112" s="67">
        <f>V111+10</f>
        <v>-90</v>
      </c>
      <c r="W112" s="67">
        <v>10</v>
      </c>
      <c r="Y112" s="32" t="s">
        <v>34</v>
      </c>
      <c r="Z112" s="65">
        <v>1.1000000000000001</v>
      </c>
    </row>
    <row r="113" spans="1:26" ht="24.95" customHeight="1">
      <c r="A113" s="16"/>
      <c r="C113" s="16"/>
      <c r="D113" s="16"/>
      <c r="E113" s="16"/>
      <c r="F113" s="16"/>
      <c r="G113" s="16"/>
      <c r="H113" s="16"/>
      <c r="P113" s="21" t="s">
        <v>265</v>
      </c>
      <c r="Q113" s="67">
        <v>40</v>
      </c>
      <c r="R113" s="16"/>
      <c r="S113" s="67">
        <f t="shared" ref="S113:S120" si="20">S112+10</f>
        <v>30</v>
      </c>
      <c r="T113" s="67">
        <v>10</v>
      </c>
      <c r="U113" s="16"/>
      <c r="V113" s="21" t="s">
        <v>35</v>
      </c>
      <c r="W113" s="67">
        <f>SUBTOTAL(109,W111:W112)</f>
        <v>20</v>
      </c>
      <c r="Y113" s="34" t="s">
        <v>36</v>
      </c>
      <c r="Z113" s="66">
        <f>201-Z111-Z112</f>
        <v>142.6927927927928</v>
      </c>
    </row>
    <row r="114" spans="1:26" ht="24.95" customHeight="1">
      <c r="A114" s="16"/>
      <c r="C114" s="16"/>
      <c r="D114" s="16"/>
      <c r="E114" s="16"/>
      <c r="F114" s="16"/>
      <c r="G114" s="16"/>
      <c r="H114" s="16"/>
      <c r="P114" s="21" t="s">
        <v>266</v>
      </c>
      <c r="Q114" s="67">
        <v>22</v>
      </c>
      <c r="R114" s="16"/>
      <c r="S114" s="67">
        <f t="shared" si="20"/>
        <v>40</v>
      </c>
      <c r="T114" s="67">
        <v>10</v>
      </c>
      <c r="U114" s="16"/>
      <c r="V114" s="16"/>
      <c r="W114" s="16"/>
    </row>
    <row r="115" spans="1:26" ht="24.95" customHeight="1">
      <c r="A115" s="16"/>
      <c r="C115" s="16"/>
      <c r="D115" s="16"/>
      <c r="E115" s="16"/>
      <c r="F115" s="16"/>
      <c r="G115" s="16"/>
      <c r="H115" s="16"/>
      <c r="P115" s="21" t="s">
        <v>35</v>
      </c>
      <c r="Q115" s="67">
        <f>SUBTOTAL(109,Q111:Q114)</f>
        <v>162</v>
      </c>
      <c r="R115" s="16"/>
      <c r="S115" s="67">
        <f t="shared" si="20"/>
        <v>50</v>
      </c>
      <c r="T115" s="67">
        <v>10</v>
      </c>
      <c r="U115" s="16"/>
      <c r="V115" s="16"/>
      <c r="W115" s="16"/>
    </row>
    <row r="116" spans="1:26" ht="24.95" customHeight="1">
      <c r="A116" s="16"/>
      <c r="C116" s="16"/>
      <c r="D116" s="16"/>
      <c r="E116" s="16"/>
      <c r="F116" s="16"/>
      <c r="G116" s="16"/>
      <c r="H116" s="16"/>
      <c r="P116" s="16"/>
      <c r="Q116" s="16"/>
      <c r="R116" s="16"/>
      <c r="S116" s="67">
        <f t="shared" si="20"/>
        <v>60</v>
      </c>
      <c r="T116" s="67">
        <v>10</v>
      </c>
      <c r="U116" s="16"/>
      <c r="V116" s="16"/>
      <c r="W116" s="16"/>
    </row>
    <row r="117" spans="1:26" ht="24.95" customHeight="1">
      <c r="A117" s="16"/>
      <c r="C117" s="16"/>
      <c r="D117" s="16"/>
      <c r="E117" s="16"/>
      <c r="F117" s="16"/>
      <c r="G117" s="16"/>
      <c r="H117" s="16"/>
      <c r="P117" s="16"/>
      <c r="Q117" s="16"/>
      <c r="R117" s="16"/>
      <c r="S117" s="67">
        <f t="shared" si="20"/>
        <v>70</v>
      </c>
      <c r="T117" s="67">
        <v>10</v>
      </c>
      <c r="U117" s="16"/>
      <c r="V117" s="16"/>
      <c r="W117" s="16"/>
    </row>
    <row r="118" spans="1:26" ht="24.95" customHeight="1">
      <c r="A118" s="16"/>
      <c r="C118" s="16"/>
      <c r="D118" s="16"/>
      <c r="E118" s="16"/>
      <c r="F118" s="16"/>
      <c r="G118" s="16"/>
      <c r="H118" s="16"/>
      <c r="P118" s="16"/>
      <c r="Q118" s="16"/>
      <c r="R118" s="16"/>
      <c r="S118" s="67">
        <f t="shared" si="20"/>
        <v>80</v>
      </c>
      <c r="T118" s="67">
        <v>10</v>
      </c>
      <c r="U118" s="16"/>
      <c r="V118" s="16"/>
      <c r="W118" s="16"/>
    </row>
    <row r="119" spans="1:26" ht="24.95" customHeight="1">
      <c r="A119" s="16"/>
      <c r="C119" s="16"/>
      <c r="D119" s="16"/>
      <c r="E119" s="16"/>
      <c r="F119" s="16"/>
      <c r="G119" s="16"/>
      <c r="H119" s="16"/>
      <c r="P119" s="16"/>
      <c r="Q119" s="16"/>
      <c r="R119" s="16"/>
      <c r="S119" s="67">
        <f t="shared" si="20"/>
        <v>90</v>
      </c>
      <c r="T119" s="67">
        <v>10</v>
      </c>
      <c r="U119" s="16"/>
      <c r="V119" s="16"/>
      <c r="W119" s="16"/>
    </row>
    <row r="120" spans="1:26" ht="24.95" customHeight="1">
      <c r="A120" s="16"/>
      <c r="C120" s="16"/>
      <c r="D120" s="16"/>
      <c r="E120" s="16"/>
      <c r="F120" s="16"/>
      <c r="G120" s="16"/>
      <c r="H120" s="16"/>
      <c r="P120" s="16"/>
      <c r="Q120" s="16"/>
      <c r="R120" s="16"/>
      <c r="S120" s="67">
        <f t="shared" si="20"/>
        <v>100</v>
      </c>
      <c r="T120" s="67">
        <v>10</v>
      </c>
      <c r="U120" s="16"/>
      <c r="V120" s="16"/>
      <c r="W120" s="16"/>
    </row>
    <row r="121" spans="1:26" ht="24.95" customHeight="1">
      <c r="A121" s="16"/>
      <c r="C121" s="16"/>
      <c r="D121" s="16"/>
      <c r="E121" s="16"/>
      <c r="F121" s="16"/>
      <c r="G121" s="16"/>
      <c r="H121" s="16"/>
      <c r="P121" s="16"/>
      <c r="Q121" s="16"/>
      <c r="R121" s="16"/>
      <c r="S121" s="21" t="s">
        <v>35</v>
      </c>
      <c r="T121" s="67">
        <f>SUBTOTAL(109,T111:T120)</f>
        <v>100</v>
      </c>
      <c r="U121" s="16"/>
      <c r="V121" s="16"/>
      <c r="W121" s="16"/>
    </row>
    <row r="122" spans="1:26" ht="24.95" customHeight="1">
      <c r="A122" s="16"/>
      <c r="C122" s="16"/>
      <c r="D122" s="16"/>
      <c r="E122" s="16"/>
      <c r="F122" s="16"/>
      <c r="G122" s="16"/>
      <c r="H122" s="16"/>
      <c r="P122" s="9"/>
      <c r="Q122" s="9"/>
      <c r="V122" s="16"/>
      <c r="W122" s="16"/>
    </row>
    <row r="123" spans="1:26" ht="24.95" customHeight="1">
      <c r="A123" s="16"/>
      <c r="C123" s="16"/>
      <c r="D123" s="16"/>
      <c r="E123" s="16"/>
      <c r="F123" s="16"/>
      <c r="G123" s="16"/>
      <c r="H123" s="16"/>
      <c r="P123" s="9"/>
      <c r="Q123" s="9"/>
      <c r="V123" s="16"/>
      <c r="W123" s="16"/>
    </row>
    <row r="124" spans="1:26" ht="24.95" customHeight="1">
      <c r="A124" s="16"/>
      <c r="C124" s="16"/>
      <c r="D124" s="16"/>
      <c r="E124" s="16"/>
      <c r="F124" s="16"/>
      <c r="G124" s="16"/>
      <c r="H124" s="16"/>
      <c r="P124" s="9"/>
      <c r="Q124" s="9"/>
      <c r="V124" s="16"/>
      <c r="W124" s="16"/>
    </row>
    <row r="125" spans="1:26" ht="24.95" customHeight="1">
      <c r="A125" s="16"/>
      <c r="C125" s="16"/>
      <c r="D125" s="16"/>
      <c r="E125" s="16"/>
      <c r="F125" s="16"/>
      <c r="G125" s="16"/>
      <c r="H125" s="16"/>
      <c r="P125" s="9"/>
      <c r="Q125" s="9"/>
      <c r="V125" s="16"/>
      <c r="W125" s="16"/>
    </row>
    <row r="126" spans="1:26" ht="24.95" customHeight="1">
      <c r="A126" s="16"/>
      <c r="C126" s="16"/>
      <c r="D126" s="16"/>
      <c r="E126" s="16"/>
      <c r="F126" s="16"/>
      <c r="G126" s="16"/>
      <c r="H126" s="16"/>
      <c r="P126" s="9"/>
      <c r="Q126" s="9"/>
      <c r="V126" s="16"/>
      <c r="W126" s="16"/>
    </row>
    <row r="127" spans="1:26" ht="24.95" customHeight="1">
      <c r="A127" s="16"/>
      <c r="C127" s="16"/>
      <c r="D127" s="16"/>
      <c r="E127" s="16"/>
      <c r="F127" s="16"/>
      <c r="G127" s="16"/>
      <c r="H127" s="16"/>
      <c r="P127" s="9"/>
      <c r="Q127" s="9"/>
      <c r="V127" s="16"/>
      <c r="W127" s="16"/>
    </row>
    <row r="128" spans="1:26" ht="24.95" customHeight="1">
      <c r="A128" s="16"/>
      <c r="C128" s="16"/>
      <c r="D128" s="16"/>
      <c r="E128" s="16"/>
      <c r="F128" s="16"/>
      <c r="G128" s="16"/>
      <c r="H128" s="16"/>
      <c r="P128" s="9"/>
      <c r="Q128" s="9"/>
      <c r="V128" s="16"/>
      <c r="W128" s="16"/>
    </row>
    <row r="129" spans="1:23" ht="24.95" customHeight="1">
      <c r="A129" s="16"/>
      <c r="C129" s="16"/>
      <c r="D129" s="16"/>
      <c r="E129" s="16"/>
      <c r="F129" s="16"/>
      <c r="G129" s="16"/>
      <c r="H129" s="16"/>
      <c r="P129" s="9"/>
      <c r="Q129" s="9"/>
      <c r="V129" s="16"/>
      <c r="W129" s="16"/>
    </row>
    <row r="130" spans="1:23" ht="24.95" customHeight="1">
      <c r="A130" s="16"/>
      <c r="C130" s="16"/>
      <c r="D130" s="16"/>
      <c r="E130" s="16"/>
      <c r="F130" s="16"/>
      <c r="G130" s="16"/>
      <c r="H130" s="16"/>
      <c r="P130" s="9"/>
      <c r="Q130" s="9"/>
      <c r="V130" s="16"/>
      <c r="W130" s="16"/>
    </row>
    <row r="131" spans="1:23" ht="24.95" customHeight="1">
      <c r="A131" s="16"/>
      <c r="C131" s="16"/>
      <c r="D131" s="16"/>
      <c r="E131" s="16"/>
      <c r="F131" s="16"/>
      <c r="G131" s="16"/>
      <c r="H131" s="16"/>
      <c r="P131" s="9"/>
      <c r="Q131" s="9"/>
    </row>
    <row r="132" spans="1:23" ht="24.95" customHeight="1">
      <c r="A132" s="16"/>
      <c r="C132" s="16"/>
      <c r="D132" s="16"/>
      <c r="E132" s="16"/>
      <c r="F132" s="16"/>
      <c r="G132" s="16"/>
      <c r="H132" s="16"/>
      <c r="P132" s="9"/>
      <c r="Q132" s="9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A2EA-65E7-4D5D-B25D-0A88C03EB7EF}">
  <dimension ref="A1:E12"/>
  <sheetViews>
    <sheetView workbookViewId="0">
      <selection activeCell="C1" sqref="C1"/>
    </sheetView>
  </sheetViews>
  <sheetFormatPr defaultColWidth="15.73046875" defaultRowHeight="25.15" customHeight="1"/>
  <cols>
    <col min="1" max="1" width="19.3984375" style="49" bestFit="1" customWidth="1"/>
    <col min="2" max="16384" width="15.73046875" style="49"/>
  </cols>
  <sheetData>
    <row r="1" spans="1:5" ht="25.15" customHeight="1" thickTop="1" thickBot="1">
      <c r="B1" s="124" t="s">
        <v>134</v>
      </c>
      <c r="C1" s="124" t="s">
        <v>135</v>
      </c>
      <c r="D1" s="125" t="s">
        <v>161</v>
      </c>
      <c r="E1" s="124" t="s">
        <v>136</v>
      </c>
    </row>
    <row r="2" spans="1:5" ht="25.15" customHeight="1" thickTop="1" thickBot="1">
      <c r="A2" s="124" t="s">
        <v>45</v>
      </c>
      <c r="B2" s="55">
        <v>10</v>
      </c>
      <c r="C2" s="56">
        <v>9</v>
      </c>
      <c r="D2" s="56">
        <v>8.5</v>
      </c>
      <c r="E2" s="56">
        <v>7</v>
      </c>
    </row>
    <row r="3" spans="1:5" ht="25.15" customHeight="1" thickTop="1" thickBot="1">
      <c r="A3" s="124" t="s">
        <v>48</v>
      </c>
      <c r="B3" s="57">
        <v>7</v>
      </c>
      <c r="C3" s="50">
        <v>8</v>
      </c>
      <c r="D3" s="50">
        <v>8</v>
      </c>
      <c r="E3" s="50">
        <v>9</v>
      </c>
    </row>
    <row r="4" spans="1:5" ht="25.15" customHeight="1" thickTop="1" thickBot="1">
      <c r="A4" s="124" t="s">
        <v>49</v>
      </c>
      <c r="B4" s="57">
        <v>7</v>
      </c>
      <c r="C4" s="50">
        <v>9</v>
      </c>
      <c r="D4" s="50">
        <v>7.5</v>
      </c>
      <c r="E4" s="50">
        <v>7.5</v>
      </c>
    </row>
    <row r="5" spans="1:5" ht="25.15" customHeight="1" thickTop="1" thickBot="1">
      <c r="A5" s="124" t="s">
        <v>50</v>
      </c>
      <c r="B5" s="57">
        <v>9</v>
      </c>
      <c r="C5" s="50">
        <v>8</v>
      </c>
      <c r="D5" s="50">
        <v>6.5</v>
      </c>
      <c r="E5" s="50">
        <v>7.5</v>
      </c>
    </row>
    <row r="6" spans="1:5" ht="25.15" customHeight="1" thickTop="1" thickBot="1">
      <c r="A6" s="124" t="s">
        <v>51</v>
      </c>
      <c r="B6" s="57">
        <v>10</v>
      </c>
      <c r="C6" s="50">
        <v>8.5</v>
      </c>
      <c r="D6" s="50">
        <v>6.5</v>
      </c>
      <c r="E6" s="50">
        <v>7.5</v>
      </c>
    </row>
    <row r="7" spans="1:5" ht="25.15" customHeight="1" thickTop="1" thickBot="1">
      <c r="A7" s="124" t="s">
        <v>52</v>
      </c>
      <c r="B7" s="57">
        <v>5</v>
      </c>
      <c r="C7" s="50">
        <v>7.5</v>
      </c>
      <c r="D7" s="50">
        <v>10</v>
      </c>
      <c r="E7" s="50">
        <v>10</v>
      </c>
    </row>
    <row r="8" spans="1:5" ht="25.15" customHeight="1" thickTop="1" thickBot="1">
      <c r="A8" s="124" t="s">
        <v>53</v>
      </c>
      <c r="B8" s="57">
        <v>6</v>
      </c>
      <c r="C8" s="50">
        <v>6.5</v>
      </c>
      <c r="D8" s="50">
        <v>10</v>
      </c>
      <c r="E8" s="50">
        <v>8.5</v>
      </c>
    </row>
    <row r="9" spans="1:5" ht="25.15" customHeight="1" thickTop="1" thickBot="1">
      <c r="A9" s="124" t="s">
        <v>54</v>
      </c>
      <c r="B9" s="57">
        <v>7</v>
      </c>
      <c r="C9" s="50">
        <v>8</v>
      </c>
      <c r="D9" s="50">
        <v>10</v>
      </c>
      <c r="E9" s="50">
        <v>10</v>
      </c>
    </row>
    <row r="10" spans="1:5" ht="25.15" customHeight="1" thickTop="1" thickBot="1">
      <c r="A10" s="124" t="s">
        <v>55</v>
      </c>
      <c r="B10" s="57">
        <v>9</v>
      </c>
      <c r="C10" s="50">
        <v>7</v>
      </c>
      <c r="D10" s="50">
        <v>5</v>
      </c>
      <c r="E10" s="50">
        <v>6</v>
      </c>
    </row>
    <row r="11" spans="1:5" ht="25.15" customHeight="1" thickTop="1" thickBot="1">
      <c r="A11" s="124" t="s">
        <v>56</v>
      </c>
      <c r="B11" s="57">
        <v>10</v>
      </c>
      <c r="C11" s="50">
        <v>8.5</v>
      </c>
      <c r="D11" s="50">
        <v>8</v>
      </c>
      <c r="E11" s="50">
        <v>7</v>
      </c>
    </row>
    <row r="12" spans="1:5" ht="25.15" customHeight="1" thickTop="1">
      <c r="B12" s="9">
        <f>SUM(B2:B11)</f>
        <v>80</v>
      </c>
      <c r="C12" s="9">
        <f>SUM(C2:C11)</f>
        <v>80</v>
      </c>
      <c r="D12" s="9">
        <f>SUM(D2:D11)</f>
        <v>80</v>
      </c>
      <c r="E12" s="9">
        <f>SUM(E2:E11)</f>
        <v>80</v>
      </c>
    </row>
  </sheetData>
  <conditionalFormatting sqref="B12:E12">
    <cfRule type="cellIs" dxfId="0" priority="1" operator="greaterThan">
      <formula>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Funda Analysis Template (EN)</vt:lpstr>
      <vt:lpstr>Archive (EN)</vt:lpstr>
      <vt:lpstr>Funda Analysis Template (FA)</vt:lpstr>
      <vt:lpstr>Archive (FA)</vt:lpstr>
      <vt:lpstr>Guideline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2022-07-04T08:30:51Z</dcterms:created>
  <dc:creator>SADID</dc:creator>
  <cp:lastModifiedBy>ZigPc.com</cp:lastModifiedBy>
  <dcterms:modified xsi:type="dcterms:W3CDTF">2023-08-08T15:50:50Z</dcterms:modified>
</cp:coreProperties>
</file>