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embeddings/oleObject3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ience Project\Desktop\AA_Bar\Mathematica Works\Molecules v5\"/>
    </mc:Choice>
  </mc:AlternateContent>
  <xr:revisionPtr revIDLastSave="0" documentId="13_ncr:1_{D84505E1-C01A-45B8-B91E-1AC11B49332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welko" sheetId="11" r:id="rId1"/>
    <sheet name="efen +tol" sheetId="8" r:id="rId2"/>
    <sheet name="scratches" sheetId="10" r:id="rId3"/>
    <sheet name="efpr" sheetId="9" r:id="rId4"/>
  </sheets>
  <definedNames>
    <definedName name="LSGRGeng_RelaxBounds" localSheetId="1" hidden="1">2</definedName>
    <definedName name="_xlnm.Print_Area" localSheetId="1">'efen +tol'!$A$1:$AK$94</definedName>
    <definedName name="_xlnm.Print_Area" localSheetId="3">efpr!$AG$1:$AI$94</definedName>
    <definedName name="solver_adj" localSheetId="1" hidden="1">'efen +tol'!$C$104:$C$155</definedName>
    <definedName name="solver_adj" localSheetId="3" hidden="1">'efen +tol'!$AM$105:$AM$109,'efen +tol'!$C$104:$C$111</definedName>
    <definedName name="solver_adj_ob" localSheetId="1" hidden="1">1</definedName>
    <definedName name="solver_adj_ob1" localSheetId="1" hidden="1">1</definedName>
    <definedName name="solver_adj_ob2" localSheetId="1" hidden="1">1</definedName>
    <definedName name="solver_adj1" localSheetId="1" hidden="1">'efen +tol'!$AM$105:$AM$114</definedName>
    <definedName name="solver_cha" localSheetId="1" hidden="1">0</definedName>
    <definedName name="solver_chc1" localSheetId="1" hidden="1">0</definedName>
    <definedName name="solver_chc2" localSheetId="1" hidden="1">0</definedName>
    <definedName name="solver_chc3" localSheetId="1" hidden="1">0</definedName>
    <definedName name="solver_chc4" localSheetId="1" hidden="1">0</definedName>
    <definedName name="solver_chc5" localSheetId="1" hidden="1">0</definedName>
    <definedName name="solver_chc6" localSheetId="1" hidden="1">0</definedName>
    <definedName name="solver_chc7" localSheetId="1" hidden="1">0</definedName>
    <definedName name="solver_chc8" localSheetId="1" hidden="1">0</definedName>
    <definedName name="solver_chn" localSheetId="1" hidden="1">4</definedName>
    <definedName name="solver_chp1" localSheetId="1" hidden="1">0</definedName>
    <definedName name="solver_chp2" localSheetId="1" hidden="1">0</definedName>
    <definedName name="solver_chp3" localSheetId="1" hidden="1">0</definedName>
    <definedName name="solver_chp4" localSheetId="1" hidden="1">0</definedName>
    <definedName name="solver_chp5" localSheetId="1" hidden="1">0</definedName>
    <definedName name="solver_chp6" localSheetId="1" hidden="1">0</definedName>
    <definedName name="solver_chp7" localSheetId="1" hidden="1">0</definedName>
    <definedName name="solver_chp8" localSheetId="1" hidden="1">0</definedName>
    <definedName name="solver_cht" localSheetId="1" hidden="1">0</definedName>
    <definedName name="solver_cir1" localSheetId="1" hidden="1">1</definedName>
    <definedName name="solver_cir2" localSheetId="1" hidden="1">1</definedName>
    <definedName name="solver_cir3" localSheetId="1" hidden="1">1</definedName>
    <definedName name="solver_cir4" localSheetId="1" hidden="1">1</definedName>
    <definedName name="solver_cir5" localSheetId="1" hidden="1">1</definedName>
    <definedName name="solver_cir6" localSheetId="1" hidden="1">1</definedName>
    <definedName name="solver_cir7" localSheetId="1" hidden="1">1</definedName>
    <definedName name="solver_cir8" localSheetId="1" hidden="1">1</definedName>
    <definedName name="solver_con" localSheetId="1" hidden="1">" "</definedName>
    <definedName name="solver_con1" localSheetId="1" hidden="1">" "</definedName>
    <definedName name="solver_con2" localSheetId="1" hidden="1">" "</definedName>
    <definedName name="solver_con3" localSheetId="1" hidden="1">" "</definedName>
    <definedName name="solver_con4" localSheetId="1" hidden="1">" "</definedName>
    <definedName name="solver_con5" localSheetId="1" hidden="1">" "</definedName>
    <definedName name="solver_con6" localSheetId="1" hidden="1">" "</definedName>
    <definedName name="solver_con7" localSheetId="1" hidden="1">" "</definedName>
    <definedName name="solver_con8" localSheetId="1" hidden="1">" "</definedName>
    <definedName name="solver_cvg" localSheetId="1" hidden="1">0.0001</definedName>
    <definedName name="solver_cvg" localSheetId="3" hidden="1">0.0001</definedName>
    <definedName name="solver_dia" localSheetId="1" hidden="1">5</definedName>
    <definedName name="solver_drv" localSheetId="1" hidden="1">1</definedName>
    <definedName name="solver_drv" localSheetId="3" hidden="1">1</definedName>
    <definedName name="solver_eng" localSheetId="1" hidden="1">1</definedName>
    <definedName name="solver_est" localSheetId="1" hidden="1">1</definedName>
    <definedName name="solver_est" localSheetId="3" hidden="1">1</definedName>
    <definedName name="solver_iao" localSheetId="1" hidden="1">0</definedName>
    <definedName name="solver_int" localSheetId="1" hidden="1">0</definedName>
    <definedName name="solver_irs" localSheetId="1" hidden="1">0</definedName>
    <definedName name="solver_ism" localSheetId="1" hidden="1">0</definedName>
    <definedName name="solver_itr" localSheetId="1" hidden="1">1000</definedName>
    <definedName name="solver_itr" localSheetId="3" hidden="1">100</definedName>
    <definedName name="solver_kiv" localSheetId="1" hidden="1">2E+30</definedName>
    <definedName name="solver_lhs_ob1" localSheetId="1" hidden="1">0</definedName>
    <definedName name="solver_lhs_ob2" localSheetId="1" hidden="1">0</definedName>
    <definedName name="solver_lhs_ob3" localSheetId="1" hidden="1">0</definedName>
    <definedName name="solver_lhs_ob4" localSheetId="1" hidden="1">0</definedName>
    <definedName name="solver_lhs_ob5" localSheetId="1" hidden="1">1</definedName>
    <definedName name="solver_lhs_ob6" localSheetId="1" hidden="1">1</definedName>
    <definedName name="solver_lhs_ob7" localSheetId="1" hidden="1">1</definedName>
    <definedName name="solver_lhs_ob8" localSheetId="1" hidden="1">0</definedName>
    <definedName name="solver_lhs1" localSheetId="1" hidden="1">'efen +tol'!$D$4:$D$55</definedName>
    <definedName name="solver_lhs10" localSheetId="1" hidden="1">'efen +tol'!$D$4:$D$37</definedName>
    <definedName name="solver_lhs11" localSheetId="1" hidden="1">'efen +tol'!$AM$113</definedName>
    <definedName name="solver_lhs12" localSheetId="1" hidden="1">'efen +tol'!$F$4:$F$37</definedName>
    <definedName name="solver_lhs13" localSheetId="1" hidden="1">'efen +tol'!$F$4:$F$37</definedName>
    <definedName name="solver_lhs14" localSheetId="1" hidden="1">'efen +tol'!$AM$112</definedName>
    <definedName name="solver_lhs15" localSheetId="1" hidden="1">'efen +tol'!$AM$114</definedName>
    <definedName name="solver_lhs16" localSheetId="1" hidden="1">'efen +tol'!$C$134</definedName>
    <definedName name="solver_lhs17" localSheetId="1" hidden="1">'efen +tol'!$AM$112</definedName>
    <definedName name="solver_lhs18" localSheetId="1" hidden="1">'efen +tol'!$F$4:$F$37</definedName>
    <definedName name="solver_lhs19" localSheetId="1" hidden="1">'efen +tol'!$C$105</definedName>
    <definedName name="solver_lhs2" localSheetId="1" hidden="1">'efen +tol'!$E$4:$E$10</definedName>
    <definedName name="solver_lhs20" localSheetId="1" hidden="1">'efen +tol'!$AM$113</definedName>
    <definedName name="solver_lhs21" localSheetId="1" hidden="1">'efen +tol'!$C$137</definedName>
    <definedName name="solver_lhs22" localSheetId="1" hidden="1">'efen +tol'!$C$136</definedName>
    <definedName name="solver_lhs23" localSheetId="1" hidden="1">'efen +tol'!$C$135</definedName>
    <definedName name="solver_lhs24" localSheetId="1" hidden="1">'efen +tol'!$C$134</definedName>
    <definedName name="solver_lhs25" localSheetId="1" hidden="1">'efen +tol'!$C$133</definedName>
    <definedName name="solver_lhs26" localSheetId="1" hidden="1">'efen +tol'!$C$132</definedName>
    <definedName name="solver_lhs27" localSheetId="1" hidden="1">'efen +tol'!$C$131</definedName>
    <definedName name="solver_lhs28" localSheetId="1" hidden="1">'efen +tol'!$C$130</definedName>
    <definedName name="solver_lhs29" localSheetId="1" hidden="1">'efen +tol'!$C$129</definedName>
    <definedName name="solver_lhs3" localSheetId="1" hidden="1">'efen +tol'!$E$12:$E$17</definedName>
    <definedName name="solver_lhs30" localSheetId="1" hidden="1">'efen +tol'!$C$128</definedName>
    <definedName name="solver_lhs31" localSheetId="1" hidden="1">'efen +tol'!$C$127</definedName>
    <definedName name="solver_lhs32" localSheetId="1" hidden="1">'efen +tol'!$C$126</definedName>
    <definedName name="solver_lhs33" localSheetId="1" hidden="1">'efen +tol'!$C$125</definedName>
    <definedName name="solver_lhs34" localSheetId="1" hidden="1">'efen +tol'!$C$124</definedName>
    <definedName name="solver_lhs35" localSheetId="1" hidden="1">'efen +tol'!$C$123</definedName>
    <definedName name="solver_lhs36" localSheetId="1" hidden="1">'efen +tol'!$C$122</definedName>
    <definedName name="solver_lhs37" localSheetId="1" hidden="1">'efen +tol'!$C$121</definedName>
    <definedName name="solver_lhs38" localSheetId="1" hidden="1">'efen +tol'!$C$120</definedName>
    <definedName name="solver_lhs39" localSheetId="1" hidden="1">'efen +tol'!$AM$114</definedName>
    <definedName name="solver_lhs4" localSheetId="1" hidden="1">'efen +tol'!$L$12</definedName>
    <definedName name="solver_lhs40" localSheetId="1" hidden="1">'efen +tol'!$AM$113</definedName>
    <definedName name="solver_lhs41" localSheetId="1" hidden="1">'efen +tol'!$AM$112</definedName>
    <definedName name="solver_lhs42" localSheetId="1" hidden="1">'efen +tol'!$F$4:$F$37</definedName>
    <definedName name="solver_lhs5" localSheetId="1" hidden="1">'efen +tol'!$F$4:$F$55</definedName>
    <definedName name="solver_lhs6" localSheetId="1" hidden="1">'efen +tol'!$F$4:$F$55</definedName>
    <definedName name="solver_lhs7" localSheetId="1" hidden="1">'efen +tol'!$F$4:$F$55</definedName>
    <definedName name="solver_lhs8" localSheetId="1" hidden="1">'efen +tol'!$F$4:$F$46</definedName>
    <definedName name="solver_lhs9" localSheetId="1" hidden="1">'efen +tol'!$F$4:$F$37</definedName>
    <definedName name="solver_lin" localSheetId="1" hidden="1">2</definedName>
    <definedName name="solver_lin" localSheetId="3" hidden="1">2</definedName>
    <definedName name="solver_lva" localSheetId="1" hidden="1">0</definedName>
    <definedName name="solver_mda" localSheetId="1" hidden="1">4</definedName>
    <definedName name="solver_mip" localSheetId="1" hidden="1">2147483647</definedName>
    <definedName name="solver_mod" localSheetId="1" hidden="1">3</definedName>
    <definedName name="solver_msl" localSheetId="1" hidden="1">0</definedName>
    <definedName name="solver_neg" localSheetId="1" hidden="1">2</definedName>
    <definedName name="solver_neg" localSheetId="3" hidden="1">2</definedName>
    <definedName name="solver_nod" localSheetId="1" hidden="1">2147483647</definedName>
    <definedName name="solver_ntr" localSheetId="1" hidden="1">0</definedName>
    <definedName name="solver_ntri" hidden="1">1000</definedName>
    <definedName name="solver_num" localSheetId="1" hidden="1">3</definedName>
    <definedName name="solver_num" localSheetId="3" hidden="1">0</definedName>
    <definedName name="solver_nwt" localSheetId="1" hidden="1">1</definedName>
    <definedName name="solver_nwt" localSheetId="3" hidden="1">1</definedName>
    <definedName name="solver_obc" localSheetId="1" hidden="1">0</definedName>
    <definedName name="solver_obp" localSheetId="1" hidden="1">0</definedName>
    <definedName name="solver_opt" localSheetId="1" hidden="1">'efen +tol'!$AM$2</definedName>
    <definedName name="solver_opt" localSheetId="3" hidden="1">'efen +tol'!$L$105</definedName>
    <definedName name="solver_opt_ob" localSheetId="1" hidden="1">1</definedName>
    <definedName name="solver_pre" localSheetId="1" hidden="1">0.00001</definedName>
    <definedName name="solver_pre" localSheetId="3" hidden="1">0.000001</definedName>
    <definedName name="solver_psi" localSheetId="1" hidden="1">0</definedName>
    <definedName name="solver_rbv" localSheetId="1" hidden="1">1</definedName>
    <definedName name="solver_rdp" localSheetId="1" hidden="1">0</definedName>
    <definedName name="solver_reco1" localSheetId="1" hidden="1">0</definedName>
    <definedName name="solver_reco2" localSheetId="1" hidden="1">0</definedName>
    <definedName name="solver_reco3" localSheetId="1" hidden="1">0</definedName>
    <definedName name="solver_reco4" localSheetId="1" hidden="1">0</definedName>
    <definedName name="solver_reco5" localSheetId="1" hidden="1">0</definedName>
    <definedName name="solver_reco6" localSheetId="1" hidden="1">0</definedName>
    <definedName name="solver_reco7" localSheetId="1" hidden="1">0</definedName>
    <definedName name="solver_reco8" localSheetId="1" hidden="1">0</definedName>
    <definedName name="solver_rel1" localSheetId="1" hidden="1">3</definedName>
    <definedName name="solver_rel10" localSheetId="1" hidden="1">3</definedName>
    <definedName name="solver_rel11" localSheetId="1" hidden="1">1</definedName>
    <definedName name="solver_rel12" localSheetId="1" hidden="1">1</definedName>
    <definedName name="solver_rel13" localSheetId="1" hidden="1">1</definedName>
    <definedName name="solver_rel14" localSheetId="1" hidden="1">1</definedName>
    <definedName name="solver_rel15" localSheetId="1" hidden="1">1</definedName>
    <definedName name="solver_rel16" localSheetId="1" hidden="1">1</definedName>
    <definedName name="solver_rel17" localSheetId="1" hidden="1">1</definedName>
    <definedName name="solver_rel18" localSheetId="1" hidden="1">1</definedName>
    <definedName name="solver_rel19" localSheetId="1" hidden="1">1</definedName>
    <definedName name="solver_rel2" localSheetId="1" hidden="1">3</definedName>
    <definedName name="solver_rel20" localSheetId="1" hidden="1">1</definedName>
    <definedName name="solver_rel21" localSheetId="1" hidden="1">1</definedName>
    <definedName name="solver_rel22" localSheetId="1" hidden="1">1</definedName>
    <definedName name="solver_rel23" localSheetId="1" hidden="1">1</definedName>
    <definedName name="solver_rel24" localSheetId="1" hidden="1">1</definedName>
    <definedName name="solver_rel25" localSheetId="1" hidden="1">1</definedName>
    <definedName name="solver_rel26" localSheetId="1" hidden="1">1</definedName>
    <definedName name="solver_rel27" localSheetId="1" hidden="1">1</definedName>
    <definedName name="solver_rel28" localSheetId="1" hidden="1">1</definedName>
    <definedName name="solver_rel29" localSheetId="1" hidden="1">1</definedName>
    <definedName name="solver_rel3" localSheetId="1" hidden="1">3</definedName>
    <definedName name="solver_rel30" localSheetId="1" hidden="1">1</definedName>
    <definedName name="solver_rel31" localSheetId="1" hidden="1">1</definedName>
    <definedName name="solver_rel32" localSheetId="1" hidden="1">1</definedName>
    <definedName name="solver_rel33" localSheetId="1" hidden="1">1</definedName>
    <definedName name="solver_rel34" localSheetId="1" hidden="1">1</definedName>
    <definedName name="solver_rel35" localSheetId="1" hidden="1">1</definedName>
    <definedName name="solver_rel36" localSheetId="1" hidden="1">1</definedName>
    <definedName name="solver_rel37" localSheetId="1" hidden="1">1</definedName>
    <definedName name="solver_rel38" localSheetId="1" hidden="1">1</definedName>
    <definedName name="solver_rel39" localSheetId="1" hidden="1">1</definedName>
    <definedName name="solver_rel4" localSheetId="1" hidden="1">9</definedName>
    <definedName name="solver_rel40" localSheetId="1" hidden="1">1</definedName>
    <definedName name="solver_rel41" localSheetId="1" hidden="1">1</definedName>
    <definedName name="solver_rel42" localSheetId="1" hidden="1">1</definedName>
    <definedName name="solver_rel5" localSheetId="1" hidden="1">3</definedName>
    <definedName name="solver_rel6" localSheetId="1" hidden="1">3</definedName>
    <definedName name="solver_rel7" localSheetId="1" hidden="1">3</definedName>
    <definedName name="solver_rel8" localSheetId="1" hidden="1">4</definedName>
    <definedName name="solver_rel9" localSheetId="1" hidden="1">1</definedName>
    <definedName name="solver_rep" localSheetId="1" hidden="1">0</definedName>
    <definedName name="solver_rhs1" localSheetId="1" hidden="1">0</definedName>
    <definedName name="solver_rhs10" localSheetId="1" hidden="1">0</definedName>
    <definedName name="solver_rhs11" localSheetId="1" hidden="1">'efen +tol'!$AM$112</definedName>
    <definedName name="solver_rhs12" localSheetId="1" hidden="1">'efen +tol'!#REF!</definedName>
    <definedName name="solver_rhs13" localSheetId="1" hidden="1">'efen +tol'!#REF!</definedName>
    <definedName name="solver_rhs14" localSheetId="1" hidden="1">'efen +tol'!$AM$111</definedName>
    <definedName name="solver_rhs15" localSheetId="1" hidden="1">'efen +tol'!$AM$113</definedName>
    <definedName name="solver_rhs16" localSheetId="1" hidden="1">'efen +tol'!$C$133</definedName>
    <definedName name="solver_rhs17" localSheetId="1" hidden="1">'efen +tol'!$AM$111</definedName>
    <definedName name="solver_rhs18" localSheetId="1" hidden="1">'efen +tol'!#REF!</definedName>
    <definedName name="solver_rhs19" localSheetId="1" hidden="1">'efen +tol'!$C$104</definedName>
    <definedName name="solver_rhs2" localSheetId="1" hidden="1">0</definedName>
    <definedName name="solver_rhs20" localSheetId="1" hidden="1">'efen +tol'!$AM$112</definedName>
    <definedName name="solver_rhs21" localSheetId="1" hidden="1">'efen +tol'!$C$136</definedName>
    <definedName name="solver_rhs22" localSheetId="1" hidden="1">'efen +tol'!$C$135</definedName>
    <definedName name="solver_rhs23" localSheetId="1" hidden="1">'efen +tol'!$C$134</definedName>
    <definedName name="solver_rhs24" localSheetId="1" hidden="1">'efen +tol'!$C$133</definedName>
    <definedName name="solver_rhs25" localSheetId="1" hidden="1">'efen +tol'!$C$132</definedName>
    <definedName name="solver_rhs26" localSheetId="1" hidden="1">'efen +tol'!$C$131</definedName>
    <definedName name="solver_rhs27" localSheetId="1" hidden="1">'efen +tol'!$C$130</definedName>
    <definedName name="solver_rhs28" localSheetId="1" hidden="1">'efen +tol'!$C$129</definedName>
    <definedName name="solver_rhs29" localSheetId="1" hidden="1">'efen +tol'!$C$128</definedName>
    <definedName name="solver_rhs3" localSheetId="1" hidden="1">0</definedName>
    <definedName name="solver_rhs30" localSheetId="1" hidden="1">'efen +tol'!$C$127</definedName>
    <definedName name="solver_rhs31" localSheetId="1" hidden="1">'efen +tol'!$C$126</definedName>
    <definedName name="solver_rhs32" localSheetId="1" hidden="1">'efen +tol'!$C$125</definedName>
    <definedName name="solver_rhs33" localSheetId="1" hidden="1">'efen +tol'!$C$124</definedName>
    <definedName name="solver_rhs34" localSheetId="1" hidden="1">'efen +tol'!$C$123</definedName>
    <definedName name="solver_rhs35" localSheetId="1" hidden="1">'efen +tol'!$C$122</definedName>
    <definedName name="solver_rhs36" localSheetId="1" hidden="1">'efen +tol'!$C$121</definedName>
    <definedName name="solver_rhs37" localSheetId="1" hidden="1">'efen +tol'!$C$120</definedName>
    <definedName name="solver_rhs38" localSheetId="1" hidden="1">'efen +tol'!$C$119</definedName>
    <definedName name="solver_rhs39" localSheetId="1" hidden="1">'efen +tol'!$AM$113</definedName>
    <definedName name="solver_rhs40" localSheetId="1" hidden="1">'efen +tol'!$AM$112</definedName>
    <definedName name="solver_rhs41" localSheetId="1" hidden="1">'efen +tol'!$AM$111</definedName>
    <definedName name="solver_rhs42" localSheetId="1" hidden="1">'efen +tol'!#REF!</definedName>
    <definedName name="solver_rhs5" localSheetId="1" hidden="1">'efen +tol'!#REF!</definedName>
    <definedName name="solver_rhs6" localSheetId="1" hidden="1">'efen +tol'!#REF!</definedName>
    <definedName name="solver_rhs7" localSheetId="1" hidden="1">'efen +tol'!#REF!</definedName>
    <definedName name="solver_rhs9" localSheetId="1" hidden="1">'efen +tol'!#REF!</definedName>
    <definedName name="solver_rlx" localSheetId="1" hidden="1">0</definedName>
    <definedName name="solver_rsd" localSheetId="1" hidden="1">0</definedName>
    <definedName name="solver_rsmp" hidden="1">2</definedName>
    <definedName name="solver_rtr" localSheetId="1" hidden="1">0</definedName>
    <definedName name="solver_rxc1" localSheetId="1" hidden="1">1</definedName>
    <definedName name="solver_rxc2" localSheetId="1" hidden="1">1</definedName>
    <definedName name="solver_rxc3" localSheetId="1" hidden="1">1</definedName>
    <definedName name="solver_rxc4" localSheetId="1" hidden="1">1</definedName>
    <definedName name="solver_rxc5" localSheetId="1" hidden="1">1</definedName>
    <definedName name="solver_rxc6" localSheetId="1" hidden="1">1</definedName>
    <definedName name="solver_rxc7" localSheetId="1" hidden="1">1</definedName>
    <definedName name="solver_rxc8" localSheetId="1" hidden="1">1</definedName>
    <definedName name="solver_rxv" localSheetId="1" hidden="1">1</definedName>
    <definedName name="solver_rxv1" localSheetId="1" hidden="1">1</definedName>
    <definedName name="solver_scl" localSheetId="1" hidden="1">2</definedName>
    <definedName name="solver_scl" localSheetId="3" hidden="1">2</definedName>
    <definedName name="solver_seed" hidden="1">0</definedName>
    <definedName name="solver_sel" localSheetId="1" hidden="1">1</definedName>
    <definedName name="solver_sho" localSheetId="1" hidden="1">2</definedName>
    <definedName name="solver_sho" localSheetId="3" hidden="1">2</definedName>
    <definedName name="solver_slv" localSheetId="1" hidden="1">0</definedName>
    <definedName name="solver_slvu" localSheetId="1" hidden="1">0</definedName>
    <definedName name="solver_spid" localSheetId="1" hidden="1">" "</definedName>
    <definedName name="solver_srvr" localSheetId="1" hidden="1">" "</definedName>
    <definedName name="solver_ssz" localSheetId="1" hidden="1">0</definedName>
    <definedName name="solver_tim" localSheetId="1" hidden="1">1000</definedName>
    <definedName name="solver_tim" localSheetId="3" hidden="1">100</definedName>
    <definedName name="solver_tms" localSheetId="1" hidden="1">0</definedName>
    <definedName name="solver_tol" localSheetId="1" hidden="1">0.05</definedName>
    <definedName name="solver_tol" localSheetId="3" hidden="1">0.05</definedName>
    <definedName name="solver_typ" localSheetId="1" hidden="1">2</definedName>
    <definedName name="solver_typ" localSheetId="3" hidden="1">3</definedName>
    <definedName name="solver_umod" localSheetId="1" hidden="1">1</definedName>
    <definedName name="solver_urs" localSheetId="1" hidden="1">0</definedName>
    <definedName name="solver_userid" localSheetId="1" hidden="1">129516</definedName>
    <definedName name="solver_userid" localSheetId="2" hidden="1">129516</definedName>
    <definedName name="solver_userid" localSheetId="0" hidden="1">129516</definedName>
    <definedName name="solver_val" localSheetId="1" hidden="1">1</definedName>
    <definedName name="solver_val" localSheetId="3" hidden="1">1</definedName>
    <definedName name="solver_var" localSheetId="1" hidden="1">" "</definedName>
    <definedName name="solver_var1" localSheetId="1" hidden="1">" "</definedName>
    <definedName name="solver_ver" localSheetId="1" hidden="1">14</definedName>
    <definedName name="solver_vir" localSheetId="1" hidden="1">1</definedName>
    <definedName name="solver_vir1" localSheetId="1" hidden="1">1</definedName>
    <definedName name="solver_vol" localSheetId="1" hidden="1">0</definedName>
    <definedName name="solver_vst" localSheetId="1" hidden="1">0</definedName>
    <definedName name="solver_vst1" localSheetId="1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47" i="8" l="1"/>
  <c r="AL46" i="8"/>
  <c r="AL43" i="8"/>
  <c r="AL42" i="8"/>
  <c r="AL41" i="8"/>
  <c r="AL37" i="8"/>
  <c r="AL35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D42" i="8" l="1"/>
  <c r="D46" i="8"/>
  <c r="D44" i="8"/>
  <c r="D40" i="8"/>
  <c r="D45" i="8"/>
  <c r="D41" i="8"/>
  <c r="D39" i="8"/>
  <c r="D47" i="8"/>
  <c r="D43" i="8"/>
  <c r="D38" i="8"/>
  <c r="D37" i="8"/>
  <c r="D33" i="8"/>
  <c r="D29" i="8"/>
  <c r="D25" i="8"/>
  <c r="D21" i="8"/>
  <c r="D17" i="8"/>
  <c r="D35" i="8"/>
  <c r="D13" i="8"/>
  <c r="D9" i="8"/>
  <c r="D5" i="8"/>
  <c r="D31" i="8"/>
  <c r="D14" i="8"/>
  <c r="D6" i="8"/>
  <c r="D27" i="8"/>
  <c r="D23" i="8"/>
  <c r="D19" i="8"/>
  <c r="D11" i="8"/>
  <c r="D7" i="8"/>
  <c r="D4" i="8"/>
  <c r="D34" i="8"/>
  <c r="D30" i="8"/>
  <c r="D26" i="8"/>
  <c r="D22" i="8"/>
  <c r="D18" i="8"/>
  <c r="D10" i="8"/>
  <c r="D15" i="8"/>
  <c r="D20" i="8"/>
  <c r="D36" i="8"/>
  <c r="D32" i="8"/>
  <c r="D28" i="8"/>
  <c r="D24" i="8"/>
  <c r="D16" i="8"/>
  <c r="D12" i="8"/>
  <c r="D8" i="8"/>
  <c r="AL45" i="8" l="1" a="1"/>
  <c r="AL45" i="8" s="1"/>
  <c r="F102" i="8"/>
  <c r="F103" i="8"/>
  <c r="E104" i="8"/>
  <c r="G104" i="8"/>
  <c r="F104" i="8" s="1"/>
  <c r="E105" i="8"/>
  <c r="G105" i="8"/>
  <c r="F105" i="8" s="1"/>
  <c r="E106" i="8"/>
  <c r="H106" i="8"/>
  <c r="G106" i="8" s="1"/>
  <c r="F106" i="8" s="1"/>
  <c r="E107" i="8"/>
  <c r="H107" i="8"/>
  <c r="G107" i="8" s="1"/>
  <c r="F107" i="8" s="1"/>
  <c r="E108" i="8"/>
  <c r="H108" i="8"/>
  <c r="G108" i="8" s="1"/>
  <c r="F108" i="8" s="1"/>
  <c r="E109" i="8"/>
  <c r="I109" i="8"/>
  <c r="H109" i="8" s="1"/>
  <c r="G109" i="8" s="1"/>
  <c r="F109" i="8" s="1"/>
  <c r="E110" i="8"/>
  <c r="I110" i="8"/>
  <c r="H110" i="8" s="1"/>
  <c r="G110" i="8" s="1"/>
  <c r="F110" i="8" s="1"/>
  <c r="E111" i="8"/>
  <c r="I111" i="8"/>
  <c r="H111" i="8" s="1"/>
  <c r="G111" i="8" s="1"/>
  <c r="F111" i="8" s="1"/>
  <c r="D112" i="8"/>
  <c r="E112" i="8"/>
  <c r="J112" i="8"/>
  <c r="F112" i="8" s="1"/>
  <c r="D113" i="8"/>
  <c r="E113" i="8"/>
  <c r="J113" i="8"/>
  <c r="F113" i="8" s="1"/>
  <c r="D114" i="8"/>
  <c r="E114" i="8"/>
  <c r="K114" i="8"/>
  <c r="J114" i="8" s="1"/>
  <c r="F114" i="8" s="1"/>
  <c r="D115" i="8"/>
  <c r="E115" i="8"/>
  <c r="K115" i="8"/>
  <c r="J115" i="8" s="1"/>
  <c r="F115" i="8" s="1"/>
  <c r="D116" i="8"/>
  <c r="E116" i="8"/>
  <c r="K116" i="8"/>
  <c r="J116" i="8" s="1"/>
  <c r="F116" i="8" s="1"/>
  <c r="D117" i="8"/>
  <c r="E117" i="8"/>
  <c r="L117" i="8"/>
  <c r="K117" i="8" s="1"/>
  <c r="J117" i="8" s="1"/>
  <c r="F117" i="8" s="1"/>
  <c r="D118" i="8"/>
  <c r="E118" i="8"/>
  <c r="L118" i="8"/>
  <c r="K118" i="8" s="1"/>
  <c r="J118" i="8" s="1"/>
  <c r="F118" i="8" s="1"/>
  <c r="D119" i="8"/>
  <c r="E119" i="8"/>
  <c r="L119" i="8"/>
  <c r="K119" i="8" s="1"/>
  <c r="J119" i="8" s="1"/>
  <c r="F119" i="8" s="1"/>
  <c r="D120" i="8"/>
  <c r="E120" i="8"/>
  <c r="O120" i="8"/>
  <c r="F120" i="8" s="1"/>
  <c r="D121" i="8"/>
  <c r="E121" i="8"/>
  <c r="O121" i="8"/>
  <c r="F121" i="8" s="1"/>
  <c r="D122" i="8"/>
  <c r="E122" i="8"/>
  <c r="O122" i="8"/>
  <c r="F122" i="8" s="1"/>
  <c r="D123" i="8"/>
  <c r="E123" i="8"/>
  <c r="O123" i="8"/>
  <c r="F123" i="8" s="1"/>
  <c r="D124" i="8"/>
  <c r="E124" i="8"/>
  <c r="O124" i="8"/>
  <c r="F124" i="8" s="1"/>
  <c r="D125" i="8"/>
  <c r="E125" i="8"/>
  <c r="O125" i="8"/>
  <c r="F125" i="8" s="1"/>
  <c r="D126" i="8"/>
  <c r="E126" i="8"/>
  <c r="O126" i="8"/>
  <c r="F126" i="8" s="1"/>
  <c r="D127" i="8"/>
  <c r="E127" i="8"/>
  <c r="O127" i="8"/>
  <c r="F127" i="8" s="1"/>
  <c r="D128" i="8"/>
  <c r="E128" i="8"/>
  <c r="O128" i="8"/>
  <c r="F128" i="8" s="1"/>
  <c r="D129" i="8"/>
  <c r="E129" i="8"/>
  <c r="O129" i="8"/>
  <c r="F129" i="8" s="1"/>
  <c r="D130" i="8"/>
  <c r="E130" i="8"/>
  <c r="O130" i="8"/>
  <c r="F130" i="8" s="1"/>
  <c r="D131" i="8"/>
  <c r="E131" i="8"/>
  <c r="O131" i="8"/>
  <c r="F131" i="8" s="1"/>
  <c r="D132" i="8"/>
  <c r="E132" i="8"/>
  <c r="P132" i="8"/>
  <c r="O132" i="8" s="1"/>
  <c r="F132" i="8" s="1"/>
  <c r="D133" i="8"/>
  <c r="E133" i="8"/>
  <c r="P133" i="8"/>
  <c r="O133" i="8" s="1"/>
  <c r="F133" i="8" s="1"/>
  <c r="D134" i="8"/>
  <c r="E134" i="8"/>
  <c r="P134" i="8"/>
  <c r="O134" i="8" s="1"/>
  <c r="F134" i="8" s="1"/>
  <c r="D135" i="8"/>
  <c r="E135" i="8"/>
  <c r="Q135" i="8"/>
  <c r="P135" i="8" s="1"/>
  <c r="O135" i="8" s="1"/>
  <c r="F135" i="8" s="1"/>
  <c r="D136" i="8"/>
  <c r="E136" i="8"/>
  <c r="Q136" i="8"/>
  <c r="P136" i="8" s="1"/>
  <c r="O136" i="8" s="1"/>
  <c r="F136" i="8" s="1"/>
  <c r="D137" i="8"/>
  <c r="E137" i="8"/>
  <c r="Q137" i="8"/>
  <c r="P137" i="8" s="1"/>
  <c r="O137" i="8" s="1"/>
  <c r="F137" i="8" s="1"/>
  <c r="D138" i="8"/>
  <c r="E138" i="8"/>
  <c r="V138" i="8"/>
  <c r="F138" i="8" s="1"/>
  <c r="D139" i="8"/>
  <c r="E139" i="8"/>
  <c r="V139" i="8"/>
  <c r="F139" i="8" s="1"/>
  <c r="D140" i="8"/>
  <c r="E140" i="8"/>
  <c r="V140" i="8"/>
  <c r="F140" i="8" s="1"/>
  <c r="D141" i="8"/>
  <c r="E141" i="8"/>
  <c r="V141" i="8"/>
  <c r="F141" i="8" s="1"/>
  <c r="D142" i="8"/>
  <c r="E142" i="8"/>
  <c r="V142" i="8"/>
  <c r="F142" i="8" s="1"/>
  <c r="D143" i="8"/>
  <c r="E143" i="8"/>
  <c r="V143" i="8"/>
  <c r="F143" i="8" s="1"/>
  <c r="D144" i="8"/>
  <c r="E144" i="8"/>
  <c r="V144" i="8"/>
  <c r="F144" i="8" s="1"/>
  <c r="D145" i="8"/>
  <c r="E145" i="8"/>
  <c r="V145" i="8"/>
  <c r="F145" i="8" s="1"/>
  <c r="D146" i="8"/>
  <c r="E146" i="8"/>
  <c r="V146" i="8"/>
  <c r="F146" i="8" s="1"/>
  <c r="D147" i="8"/>
  <c r="E147" i="8"/>
  <c r="D148" i="8"/>
  <c r="E148" i="8"/>
  <c r="V148" i="8"/>
  <c r="F148" i="8" s="1"/>
  <c r="D149" i="8"/>
  <c r="E149" i="8"/>
  <c r="V149" i="8"/>
  <c r="F149" i="8" s="1"/>
  <c r="D150" i="8"/>
  <c r="E150" i="8"/>
  <c r="W150" i="8"/>
  <c r="V150" i="8" s="1"/>
  <c r="F150" i="8" s="1"/>
  <c r="D151" i="8"/>
  <c r="E151" i="8"/>
  <c r="W151" i="8"/>
  <c r="V151" i="8" s="1"/>
  <c r="F151" i="8" s="1"/>
  <c r="D152" i="8"/>
  <c r="E152" i="8"/>
  <c r="W152" i="8"/>
  <c r="V152" i="8" s="1"/>
  <c r="F152" i="8" s="1"/>
  <c r="D153" i="8"/>
  <c r="E153" i="8"/>
  <c r="X153" i="8"/>
  <c r="W153" i="8" s="1"/>
  <c r="V153" i="8" s="1"/>
  <c r="F153" i="8" s="1"/>
  <c r="D154" i="8"/>
  <c r="E154" i="8"/>
  <c r="X154" i="8"/>
  <c r="W154" i="8" s="1"/>
  <c r="V154" i="8" s="1"/>
  <c r="F154" i="8" s="1"/>
  <c r="D155" i="8"/>
  <c r="E155" i="8"/>
  <c r="X155" i="8"/>
  <c r="W155" i="8" s="1"/>
  <c r="V155" i="8" s="1"/>
  <c r="F155" i="8" s="1"/>
  <c r="D156" i="8"/>
  <c r="E156" i="8"/>
  <c r="AB156" i="8"/>
  <c r="F156" i="8" s="1"/>
  <c r="D157" i="8"/>
  <c r="E157" i="8"/>
  <c r="AB157" i="8"/>
  <c r="F157" i="8" s="1"/>
  <c r="D158" i="8"/>
  <c r="E158" i="8"/>
  <c r="AB158" i="8"/>
  <c r="F158" i="8" s="1"/>
  <c r="G158" i="8" s="1"/>
  <c r="D159" i="8"/>
  <c r="E159" i="8"/>
  <c r="AB159" i="8"/>
  <c r="F159" i="8" s="1"/>
  <c r="G159" i="8" s="1"/>
  <c r="D160" i="8"/>
  <c r="E160" i="8"/>
  <c r="AB160" i="8"/>
  <c r="F160" i="8" s="1"/>
  <c r="G160" i="8" s="1"/>
  <c r="D161" i="8"/>
  <c r="E161" i="8"/>
  <c r="AB161" i="8"/>
  <c r="F161" i="8" s="1"/>
  <c r="D162" i="8"/>
  <c r="E162" i="8"/>
  <c r="AB162" i="8"/>
  <c r="F162" i="8" s="1"/>
  <c r="D163" i="8"/>
  <c r="E163" i="8"/>
  <c r="AB163" i="8"/>
  <c r="F163" i="8" s="1"/>
  <c r="G163" i="8" s="1"/>
  <c r="D164" i="8"/>
  <c r="E164" i="8"/>
  <c r="AB164" i="8"/>
  <c r="F164" i="8" s="1"/>
  <c r="D165" i="8"/>
  <c r="E165" i="8"/>
  <c r="AB165" i="8"/>
  <c r="F165" i="8" s="1"/>
  <c r="G165" i="8" s="1"/>
  <c r="D166" i="8"/>
  <c r="E166" i="8"/>
  <c r="AB166" i="8"/>
  <c r="F166" i="8" s="1"/>
  <c r="D167" i="8"/>
  <c r="E167" i="8"/>
  <c r="AB167" i="8"/>
  <c r="F167" i="8" s="1"/>
  <c r="D168" i="8"/>
  <c r="E168" i="8"/>
  <c r="AB168" i="8"/>
  <c r="F168" i="8" s="1"/>
  <c r="G168" i="8" s="1"/>
  <c r="D169" i="8"/>
  <c r="E169" i="8"/>
  <c r="AB169" i="8"/>
  <c r="F169" i="8" s="1"/>
  <c r="D170" i="8"/>
  <c r="E170" i="8"/>
  <c r="AB170" i="8"/>
  <c r="F170" i="8" s="1"/>
  <c r="D171" i="8"/>
  <c r="E171" i="8"/>
  <c r="AB171" i="8"/>
  <c r="F171" i="8" s="1"/>
  <c r="G171" i="8" s="1"/>
  <c r="I171" i="8" s="1"/>
  <c r="D172" i="8"/>
  <c r="E172" i="8"/>
  <c r="AB172" i="8"/>
  <c r="F172" i="8" s="1"/>
  <c r="D173" i="8"/>
  <c r="E173" i="8"/>
  <c r="AB173" i="8"/>
  <c r="F173" i="8" s="1"/>
  <c r="D174" i="8"/>
  <c r="E174" i="8"/>
  <c r="AB174" i="8"/>
  <c r="F174" i="8" s="1"/>
  <c r="D175" i="8"/>
  <c r="E175" i="8"/>
  <c r="AB175" i="8"/>
  <c r="F175" i="8" s="1"/>
  <c r="G175" i="8" s="1"/>
  <c r="D176" i="8"/>
  <c r="E176" i="8"/>
  <c r="AB176" i="8"/>
  <c r="F176" i="8" s="1"/>
  <c r="G176" i="8" s="1"/>
  <c r="D177" i="8"/>
  <c r="E177" i="8"/>
  <c r="AB177" i="8"/>
  <c r="F177" i="8" s="1"/>
  <c r="D178" i="8"/>
  <c r="E178" i="8"/>
  <c r="AB178" i="8"/>
  <c r="F178" i="8" s="1"/>
  <c r="D179" i="8"/>
  <c r="E179" i="8"/>
  <c r="AB179" i="8"/>
  <c r="F179" i="8" s="1"/>
  <c r="D180" i="8"/>
  <c r="E180" i="8"/>
  <c r="AB180" i="8"/>
  <c r="F180" i="8" s="1"/>
  <c r="D181" i="8"/>
  <c r="E181" i="8"/>
  <c r="AB181" i="8"/>
  <c r="F181" i="8" s="1"/>
  <c r="D182" i="8"/>
  <c r="E182" i="8"/>
  <c r="AC182" i="8"/>
  <c r="AB182" i="8" s="1"/>
  <c r="F182" i="8" s="1"/>
  <c r="G182" i="8" s="1"/>
  <c r="D183" i="8"/>
  <c r="E183" i="8"/>
  <c r="AC183" i="8"/>
  <c r="AB183" i="8" s="1"/>
  <c r="F183" i="8" s="1"/>
  <c r="G183" i="8" s="1"/>
  <c r="D184" i="8"/>
  <c r="E184" i="8"/>
  <c r="AC184" i="8"/>
  <c r="AB184" i="8" s="1"/>
  <c r="F184" i="8" s="1"/>
  <c r="G184" i="8" s="1"/>
  <c r="D185" i="8"/>
  <c r="E185" i="8"/>
  <c r="AD185" i="8"/>
  <c r="AC185" i="8" s="1"/>
  <c r="AB185" i="8" s="1"/>
  <c r="F185" i="8" s="1"/>
  <c r="D186" i="8"/>
  <c r="E186" i="8"/>
  <c r="AD186" i="8"/>
  <c r="AC186" i="8" s="1"/>
  <c r="AB186" i="8" s="1"/>
  <c r="F186" i="8" s="1"/>
  <c r="D187" i="8"/>
  <c r="E187" i="8"/>
  <c r="AD187" i="8"/>
  <c r="AC187" i="8" s="1"/>
  <c r="AB187" i="8" s="1"/>
  <c r="F187" i="8" s="1"/>
  <c r="G187" i="8" s="1"/>
  <c r="D188" i="8"/>
  <c r="E188" i="8"/>
  <c r="AF188" i="8"/>
  <c r="F188" i="8" s="1"/>
  <c r="D189" i="8"/>
  <c r="E189" i="8"/>
  <c r="AF189" i="8"/>
  <c r="F189" i="8" s="1"/>
  <c r="D190" i="8"/>
  <c r="E190" i="8"/>
  <c r="AF190" i="8"/>
  <c r="F190" i="8" s="1"/>
  <c r="G190" i="8" s="1"/>
  <c r="D191" i="8"/>
  <c r="E191" i="8"/>
  <c r="AF191" i="8"/>
  <c r="F191" i="8" s="1"/>
  <c r="G191" i="8" s="1"/>
  <c r="D192" i="8"/>
  <c r="E192" i="8"/>
  <c r="AF192" i="8"/>
  <c r="F192" i="8" s="1"/>
  <c r="G192" i="8" s="1"/>
  <c r="D193" i="8"/>
  <c r="E193" i="8"/>
  <c r="AF193" i="8"/>
  <c r="F193" i="8" s="1"/>
  <c r="C3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2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E15" i="8" l="1"/>
  <c r="G186" i="8"/>
  <c r="G178" i="8"/>
  <c r="G170" i="8"/>
  <c r="G162" i="8"/>
  <c r="G167" i="8"/>
  <c r="I167" i="8" s="1"/>
  <c r="G172" i="8"/>
  <c r="H172" i="8" s="1"/>
  <c r="G164" i="8"/>
  <c r="I164" i="8" s="1"/>
  <c r="G156" i="8"/>
  <c r="G180" i="8"/>
  <c r="G185" i="8"/>
  <c r="G161" i="8"/>
  <c r="F24" i="8"/>
  <c r="G151" i="8"/>
  <c r="I151" i="8" s="1"/>
  <c r="G139" i="8"/>
  <c r="H139" i="8" s="1"/>
  <c r="G153" i="8"/>
  <c r="I153" i="8" s="1"/>
  <c r="G152" i="8"/>
  <c r="H152" i="8" s="1"/>
  <c r="G148" i="8"/>
  <c r="I148" i="8" s="1"/>
  <c r="G144" i="8"/>
  <c r="H144" i="8" s="1"/>
  <c r="G155" i="8"/>
  <c r="J155" i="8" s="1"/>
  <c r="G154" i="8"/>
  <c r="I154" i="8" s="1"/>
  <c r="G150" i="8"/>
  <c r="H150" i="8" s="1"/>
  <c r="G149" i="8"/>
  <c r="J149" i="8" s="1"/>
  <c r="D92" i="8"/>
  <c r="D88" i="8"/>
  <c r="D84" i="8"/>
  <c r="D80" i="8"/>
  <c r="D76" i="8"/>
  <c r="D72" i="8"/>
  <c r="D68" i="8"/>
  <c r="D64" i="8"/>
  <c r="D60" i="8"/>
  <c r="D56" i="8"/>
  <c r="D52" i="8"/>
  <c r="E17" i="8"/>
  <c r="E13" i="8"/>
  <c r="D90" i="8"/>
  <c r="D86" i="8"/>
  <c r="D82" i="8"/>
  <c r="D78" i="8"/>
  <c r="D74" i="8"/>
  <c r="D70" i="8"/>
  <c r="D66" i="8"/>
  <c r="D62" i="8"/>
  <c r="D58" i="8"/>
  <c r="D54" i="8"/>
  <c r="D50" i="8"/>
  <c r="G174" i="8"/>
  <c r="J174" i="8" s="1"/>
  <c r="G166" i="8"/>
  <c r="J166" i="8" s="1"/>
  <c r="G189" i="8"/>
  <c r="H189" i="8" s="1"/>
  <c r="G177" i="8"/>
  <c r="I177" i="8" s="1"/>
  <c r="G173" i="8"/>
  <c r="H173" i="8" s="1"/>
  <c r="G169" i="8"/>
  <c r="I169" i="8" s="1"/>
  <c r="G157" i="8"/>
  <c r="J157" i="8" s="1"/>
  <c r="G188" i="8"/>
  <c r="I188" i="8" s="1"/>
  <c r="G145" i="8"/>
  <c r="J145" i="8" s="1"/>
  <c r="D89" i="8"/>
  <c r="G193" i="8"/>
  <c r="H193" i="8" s="1"/>
  <c r="G138" i="8"/>
  <c r="I138" i="8" s="1"/>
  <c r="E14" i="8"/>
  <c r="D91" i="8"/>
  <c r="D87" i="8"/>
  <c r="D83" i="8"/>
  <c r="D79" i="8"/>
  <c r="D75" i="8"/>
  <c r="D71" i="8"/>
  <c r="D67" i="8"/>
  <c r="D63" i="8"/>
  <c r="D59" i="8"/>
  <c r="D55" i="8"/>
  <c r="D51" i="8"/>
  <c r="D49" i="8"/>
  <c r="D48" i="8"/>
  <c r="E16" i="8"/>
  <c r="E12" i="8"/>
  <c r="D93" i="8"/>
  <c r="D85" i="8"/>
  <c r="D81" i="8"/>
  <c r="D77" i="8"/>
  <c r="D73" i="8"/>
  <c r="D69" i="8"/>
  <c r="D65" i="8"/>
  <c r="D61" i="8"/>
  <c r="D57" i="8"/>
  <c r="D53" i="8"/>
  <c r="AL38" i="8"/>
  <c r="E5" i="8"/>
  <c r="E8" i="8"/>
  <c r="E10" i="8"/>
  <c r="AL40" i="8"/>
  <c r="E4" i="8"/>
  <c r="E7" i="8"/>
  <c r="AL39" i="8"/>
  <c r="E6" i="8"/>
  <c r="E9" i="8"/>
  <c r="G143" i="8"/>
  <c r="J143" i="8" s="1"/>
  <c r="G146" i="8"/>
  <c r="I146" i="8" s="1"/>
  <c r="G142" i="8"/>
  <c r="I142" i="8" s="1"/>
  <c r="G141" i="8"/>
  <c r="I141" i="8" s="1"/>
  <c r="G140" i="8"/>
  <c r="J140" i="8" s="1"/>
  <c r="G136" i="8"/>
  <c r="I136" i="8" s="1"/>
  <c r="G132" i="8"/>
  <c r="J132" i="8" s="1"/>
  <c r="G128" i="8"/>
  <c r="J128" i="8" s="1"/>
  <c r="G124" i="8"/>
  <c r="H124" i="8" s="1"/>
  <c r="G135" i="8"/>
  <c r="I135" i="8" s="1"/>
  <c r="G131" i="8"/>
  <c r="I131" i="8" s="1"/>
  <c r="G127" i="8"/>
  <c r="I127" i="8" s="1"/>
  <c r="G123" i="8"/>
  <c r="I123" i="8" s="1"/>
  <c r="G137" i="8"/>
  <c r="J137" i="8" s="1"/>
  <c r="G133" i="8"/>
  <c r="I133" i="8" s="1"/>
  <c r="G134" i="8"/>
  <c r="I134" i="8" s="1"/>
  <c r="G130" i="8"/>
  <c r="J130" i="8" s="1"/>
  <c r="G126" i="8"/>
  <c r="I126" i="8" s="1"/>
  <c r="G122" i="8"/>
  <c r="H122" i="8" s="1"/>
  <c r="G129" i="8"/>
  <c r="H129" i="8" s="1"/>
  <c r="G125" i="8"/>
  <c r="J125" i="8" s="1"/>
  <c r="G121" i="8"/>
  <c r="H121" i="8" s="1"/>
  <c r="G120" i="8"/>
  <c r="H120" i="8" s="1"/>
  <c r="G119" i="8"/>
  <c r="I119" i="8" s="1"/>
  <c r="G115" i="8"/>
  <c r="H115" i="8" s="1"/>
  <c r="G118" i="8"/>
  <c r="H118" i="8" s="1"/>
  <c r="G114" i="8"/>
  <c r="H114" i="8" s="1"/>
  <c r="G116" i="8"/>
  <c r="H116" i="8" s="1"/>
  <c r="G112" i="8"/>
  <c r="H112" i="8" s="1"/>
  <c r="G117" i="8"/>
  <c r="H117" i="8" s="1"/>
  <c r="G113" i="8"/>
  <c r="I113" i="8" s="1"/>
  <c r="I180" i="8"/>
  <c r="H180" i="8"/>
  <c r="I178" i="8"/>
  <c r="H178" i="8"/>
  <c r="H177" i="8"/>
  <c r="I190" i="8"/>
  <c r="H190" i="8"/>
  <c r="J190" i="8"/>
  <c r="J193" i="8"/>
  <c r="H176" i="8"/>
  <c r="J176" i="8"/>
  <c r="I176" i="8"/>
  <c r="I192" i="8"/>
  <c r="H192" i="8"/>
  <c r="J192" i="8"/>
  <c r="I184" i="8"/>
  <c r="H184" i="8"/>
  <c r="J184" i="8"/>
  <c r="H183" i="8"/>
  <c r="J183" i="8"/>
  <c r="I183" i="8"/>
  <c r="I175" i="8"/>
  <c r="H175" i="8"/>
  <c r="J175" i="8"/>
  <c r="I191" i="8"/>
  <c r="H191" i="8"/>
  <c r="J191" i="8"/>
  <c r="I187" i="8"/>
  <c r="H187" i="8"/>
  <c r="J187" i="8"/>
  <c r="I182" i="8"/>
  <c r="H182" i="8"/>
  <c r="J182" i="8"/>
  <c r="J186" i="8"/>
  <c r="I186" i="8"/>
  <c r="H186" i="8"/>
  <c r="I185" i="8"/>
  <c r="H185" i="8"/>
  <c r="J185" i="8"/>
  <c r="I170" i="8"/>
  <c r="H170" i="8"/>
  <c r="J170" i="8"/>
  <c r="H166" i="8"/>
  <c r="J162" i="8"/>
  <c r="I162" i="8"/>
  <c r="H162" i="8"/>
  <c r="J158" i="8"/>
  <c r="I158" i="8"/>
  <c r="H158" i="8"/>
  <c r="J156" i="8"/>
  <c r="I156" i="8"/>
  <c r="H156" i="8"/>
  <c r="G181" i="8"/>
  <c r="J180" i="8"/>
  <c r="G179" i="8"/>
  <c r="J178" i="8"/>
  <c r="J169" i="8"/>
  <c r="J165" i="8"/>
  <c r="I165" i="8"/>
  <c r="H165" i="8"/>
  <c r="J161" i="8"/>
  <c r="I161" i="8"/>
  <c r="H161" i="8"/>
  <c r="J154" i="8"/>
  <c r="J138" i="8"/>
  <c r="H138" i="8"/>
  <c r="I168" i="8"/>
  <c r="H168" i="8"/>
  <c r="J168" i="8"/>
  <c r="H160" i="8"/>
  <c r="J160" i="8"/>
  <c r="I160" i="8"/>
  <c r="I152" i="8"/>
  <c r="J152" i="8"/>
  <c r="J177" i="8"/>
  <c r="J171" i="8"/>
  <c r="H171" i="8"/>
  <c r="J167" i="8"/>
  <c r="I163" i="8"/>
  <c r="H163" i="8"/>
  <c r="J163" i="8"/>
  <c r="I159" i="8"/>
  <c r="H159" i="8"/>
  <c r="J159" i="8"/>
  <c r="J144" i="8"/>
  <c r="J164" i="8" l="1"/>
  <c r="I150" i="8"/>
  <c r="H151" i="8"/>
  <c r="H167" i="8"/>
  <c r="J151" i="8"/>
  <c r="H153" i="8"/>
  <c r="H169" i="8"/>
  <c r="J153" i="8"/>
  <c r="K153" i="8" s="1"/>
  <c r="I172" i="8"/>
  <c r="H164" i="8"/>
  <c r="I143" i="8"/>
  <c r="J172" i="8"/>
  <c r="N172" i="8" s="1"/>
  <c r="H188" i="8"/>
  <c r="I149" i="8"/>
  <c r="I139" i="8"/>
  <c r="J188" i="8"/>
  <c r="O188" i="8" s="1"/>
  <c r="J142" i="8"/>
  <c r="H143" i="8"/>
  <c r="H148" i="8"/>
  <c r="J148" i="8"/>
  <c r="N148" i="8" s="1"/>
  <c r="J150" i="8"/>
  <c r="N150" i="8" s="1"/>
  <c r="J173" i="8"/>
  <c r="O173" i="8" s="1"/>
  <c r="H174" i="8"/>
  <c r="I145" i="8"/>
  <c r="H155" i="8"/>
  <c r="I157" i="8"/>
  <c r="J189" i="8"/>
  <c r="N189" i="8" s="1"/>
  <c r="H142" i="8"/>
  <c r="I144" i="8"/>
  <c r="H149" i="8"/>
  <c r="H154" i="8"/>
  <c r="J139" i="8"/>
  <c r="N139" i="8" s="1"/>
  <c r="I166" i="8"/>
  <c r="J146" i="8"/>
  <c r="N146" i="8" s="1"/>
  <c r="H145" i="8"/>
  <c r="I155" i="8"/>
  <c r="H157" i="8"/>
  <c r="I173" i="8"/>
  <c r="I174" i="8"/>
  <c r="I189" i="8"/>
  <c r="I193" i="8"/>
  <c r="H146" i="8"/>
  <c r="H134" i="8"/>
  <c r="J141" i="8"/>
  <c r="O141" i="8" s="1"/>
  <c r="I140" i="8"/>
  <c r="H140" i="8"/>
  <c r="H141" i="8"/>
  <c r="J127" i="8"/>
  <c r="L127" i="8" s="1"/>
  <c r="I128" i="8"/>
  <c r="H128" i="8"/>
  <c r="J124" i="8"/>
  <c r="K124" i="8" s="1"/>
  <c r="H136" i="8"/>
  <c r="I124" i="8"/>
  <c r="I132" i="8"/>
  <c r="H132" i="8"/>
  <c r="J136" i="8"/>
  <c r="L136" i="8" s="1"/>
  <c r="H127" i="8"/>
  <c r="I129" i="8"/>
  <c r="J134" i="8"/>
  <c r="L134" i="8" s="1"/>
  <c r="H123" i="8"/>
  <c r="J131" i="8"/>
  <c r="L131" i="8" s="1"/>
  <c r="H126" i="8"/>
  <c r="H135" i="8"/>
  <c r="I137" i="8"/>
  <c r="J123" i="8"/>
  <c r="L123" i="8" s="1"/>
  <c r="H131" i="8"/>
  <c r="I115" i="8"/>
  <c r="I112" i="8"/>
  <c r="H133" i="8"/>
  <c r="J135" i="8"/>
  <c r="L135" i="8" s="1"/>
  <c r="J121" i="8"/>
  <c r="K121" i="8" s="1"/>
  <c r="H137" i="8"/>
  <c r="J126" i="8"/>
  <c r="M126" i="8" s="1"/>
  <c r="J133" i="8"/>
  <c r="L133" i="8" s="1"/>
  <c r="I130" i="8"/>
  <c r="H125" i="8"/>
  <c r="I122" i="8"/>
  <c r="H130" i="8"/>
  <c r="I120" i="8"/>
  <c r="I125" i="8"/>
  <c r="J120" i="8"/>
  <c r="K120" i="8" s="1"/>
  <c r="J122" i="8"/>
  <c r="M122" i="8" s="1"/>
  <c r="J129" i="8"/>
  <c r="N129" i="8" s="1"/>
  <c r="I121" i="8"/>
  <c r="H119" i="8"/>
  <c r="I114" i="8"/>
  <c r="I116" i="8"/>
  <c r="I118" i="8"/>
  <c r="H113" i="8"/>
  <c r="I117" i="8"/>
  <c r="I23" i="8"/>
  <c r="N171" i="8"/>
  <c r="L171" i="8"/>
  <c r="O171" i="8"/>
  <c r="M171" i="8"/>
  <c r="K171" i="8"/>
  <c r="K145" i="8"/>
  <c r="O145" i="8"/>
  <c r="N145" i="8"/>
  <c r="M145" i="8"/>
  <c r="L145" i="8"/>
  <c r="M152" i="8"/>
  <c r="L152" i="8"/>
  <c r="K152" i="8"/>
  <c r="O152" i="8"/>
  <c r="N152" i="8"/>
  <c r="L160" i="8"/>
  <c r="K160" i="8"/>
  <c r="O160" i="8"/>
  <c r="N160" i="8"/>
  <c r="M160" i="8"/>
  <c r="N149" i="8"/>
  <c r="M149" i="8"/>
  <c r="L149" i="8"/>
  <c r="K149" i="8"/>
  <c r="O149" i="8"/>
  <c r="K165" i="8"/>
  <c r="O165" i="8"/>
  <c r="N165" i="8"/>
  <c r="M165" i="8"/>
  <c r="L165" i="8"/>
  <c r="M178" i="8"/>
  <c r="K178" i="8"/>
  <c r="O178" i="8"/>
  <c r="N178" i="8"/>
  <c r="L178" i="8"/>
  <c r="N158" i="8"/>
  <c r="M158" i="8"/>
  <c r="L158" i="8"/>
  <c r="K158" i="8"/>
  <c r="O158" i="8"/>
  <c r="M166" i="8"/>
  <c r="L166" i="8"/>
  <c r="K166" i="8"/>
  <c r="O166" i="8"/>
  <c r="N166" i="8"/>
  <c r="M191" i="8"/>
  <c r="L191" i="8"/>
  <c r="K191" i="8"/>
  <c r="O191" i="8"/>
  <c r="N191" i="8"/>
  <c r="K184" i="8"/>
  <c r="O184" i="8"/>
  <c r="M184" i="8"/>
  <c r="N184" i="8"/>
  <c r="L184" i="8"/>
  <c r="L193" i="8"/>
  <c r="K193" i="8"/>
  <c r="O193" i="8"/>
  <c r="N193" i="8"/>
  <c r="M193" i="8"/>
  <c r="L142" i="8"/>
  <c r="K142" i="8"/>
  <c r="O142" i="8"/>
  <c r="N142" i="8"/>
  <c r="M142" i="8"/>
  <c r="K128" i="8"/>
  <c r="N128" i="8"/>
  <c r="M128" i="8"/>
  <c r="L128" i="8"/>
  <c r="O148" i="8"/>
  <c r="M148" i="8"/>
  <c r="L164" i="8"/>
  <c r="K164" i="8"/>
  <c r="O164" i="8"/>
  <c r="N164" i="8"/>
  <c r="M164" i="8"/>
  <c r="K169" i="8"/>
  <c r="O169" i="8"/>
  <c r="N169" i="8"/>
  <c r="M169" i="8"/>
  <c r="L169" i="8"/>
  <c r="I181" i="8"/>
  <c r="J181" i="8"/>
  <c r="H181" i="8"/>
  <c r="N162" i="8"/>
  <c r="M162" i="8"/>
  <c r="L162" i="8"/>
  <c r="K162" i="8"/>
  <c r="O162" i="8"/>
  <c r="M170" i="8"/>
  <c r="L170" i="8"/>
  <c r="K170" i="8"/>
  <c r="O170" i="8"/>
  <c r="N170" i="8"/>
  <c r="L143" i="8"/>
  <c r="K143" i="8"/>
  <c r="O143" i="8"/>
  <c r="N143" i="8"/>
  <c r="M143" i="8"/>
  <c r="M159" i="8"/>
  <c r="L159" i="8"/>
  <c r="K159" i="8"/>
  <c r="O159" i="8"/>
  <c r="N159" i="8"/>
  <c r="K167" i="8"/>
  <c r="O167" i="8"/>
  <c r="N167" i="8"/>
  <c r="M167" i="8"/>
  <c r="L167" i="8"/>
  <c r="K132" i="8"/>
  <c r="N132" i="8"/>
  <c r="M132" i="8"/>
  <c r="L132" i="8"/>
  <c r="M125" i="8"/>
  <c r="L125" i="8"/>
  <c r="K125" i="8"/>
  <c r="L137" i="8"/>
  <c r="K137" i="8"/>
  <c r="N137" i="8"/>
  <c r="M137" i="8"/>
  <c r="N138" i="8"/>
  <c r="M138" i="8"/>
  <c r="L138" i="8"/>
  <c r="K138" i="8"/>
  <c r="O138" i="8"/>
  <c r="M180" i="8"/>
  <c r="K180" i="8"/>
  <c r="O180" i="8"/>
  <c r="N180" i="8"/>
  <c r="L180" i="8"/>
  <c r="K130" i="8"/>
  <c r="N130" i="8"/>
  <c r="M130" i="8"/>
  <c r="L130" i="8"/>
  <c r="K150" i="8"/>
  <c r="O150" i="8"/>
  <c r="N156" i="8"/>
  <c r="M156" i="8"/>
  <c r="L156" i="8"/>
  <c r="K156" i="8"/>
  <c r="O156" i="8"/>
  <c r="M185" i="8"/>
  <c r="L185" i="8"/>
  <c r="K185" i="8"/>
  <c r="O185" i="8"/>
  <c r="N185" i="8"/>
  <c r="K186" i="8"/>
  <c r="O186" i="8"/>
  <c r="N186" i="8"/>
  <c r="M186" i="8"/>
  <c r="L186" i="8"/>
  <c r="M182" i="8"/>
  <c r="K182" i="8"/>
  <c r="O182" i="8"/>
  <c r="N182" i="8"/>
  <c r="L182" i="8"/>
  <c r="K175" i="8"/>
  <c r="O175" i="8"/>
  <c r="M175" i="8"/>
  <c r="N175" i="8"/>
  <c r="L175" i="8"/>
  <c r="L183" i="8"/>
  <c r="N183" i="8"/>
  <c r="M183" i="8"/>
  <c r="K183" i="8"/>
  <c r="O183" i="8"/>
  <c r="M192" i="8"/>
  <c r="L192" i="8"/>
  <c r="K192" i="8"/>
  <c r="O192" i="8"/>
  <c r="N192" i="8"/>
  <c r="K172" i="8"/>
  <c r="M190" i="8"/>
  <c r="L190" i="8"/>
  <c r="K190" i="8"/>
  <c r="O190" i="8"/>
  <c r="N190" i="8"/>
  <c r="L140" i="8"/>
  <c r="K140" i="8"/>
  <c r="O140" i="8"/>
  <c r="N140" i="8"/>
  <c r="M140" i="8"/>
  <c r="L144" i="8"/>
  <c r="K144" i="8"/>
  <c r="O144" i="8"/>
  <c r="N144" i="8"/>
  <c r="M144" i="8"/>
  <c r="K151" i="8"/>
  <c r="O151" i="8"/>
  <c r="N151" i="8"/>
  <c r="M151" i="8"/>
  <c r="L151" i="8"/>
  <c r="M163" i="8"/>
  <c r="L163" i="8"/>
  <c r="K163" i="8"/>
  <c r="O163" i="8"/>
  <c r="N163" i="8"/>
  <c r="M177" i="8"/>
  <c r="K177" i="8"/>
  <c r="O177" i="8"/>
  <c r="L177" i="8"/>
  <c r="N177" i="8"/>
  <c r="M168" i="8"/>
  <c r="L168" i="8"/>
  <c r="K168" i="8"/>
  <c r="O168" i="8"/>
  <c r="N168" i="8"/>
  <c r="L154" i="8"/>
  <c r="K154" i="8"/>
  <c r="O154" i="8"/>
  <c r="N154" i="8"/>
  <c r="M154" i="8"/>
  <c r="K161" i="8"/>
  <c r="O161" i="8"/>
  <c r="N161" i="8"/>
  <c r="M161" i="8"/>
  <c r="L161" i="8"/>
  <c r="I179" i="8"/>
  <c r="J179" i="8"/>
  <c r="H179" i="8"/>
  <c r="O139" i="8"/>
  <c r="M155" i="8"/>
  <c r="L155" i="8"/>
  <c r="K155" i="8"/>
  <c r="O155" i="8"/>
  <c r="N155" i="8"/>
  <c r="N157" i="8"/>
  <c r="M157" i="8"/>
  <c r="L157" i="8"/>
  <c r="K157" i="8"/>
  <c r="O157" i="8"/>
  <c r="N174" i="8"/>
  <c r="L174" i="8"/>
  <c r="K174" i="8"/>
  <c r="O174" i="8"/>
  <c r="M174" i="8"/>
  <c r="M187" i="8"/>
  <c r="L187" i="8"/>
  <c r="K187" i="8"/>
  <c r="O187" i="8"/>
  <c r="N187" i="8"/>
  <c r="K188" i="8"/>
  <c r="L176" i="8"/>
  <c r="N176" i="8"/>
  <c r="O176" i="8"/>
  <c r="M176" i="8"/>
  <c r="K176" i="8"/>
  <c r="F44" i="8"/>
  <c r="F45" i="8"/>
  <c r="F46" i="8"/>
  <c r="F42" i="8"/>
  <c r="F54" i="8"/>
  <c r="K139" i="8" l="1"/>
  <c r="L153" i="8"/>
  <c r="N173" i="8"/>
  <c r="M153" i="8"/>
  <c r="K127" i="8"/>
  <c r="L139" i="8"/>
  <c r="N153" i="8"/>
  <c r="L188" i="8"/>
  <c r="O153" i="8"/>
  <c r="M188" i="8"/>
  <c r="N188" i="8"/>
  <c r="M139" i="8"/>
  <c r="M189" i="8"/>
  <c r="L150" i="8"/>
  <c r="K173" i="8"/>
  <c r="M150" i="8"/>
  <c r="O172" i="8"/>
  <c r="Q172" i="8" s="1"/>
  <c r="M173" i="8"/>
  <c r="M146" i="8"/>
  <c r="L172" i="8"/>
  <c r="O189" i="8"/>
  <c r="L173" i="8"/>
  <c r="M172" i="8"/>
  <c r="K146" i="8"/>
  <c r="L189" i="8"/>
  <c r="L146" i="8"/>
  <c r="L148" i="8"/>
  <c r="K148" i="8"/>
  <c r="O146" i="8"/>
  <c r="R146" i="8" s="1"/>
  <c r="K189" i="8"/>
  <c r="N141" i="8"/>
  <c r="M141" i="8"/>
  <c r="L141" i="8"/>
  <c r="K141" i="8"/>
  <c r="N127" i="8"/>
  <c r="M127" i="8"/>
  <c r="L124" i="8"/>
  <c r="M124" i="8"/>
  <c r="M134" i="8"/>
  <c r="K134" i="8"/>
  <c r="K133" i="8"/>
  <c r="K136" i="8"/>
  <c r="N133" i="8"/>
  <c r="M136" i="8"/>
  <c r="N136" i="8"/>
  <c r="N134" i="8"/>
  <c r="K131" i="8"/>
  <c r="L122" i="8"/>
  <c r="M123" i="8"/>
  <c r="L120" i="8"/>
  <c r="K129" i="8"/>
  <c r="M129" i="8"/>
  <c r="M131" i="8"/>
  <c r="L126" i="8"/>
  <c r="K123" i="8"/>
  <c r="K126" i="8"/>
  <c r="L129" i="8"/>
  <c r="N131" i="8"/>
  <c r="L121" i="8"/>
  <c r="M133" i="8"/>
  <c r="K122" i="8"/>
  <c r="M135" i="8"/>
  <c r="N135" i="8"/>
  <c r="K135" i="8"/>
  <c r="Q187" i="8"/>
  <c r="U187" i="8"/>
  <c r="P187" i="8"/>
  <c r="T187" i="8"/>
  <c r="S187" i="8"/>
  <c r="R187" i="8"/>
  <c r="V187" i="8"/>
  <c r="P144" i="8"/>
  <c r="S144" i="8"/>
  <c r="R144" i="8"/>
  <c r="Q144" i="8"/>
  <c r="Q185" i="8"/>
  <c r="U185" i="8"/>
  <c r="P185" i="8"/>
  <c r="T185" i="8"/>
  <c r="S185" i="8"/>
  <c r="R185" i="8"/>
  <c r="V185" i="8"/>
  <c r="S167" i="8"/>
  <c r="R167" i="8"/>
  <c r="V167" i="8"/>
  <c r="Q167" i="8"/>
  <c r="U167" i="8"/>
  <c r="P167" i="8"/>
  <c r="T167" i="8"/>
  <c r="S153" i="8"/>
  <c r="R153" i="8"/>
  <c r="Q153" i="8"/>
  <c r="P153" i="8"/>
  <c r="P176" i="8"/>
  <c r="T176" i="8"/>
  <c r="R176" i="8"/>
  <c r="V176" i="8"/>
  <c r="U176" i="8"/>
  <c r="S176" i="8"/>
  <c r="Q176" i="8"/>
  <c r="S169" i="8"/>
  <c r="R169" i="8"/>
  <c r="V169" i="8"/>
  <c r="Q169" i="8"/>
  <c r="U169" i="8"/>
  <c r="P169" i="8"/>
  <c r="T169" i="8"/>
  <c r="S165" i="8"/>
  <c r="R165" i="8"/>
  <c r="Q165" i="8"/>
  <c r="V165" i="8"/>
  <c r="P165" i="8"/>
  <c r="T165" i="8"/>
  <c r="Q139" i="8"/>
  <c r="P139" i="8"/>
  <c r="S161" i="8"/>
  <c r="R161" i="8"/>
  <c r="Q161" i="8"/>
  <c r="V161" i="8"/>
  <c r="P161" i="8"/>
  <c r="T161" i="8"/>
  <c r="P154" i="8"/>
  <c r="S154" i="8"/>
  <c r="R154" i="8"/>
  <c r="Q154" i="8"/>
  <c r="R172" i="8"/>
  <c r="V172" i="8"/>
  <c r="Q192" i="8"/>
  <c r="U192" i="8"/>
  <c r="P192" i="8"/>
  <c r="T192" i="8"/>
  <c r="S192" i="8"/>
  <c r="R192" i="8"/>
  <c r="V192" i="8"/>
  <c r="P183" i="8"/>
  <c r="T183" i="8"/>
  <c r="R183" i="8"/>
  <c r="V183" i="8"/>
  <c r="U183" i="8"/>
  <c r="S183" i="8"/>
  <c r="Q183" i="8"/>
  <c r="S175" i="8"/>
  <c r="Q175" i="8"/>
  <c r="U175" i="8"/>
  <c r="P175" i="8"/>
  <c r="V175" i="8"/>
  <c r="T175" i="8"/>
  <c r="R175" i="8"/>
  <c r="Q182" i="8"/>
  <c r="U182" i="8"/>
  <c r="S182" i="8"/>
  <c r="P182" i="8"/>
  <c r="V182" i="8"/>
  <c r="T182" i="8"/>
  <c r="R182" i="8"/>
  <c r="Q150" i="8"/>
  <c r="P150" i="8"/>
  <c r="S150" i="8"/>
  <c r="R150" i="8"/>
  <c r="Q180" i="8"/>
  <c r="U180" i="8"/>
  <c r="S180" i="8"/>
  <c r="P180" i="8"/>
  <c r="V180" i="8"/>
  <c r="T180" i="8"/>
  <c r="R180" i="8"/>
  <c r="M181" i="8"/>
  <c r="K181" i="8"/>
  <c r="O181" i="8"/>
  <c r="L181" i="8"/>
  <c r="N181" i="8"/>
  <c r="S148" i="8"/>
  <c r="R148" i="8"/>
  <c r="Q148" i="8"/>
  <c r="P148" i="8"/>
  <c r="P193" i="8"/>
  <c r="T193" i="8"/>
  <c r="S193" i="8"/>
  <c r="R193" i="8"/>
  <c r="V193" i="8"/>
  <c r="Q193" i="8"/>
  <c r="U193" i="8"/>
  <c r="Q190" i="8"/>
  <c r="U190" i="8"/>
  <c r="P190" i="8"/>
  <c r="T190" i="8"/>
  <c r="S190" i="8"/>
  <c r="R190" i="8"/>
  <c r="V190" i="8"/>
  <c r="Q173" i="8"/>
  <c r="U173" i="8"/>
  <c r="S173" i="8"/>
  <c r="T173" i="8"/>
  <c r="R173" i="8"/>
  <c r="P173" i="8"/>
  <c r="V173" i="8"/>
  <c r="R156" i="8"/>
  <c r="Q156" i="8"/>
  <c r="P156" i="8"/>
  <c r="V156" i="8"/>
  <c r="S156" i="8"/>
  <c r="Q155" i="8"/>
  <c r="P155" i="8"/>
  <c r="S155" i="8"/>
  <c r="R155" i="8"/>
  <c r="Q168" i="8"/>
  <c r="U168" i="8"/>
  <c r="P168" i="8"/>
  <c r="T168" i="8"/>
  <c r="S168" i="8"/>
  <c r="R168" i="8"/>
  <c r="V168" i="8"/>
  <c r="Q159" i="8"/>
  <c r="V159" i="8"/>
  <c r="P159" i="8"/>
  <c r="T159" i="8"/>
  <c r="S159" i="8"/>
  <c r="R159" i="8"/>
  <c r="S145" i="8"/>
  <c r="R145" i="8"/>
  <c r="Q145" i="8"/>
  <c r="P145" i="8"/>
  <c r="R171" i="8"/>
  <c r="V171" i="8"/>
  <c r="P171" i="8"/>
  <c r="T171" i="8"/>
  <c r="U171" i="8"/>
  <c r="S171" i="8"/>
  <c r="Q171" i="8"/>
  <c r="S188" i="8"/>
  <c r="R188" i="8"/>
  <c r="V188" i="8"/>
  <c r="Q188" i="8"/>
  <c r="U188" i="8"/>
  <c r="P188" i="8"/>
  <c r="T188" i="8"/>
  <c r="R174" i="8"/>
  <c r="V174" i="8"/>
  <c r="P174" i="8"/>
  <c r="T174" i="8"/>
  <c r="S174" i="8"/>
  <c r="Q174" i="8"/>
  <c r="U174" i="8"/>
  <c r="R157" i="8"/>
  <c r="Q157" i="8"/>
  <c r="P157" i="8"/>
  <c r="V157" i="8"/>
  <c r="S157" i="8"/>
  <c r="M179" i="8"/>
  <c r="K179" i="8"/>
  <c r="O179" i="8"/>
  <c r="L179" i="8"/>
  <c r="N179" i="8"/>
  <c r="Q146" i="8"/>
  <c r="P146" i="8"/>
  <c r="Q177" i="8"/>
  <c r="U177" i="8"/>
  <c r="S177" i="8"/>
  <c r="T177" i="8"/>
  <c r="R177" i="8"/>
  <c r="P177" i="8"/>
  <c r="V177" i="8"/>
  <c r="Q163" i="8"/>
  <c r="V163" i="8"/>
  <c r="P163" i="8"/>
  <c r="T163" i="8"/>
  <c r="S163" i="8"/>
  <c r="R163" i="8"/>
  <c r="P140" i="8"/>
  <c r="R140" i="8"/>
  <c r="Q140" i="8"/>
  <c r="Q138" i="8"/>
  <c r="P138" i="8"/>
  <c r="P143" i="8"/>
  <c r="R143" i="8"/>
  <c r="Q143" i="8"/>
  <c r="Q170" i="8"/>
  <c r="U170" i="8"/>
  <c r="P170" i="8"/>
  <c r="T170" i="8"/>
  <c r="S170" i="8"/>
  <c r="R170" i="8"/>
  <c r="V170" i="8"/>
  <c r="R162" i="8"/>
  <c r="Q162" i="8"/>
  <c r="V162" i="8"/>
  <c r="P162" i="8"/>
  <c r="T162" i="8"/>
  <c r="S162" i="8"/>
  <c r="P142" i="8"/>
  <c r="R142" i="8"/>
  <c r="Q142" i="8"/>
  <c r="Q166" i="8"/>
  <c r="U166" i="8"/>
  <c r="P166" i="8"/>
  <c r="T166" i="8"/>
  <c r="S166" i="8"/>
  <c r="R166" i="8"/>
  <c r="V166" i="8"/>
  <c r="R158" i="8"/>
  <c r="Q158" i="8"/>
  <c r="P158" i="8"/>
  <c r="V158" i="8"/>
  <c r="S158" i="8"/>
  <c r="Q178" i="8"/>
  <c r="U178" i="8"/>
  <c r="S178" i="8"/>
  <c r="P178" i="8"/>
  <c r="V178" i="8"/>
  <c r="T178" i="8"/>
  <c r="R178" i="8"/>
  <c r="R149" i="8"/>
  <c r="Q149" i="8"/>
  <c r="P149" i="8"/>
  <c r="S149" i="8"/>
  <c r="S186" i="8"/>
  <c r="R186" i="8"/>
  <c r="V186" i="8"/>
  <c r="Q186" i="8"/>
  <c r="U186" i="8"/>
  <c r="P186" i="8"/>
  <c r="T186" i="8"/>
  <c r="P164" i="8"/>
  <c r="T164" i="8"/>
  <c r="S164" i="8"/>
  <c r="R164" i="8"/>
  <c r="Q164" i="8"/>
  <c r="V164" i="8"/>
  <c r="Q184" i="8"/>
  <c r="U184" i="8"/>
  <c r="P184" i="8"/>
  <c r="V184" i="8"/>
  <c r="T184" i="8"/>
  <c r="S184" i="8"/>
  <c r="R184" i="8"/>
  <c r="P189" i="8"/>
  <c r="T189" i="8"/>
  <c r="S189" i="8"/>
  <c r="R189" i="8"/>
  <c r="V189" i="8"/>
  <c r="Q189" i="8"/>
  <c r="U189" i="8"/>
  <c r="Q191" i="8"/>
  <c r="U191" i="8"/>
  <c r="P191" i="8"/>
  <c r="T191" i="8"/>
  <c r="S191" i="8"/>
  <c r="R191" i="8"/>
  <c r="V191" i="8"/>
  <c r="P160" i="8"/>
  <c r="T160" i="8"/>
  <c r="S160" i="8"/>
  <c r="R160" i="8"/>
  <c r="Q160" i="8"/>
  <c r="V160" i="8"/>
  <c r="Q152" i="8"/>
  <c r="P152" i="8"/>
  <c r="S152" i="8"/>
  <c r="R152" i="8"/>
  <c r="P141" i="8"/>
  <c r="R141" i="8"/>
  <c r="Q141" i="8"/>
  <c r="S151" i="8"/>
  <c r="R151" i="8"/>
  <c r="Q151" i="8"/>
  <c r="P151" i="8"/>
  <c r="F12" i="8"/>
  <c r="F43" i="8"/>
  <c r="F48" i="8"/>
  <c r="F78" i="8"/>
  <c r="F4" i="8"/>
  <c r="AN4" i="8" s="1"/>
  <c r="F20" i="8"/>
  <c r="F77" i="8"/>
  <c r="F30" i="8"/>
  <c r="F38" i="8"/>
  <c r="F25" i="8"/>
  <c r="F16" i="8"/>
  <c r="F52" i="8"/>
  <c r="F19" i="8"/>
  <c r="F55" i="8"/>
  <c r="F11" i="8"/>
  <c r="F34" i="8"/>
  <c r="F84" i="8"/>
  <c r="F8" i="8"/>
  <c r="F15" i="8"/>
  <c r="F51" i="8"/>
  <c r="F18" i="8"/>
  <c r="F7" i="8"/>
  <c r="F36" i="8"/>
  <c r="F86" i="8"/>
  <c r="F10" i="8"/>
  <c r="F32" i="8"/>
  <c r="G82" i="8"/>
  <c r="F6" i="8"/>
  <c r="G35" i="8"/>
  <c r="F85" i="8"/>
  <c r="F14" i="8"/>
  <c r="F50" i="8"/>
  <c r="F17" i="8"/>
  <c r="F9" i="8"/>
  <c r="F40" i="8"/>
  <c r="F76" i="8"/>
  <c r="F72" i="8"/>
  <c r="F68" i="8"/>
  <c r="F64" i="8"/>
  <c r="F60" i="8"/>
  <c r="F90" i="8"/>
  <c r="F28" i="8"/>
  <c r="F23" i="8"/>
  <c r="F41" i="8"/>
  <c r="F79" i="8"/>
  <c r="F73" i="8"/>
  <c r="AN73" i="8" s="1"/>
  <c r="F69" i="8"/>
  <c r="F65" i="8"/>
  <c r="F61" i="8"/>
  <c r="F91" i="8"/>
  <c r="F13" i="8"/>
  <c r="F39" i="8"/>
  <c r="F89" i="8"/>
  <c r="F29" i="8"/>
  <c r="F49" i="8"/>
  <c r="F80" i="8"/>
  <c r="F74" i="8"/>
  <c r="F70" i="8"/>
  <c r="F66" i="8"/>
  <c r="F62" i="8"/>
  <c r="F58" i="8"/>
  <c r="F92" i="8"/>
  <c r="F5" i="8"/>
  <c r="AN5" i="8" s="1"/>
  <c r="F31" i="8"/>
  <c r="F26" i="8"/>
  <c r="F81" i="8"/>
  <c r="F75" i="8"/>
  <c r="F71" i="8"/>
  <c r="F67" i="8"/>
  <c r="F63" i="8"/>
  <c r="F59" i="8"/>
  <c r="F93" i="8"/>
  <c r="G88" i="8"/>
  <c r="F88" i="8"/>
  <c r="AN88" i="8" s="1"/>
  <c r="G57" i="8"/>
  <c r="G83" i="8"/>
  <c r="G87" i="8"/>
  <c r="G56" i="8"/>
  <c r="F56" i="8"/>
  <c r="G21" i="8"/>
  <c r="G33" i="8"/>
  <c r="G37" i="8"/>
  <c r="G27" i="8"/>
  <c r="G22" i="8"/>
  <c r="G12" i="8"/>
  <c r="G6" i="8"/>
  <c r="V50" i="8"/>
  <c r="G9" i="8"/>
  <c r="O32" i="8"/>
  <c r="V53" i="8"/>
  <c r="H9" i="8"/>
  <c r="O35" i="8"/>
  <c r="AB82" i="8"/>
  <c r="K17" i="8"/>
  <c r="W53" i="8"/>
  <c r="J14" i="8"/>
  <c r="J17" i="8"/>
  <c r="AB85" i="8"/>
  <c r="P35" i="8"/>
  <c r="AC85" i="8"/>
  <c r="G11" i="8"/>
  <c r="J16" i="8"/>
  <c r="V52" i="8"/>
  <c r="AB84" i="8"/>
  <c r="K19" i="8"/>
  <c r="W55" i="8"/>
  <c r="AC87" i="8"/>
  <c r="O34" i="8"/>
  <c r="F37" i="8"/>
  <c r="G8" i="8"/>
  <c r="J19" i="8"/>
  <c r="V55" i="8"/>
  <c r="AB87" i="8"/>
  <c r="P37" i="8"/>
  <c r="F87" i="8"/>
  <c r="O37" i="8"/>
  <c r="H11" i="8"/>
  <c r="J18" i="8"/>
  <c r="O33" i="8"/>
  <c r="AB86" i="8"/>
  <c r="P36" i="8"/>
  <c r="AC86" i="8"/>
  <c r="F83" i="8"/>
  <c r="AN83" i="8" s="1"/>
  <c r="J15" i="8"/>
  <c r="AB83" i="8"/>
  <c r="K18" i="8"/>
  <c r="W54" i="8"/>
  <c r="G10" i="8"/>
  <c r="V54" i="8"/>
  <c r="F33" i="8"/>
  <c r="AN33" i="8" s="1"/>
  <c r="G7" i="8"/>
  <c r="O36" i="8"/>
  <c r="V51" i="8"/>
  <c r="H10" i="8"/>
  <c r="F27" i="8"/>
  <c r="AN27" i="8" s="1"/>
  <c r="F21" i="8"/>
  <c r="AN21" i="8" s="1"/>
  <c r="F57" i="8"/>
  <c r="AN57" i="8" s="1"/>
  <c r="F22" i="8"/>
  <c r="AN22" i="8" s="1"/>
  <c r="I27" i="8"/>
  <c r="G17" i="8"/>
  <c r="G76" i="8"/>
  <c r="G68" i="8"/>
  <c r="G60" i="8"/>
  <c r="G78" i="8"/>
  <c r="G16" i="8"/>
  <c r="G52" i="8"/>
  <c r="G41" i="8"/>
  <c r="G73" i="8"/>
  <c r="G65" i="8"/>
  <c r="G77" i="8"/>
  <c r="G39" i="8"/>
  <c r="G15" i="8"/>
  <c r="G19" i="8"/>
  <c r="G51" i="8"/>
  <c r="G85" i="8"/>
  <c r="G49" i="8"/>
  <c r="G45" i="8"/>
  <c r="AN45" i="8" s="1"/>
  <c r="G74" i="8"/>
  <c r="G66" i="8"/>
  <c r="H88" i="8"/>
  <c r="G18" i="8"/>
  <c r="G50" i="8"/>
  <c r="G54" i="8"/>
  <c r="AN54" i="8" s="1"/>
  <c r="G84" i="8"/>
  <c r="G26" i="8"/>
  <c r="G25" i="8"/>
  <c r="G75" i="8"/>
  <c r="G59" i="8"/>
  <c r="G46" i="8"/>
  <c r="AN46" i="8" s="1"/>
  <c r="G40" i="8"/>
  <c r="G42" i="8"/>
  <c r="AN42" i="8" s="1"/>
  <c r="G44" i="8"/>
  <c r="AN44" i="8" s="1"/>
  <c r="AN85" i="8" l="1"/>
  <c r="AN7" i="8"/>
  <c r="AN37" i="8"/>
  <c r="AN18" i="8"/>
  <c r="AN19" i="8"/>
  <c r="AN65" i="8"/>
  <c r="AN60" i="8"/>
  <c r="AN50" i="8"/>
  <c r="S172" i="8"/>
  <c r="AN68" i="8"/>
  <c r="AN56" i="8"/>
  <c r="AN59" i="8"/>
  <c r="AN49" i="8"/>
  <c r="AN11" i="8"/>
  <c r="AN77" i="8"/>
  <c r="U172" i="8"/>
  <c r="AN39" i="8"/>
  <c r="AN41" i="8"/>
  <c r="AN76" i="8"/>
  <c r="AN6" i="8"/>
  <c r="AN51" i="8"/>
  <c r="AN52" i="8"/>
  <c r="T172" i="8"/>
  <c r="AN87" i="8"/>
  <c r="AN75" i="8"/>
  <c r="AN66" i="8"/>
  <c r="AN40" i="8"/>
  <c r="AN15" i="8"/>
  <c r="AN16" i="8"/>
  <c r="P172" i="8"/>
  <c r="AN72" i="8"/>
  <c r="AN9" i="8"/>
  <c r="AN8" i="8"/>
  <c r="AN26" i="8"/>
  <c r="AN74" i="8"/>
  <c r="AN17" i="8"/>
  <c r="AN10" i="8"/>
  <c r="AN84" i="8"/>
  <c r="AN12" i="8"/>
  <c r="S146" i="8"/>
  <c r="AN25" i="8"/>
  <c r="AN78" i="8"/>
  <c r="AL36" i="8" a="1"/>
  <c r="AL36" i="8" s="1"/>
  <c r="AL44" i="8" a="1"/>
  <c r="AL44" i="8"/>
  <c r="Y191" i="8"/>
  <c r="X191" i="8"/>
  <c r="W191" i="8"/>
  <c r="AB191" i="8"/>
  <c r="Z191" i="8"/>
  <c r="W186" i="8"/>
  <c r="Z186" i="8"/>
  <c r="Y186" i="8"/>
  <c r="X186" i="8"/>
  <c r="W162" i="8"/>
  <c r="X162" i="8"/>
  <c r="Y177" i="8"/>
  <c r="W177" i="8"/>
  <c r="Z177" i="8"/>
  <c r="X177" i="8"/>
  <c r="W188" i="8"/>
  <c r="AB188" i="8"/>
  <c r="Z188" i="8"/>
  <c r="Y188" i="8"/>
  <c r="X188" i="8"/>
  <c r="X171" i="8"/>
  <c r="W171" i="8"/>
  <c r="X168" i="8"/>
  <c r="W168" i="8"/>
  <c r="X156" i="8"/>
  <c r="W156" i="8"/>
  <c r="Y173" i="8"/>
  <c r="W173" i="8"/>
  <c r="X173" i="8"/>
  <c r="X193" i="8"/>
  <c r="AB193" i="8"/>
  <c r="W193" i="8"/>
  <c r="AA193" i="8"/>
  <c r="Z193" i="8"/>
  <c r="Y193" i="8"/>
  <c r="Y180" i="8"/>
  <c r="W180" i="8"/>
  <c r="X180" i="8"/>
  <c r="Z180" i="8"/>
  <c r="X172" i="8"/>
  <c r="W172" i="8"/>
  <c r="Y172" i="8"/>
  <c r="X176" i="8"/>
  <c r="W176" i="8"/>
  <c r="Y176" i="8"/>
  <c r="W167" i="8"/>
  <c r="X167" i="8"/>
  <c r="Y178" i="8"/>
  <c r="W178" i="8"/>
  <c r="X178" i="8"/>
  <c r="Z178" i="8"/>
  <c r="X160" i="8"/>
  <c r="W160" i="8"/>
  <c r="X158" i="8"/>
  <c r="W158" i="8"/>
  <c r="Y158" i="8"/>
  <c r="X166" i="8"/>
  <c r="W166" i="8"/>
  <c r="X170" i="8"/>
  <c r="W170" i="8"/>
  <c r="Y190" i="8"/>
  <c r="X190" i="8"/>
  <c r="W190" i="8"/>
  <c r="AB190" i="8"/>
  <c r="Z190" i="8"/>
  <c r="Q181" i="8"/>
  <c r="U181" i="8"/>
  <c r="S181" i="8"/>
  <c r="T181" i="8"/>
  <c r="R181" i="8"/>
  <c r="P181" i="8"/>
  <c r="V181" i="8"/>
  <c r="Y182" i="8"/>
  <c r="W182" i="8"/>
  <c r="X182" i="8"/>
  <c r="Z182" i="8"/>
  <c r="Y185" i="8"/>
  <c r="X185" i="8"/>
  <c r="W185" i="8"/>
  <c r="Z185" i="8"/>
  <c r="X189" i="8"/>
  <c r="W189" i="8"/>
  <c r="AB189" i="8"/>
  <c r="Z189" i="8"/>
  <c r="Y189" i="8"/>
  <c r="Z184" i="8"/>
  <c r="Y184" i="8"/>
  <c r="X184" i="8"/>
  <c r="W184" i="8"/>
  <c r="X164" i="8"/>
  <c r="W164" i="8"/>
  <c r="X163" i="8"/>
  <c r="W163" i="8"/>
  <c r="X174" i="8"/>
  <c r="Y174" i="8"/>
  <c r="W174" i="8"/>
  <c r="X159" i="8"/>
  <c r="W159" i="8"/>
  <c r="W175" i="8"/>
  <c r="Y175" i="8"/>
  <c r="X175" i="8"/>
  <c r="X183" i="8"/>
  <c r="Z183" i="8"/>
  <c r="Y183" i="8"/>
  <c r="W183" i="8"/>
  <c r="Y192" i="8"/>
  <c r="X192" i="8"/>
  <c r="AB192" i="8"/>
  <c r="W192" i="8"/>
  <c r="AA192" i="8"/>
  <c r="Z192" i="8"/>
  <c r="X161" i="8"/>
  <c r="W161" i="8"/>
  <c r="X165" i="8"/>
  <c r="W165" i="8"/>
  <c r="Y165" i="8"/>
  <c r="W169" i="8"/>
  <c r="X169" i="8"/>
  <c r="Y187" i="8"/>
  <c r="X187" i="8"/>
  <c r="W187" i="8"/>
  <c r="Z187" i="8"/>
  <c r="Q179" i="8"/>
  <c r="U179" i="8"/>
  <c r="S179" i="8"/>
  <c r="T179" i="8"/>
  <c r="R179" i="8"/>
  <c r="P179" i="8"/>
  <c r="V179" i="8"/>
  <c r="X157" i="8"/>
  <c r="W157" i="8"/>
  <c r="G55" i="8"/>
  <c r="AN55" i="8" s="1"/>
  <c r="G30" i="8"/>
  <c r="AN30" i="8" s="1"/>
  <c r="G72" i="8"/>
  <c r="I12" i="8"/>
  <c r="G64" i="8"/>
  <c r="AN64" i="8" s="1"/>
  <c r="G20" i="8"/>
  <c r="AN20" i="8" s="1"/>
  <c r="I22" i="8"/>
  <c r="I88" i="8"/>
  <c r="G28" i="8"/>
  <c r="AN28" i="8" s="1"/>
  <c r="G67" i="8"/>
  <c r="AN67" i="8" s="1"/>
  <c r="J88" i="8"/>
  <c r="G58" i="8"/>
  <c r="AN58" i="8" s="1"/>
  <c r="G91" i="8"/>
  <c r="AN91" i="8" s="1"/>
  <c r="J87" i="8"/>
  <c r="H57" i="8"/>
  <c r="J57" i="8"/>
  <c r="G63" i="8"/>
  <c r="AN63" i="8" s="1"/>
  <c r="G81" i="8"/>
  <c r="AN81" i="8" s="1"/>
  <c r="G31" i="8"/>
  <c r="AN31" i="8" s="1"/>
  <c r="H12" i="8"/>
  <c r="G62" i="8"/>
  <c r="AN62" i="8" s="1"/>
  <c r="G80" i="8"/>
  <c r="AN80" i="8" s="1"/>
  <c r="G24" i="8"/>
  <c r="AN24" i="8" s="1"/>
  <c r="G69" i="8"/>
  <c r="AN69" i="8" s="1"/>
  <c r="G90" i="8"/>
  <c r="AN90" i="8" s="1"/>
  <c r="F53" i="8"/>
  <c r="G93" i="8"/>
  <c r="AN93" i="8" s="1"/>
  <c r="G71" i="8"/>
  <c r="AN71" i="8" s="1"/>
  <c r="G92" i="8"/>
  <c r="AN92" i="8" s="1"/>
  <c r="G70" i="8"/>
  <c r="AN70" i="8" s="1"/>
  <c r="G89" i="8"/>
  <c r="AN89" i="8" s="1"/>
  <c r="G61" i="8"/>
  <c r="AN61" i="8" s="1"/>
  <c r="G79" i="8"/>
  <c r="AN79" i="8" s="1"/>
  <c r="G36" i="8"/>
  <c r="AN36" i="8" s="1"/>
  <c r="J37" i="8"/>
  <c r="I33" i="8"/>
  <c r="G29" i="8"/>
  <c r="AN29" i="8" s="1"/>
  <c r="G23" i="8"/>
  <c r="AN23" i="8" s="1"/>
  <c r="G32" i="8"/>
  <c r="AN32" i="8" s="1"/>
  <c r="J33" i="8"/>
  <c r="F35" i="8"/>
  <c r="AN35" i="8" s="1"/>
  <c r="G86" i="8"/>
  <c r="AN86" i="8" s="1"/>
  <c r="F82" i="8"/>
  <c r="AN82" i="8" s="1"/>
  <c r="H87" i="8"/>
  <c r="G34" i="8"/>
  <c r="AN34" i="8" s="1"/>
  <c r="G53" i="8"/>
  <c r="H53" i="8"/>
  <c r="J53" i="8"/>
  <c r="I53" i="8"/>
  <c r="G14" i="8"/>
  <c r="AN14" i="8" s="1"/>
  <c r="G13" i="8"/>
  <c r="AN13" i="8" s="1"/>
  <c r="H22" i="8"/>
  <c r="J21" i="8"/>
  <c r="J22" i="8"/>
  <c r="I21" i="8"/>
  <c r="H21" i="8"/>
  <c r="I57" i="8"/>
  <c r="I56" i="8"/>
  <c r="H83" i="8"/>
  <c r="J56" i="8"/>
  <c r="J83" i="8"/>
  <c r="H56" i="8"/>
  <c r="I83" i="8"/>
  <c r="I87" i="8"/>
  <c r="H37" i="8"/>
  <c r="I37" i="8"/>
  <c r="J27" i="8"/>
  <c r="H33" i="8"/>
  <c r="H27" i="8"/>
  <c r="J42" i="8"/>
  <c r="H42" i="8"/>
  <c r="I42" i="8"/>
  <c r="I59" i="8"/>
  <c r="H59" i="8"/>
  <c r="J59" i="8"/>
  <c r="H26" i="8"/>
  <c r="I26" i="8"/>
  <c r="J26" i="8"/>
  <c r="J49" i="8"/>
  <c r="H49" i="8"/>
  <c r="I49" i="8"/>
  <c r="J44" i="8"/>
  <c r="I44" i="8"/>
  <c r="H44" i="8"/>
  <c r="H71" i="8"/>
  <c r="I25" i="8"/>
  <c r="H25" i="8"/>
  <c r="J25" i="8"/>
  <c r="J54" i="8"/>
  <c r="I54" i="8"/>
  <c r="H54" i="8"/>
  <c r="I66" i="8"/>
  <c r="H66" i="8"/>
  <c r="J66" i="8"/>
  <c r="J45" i="8"/>
  <c r="I45" i="8"/>
  <c r="H45" i="8"/>
  <c r="I35" i="8"/>
  <c r="H35" i="8"/>
  <c r="J35" i="8"/>
  <c r="J39" i="8"/>
  <c r="I39" i="8"/>
  <c r="H39" i="8"/>
  <c r="J61" i="8"/>
  <c r="H68" i="8"/>
  <c r="I68" i="8"/>
  <c r="J68" i="8"/>
  <c r="N53" i="8"/>
  <c r="K33" i="8"/>
  <c r="K57" i="8"/>
  <c r="J46" i="8"/>
  <c r="H46" i="8"/>
  <c r="I46" i="8"/>
  <c r="I67" i="8"/>
  <c r="H84" i="8"/>
  <c r="I84" i="8"/>
  <c r="J84" i="8"/>
  <c r="H62" i="8"/>
  <c r="J51" i="8"/>
  <c r="I51" i="8"/>
  <c r="H51" i="8"/>
  <c r="H77" i="8"/>
  <c r="J77" i="8"/>
  <c r="I77" i="8"/>
  <c r="H73" i="8"/>
  <c r="J73" i="8"/>
  <c r="I73" i="8"/>
  <c r="H36" i="8"/>
  <c r="I17" i="8"/>
  <c r="H17" i="8"/>
  <c r="H18" i="8"/>
  <c r="I18" i="8"/>
  <c r="J24" i="8"/>
  <c r="J64" i="8"/>
  <c r="J40" i="8"/>
  <c r="I40" i="8"/>
  <c r="H40" i="8"/>
  <c r="I81" i="8"/>
  <c r="H34" i="8"/>
  <c r="I74" i="8"/>
  <c r="H74" i="8"/>
  <c r="J74" i="8"/>
  <c r="I30" i="8"/>
  <c r="H55" i="8"/>
  <c r="H15" i="8"/>
  <c r="I15" i="8"/>
  <c r="H91" i="8"/>
  <c r="I69" i="8"/>
  <c r="J52" i="8"/>
  <c r="H52" i="8"/>
  <c r="I52" i="8"/>
  <c r="M56" i="8"/>
  <c r="H60" i="8"/>
  <c r="I60" i="8"/>
  <c r="J60" i="8"/>
  <c r="H76" i="8"/>
  <c r="I76" i="8"/>
  <c r="J76" i="8"/>
  <c r="K37" i="8"/>
  <c r="I75" i="8"/>
  <c r="H75" i="8"/>
  <c r="J75" i="8"/>
  <c r="J50" i="8"/>
  <c r="I50" i="8"/>
  <c r="H50" i="8"/>
  <c r="H85" i="8"/>
  <c r="J85" i="8"/>
  <c r="I85" i="8"/>
  <c r="H19" i="8"/>
  <c r="I19" i="8"/>
  <c r="H65" i="8"/>
  <c r="J65" i="8"/>
  <c r="I65" i="8"/>
  <c r="J41" i="8"/>
  <c r="I41" i="8"/>
  <c r="H41" i="8"/>
  <c r="I82" i="8"/>
  <c r="H82" i="8"/>
  <c r="J82" i="8"/>
  <c r="I16" i="8"/>
  <c r="H16" i="8"/>
  <c r="I78" i="8"/>
  <c r="H78" i="8"/>
  <c r="J78" i="8"/>
  <c r="H72" i="8"/>
  <c r="I72" i="8"/>
  <c r="J72" i="8"/>
  <c r="AN53" i="8" l="1"/>
  <c r="Y179" i="8"/>
  <c r="W179" i="8"/>
  <c r="Z179" i="8"/>
  <c r="X179" i="8"/>
  <c r="AD188" i="8"/>
  <c r="AC188" i="8"/>
  <c r="AC189" i="8"/>
  <c r="AD189" i="8"/>
  <c r="AE193" i="8"/>
  <c r="AD193" i="8"/>
  <c r="AC193" i="8"/>
  <c r="AC192" i="8"/>
  <c r="AE192" i="8"/>
  <c r="AD192" i="8"/>
  <c r="Y181" i="8"/>
  <c r="W181" i="8"/>
  <c r="Z181" i="8"/>
  <c r="X181" i="8"/>
  <c r="AD190" i="8"/>
  <c r="AC190" i="8"/>
  <c r="AE190" i="8"/>
  <c r="AD191" i="8"/>
  <c r="AC191" i="8"/>
  <c r="AE191" i="8"/>
  <c r="H23" i="8"/>
  <c r="J91" i="8"/>
  <c r="I28" i="8"/>
  <c r="I61" i="8"/>
  <c r="M22" i="8"/>
  <c r="H69" i="8"/>
  <c r="J55" i="8"/>
  <c r="H64" i="8"/>
  <c r="J28" i="8"/>
  <c r="J23" i="8"/>
  <c r="J69" i="8"/>
  <c r="I91" i="8"/>
  <c r="I55" i="8"/>
  <c r="I64" i="8"/>
  <c r="H28" i="8"/>
  <c r="H61" i="8"/>
  <c r="I20" i="8"/>
  <c r="K27" i="8"/>
  <c r="N37" i="8"/>
  <c r="H30" i="8"/>
  <c r="H58" i="8"/>
  <c r="J63" i="8"/>
  <c r="K21" i="8"/>
  <c r="J30" i="8"/>
  <c r="H31" i="8"/>
  <c r="J89" i="8"/>
  <c r="O57" i="8"/>
  <c r="N27" i="8"/>
  <c r="L21" i="8"/>
  <c r="L37" i="8"/>
  <c r="J58" i="8"/>
  <c r="J31" i="8"/>
  <c r="I63" i="8"/>
  <c r="M57" i="8"/>
  <c r="K87" i="8"/>
  <c r="I90" i="8"/>
  <c r="M27" i="8"/>
  <c r="M37" i="8"/>
  <c r="I58" i="8"/>
  <c r="M83" i="8"/>
  <c r="L22" i="8"/>
  <c r="I24" i="8"/>
  <c r="I89" i="8"/>
  <c r="L57" i="8"/>
  <c r="I79" i="8"/>
  <c r="J20" i="8"/>
  <c r="K22" i="8"/>
  <c r="I31" i="8"/>
  <c r="H63" i="8"/>
  <c r="H24" i="8"/>
  <c r="H89" i="8"/>
  <c r="J62" i="8"/>
  <c r="N57" i="8"/>
  <c r="N87" i="8"/>
  <c r="J29" i="8"/>
  <c r="J92" i="8"/>
  <c r="H20" i="8"/>
  <c r="L53" i="8"/>
  <c r="I32" i="8"/>
  <c r="I14" i="8"/>
  <c r="J93" i="8"/>
  <c r="H92" i="8"/>
  <c r="I13" i="8"/>
  <c r="I70" i="8"/>
  <c r="H13" i="8"/>
  <c r="H70" i="8"/>
  <c r="H81" i="8"/>
  <c r="N88" i="8"/>
  <c r="J70" i="8"/>
  <c r="J81" i="8"/>
  <c r="I36" i="8"/>
  <c r="J80" i="8"/>
  <c r="L33" i="8"/>
  <c r="M88" i="8"/>
  <c r="J36" i="8"/>
  <c r="H80" i="8"/>
  <c r="H67" i="8"/>
  <c r="N33" i="8"/>
  <c r="O87" i="8"/>
  <c r="M87" i="8"/>
  <c r="J90" i="8"/>
  <c r="J79" i="8"/>
  <c r="L88" i="8"/>
  <c r="I80" i="8"/>
  <c r="I62" i="8"/>
  <c r="J67" i="8"/>
  <c r="M33" i="8"/>
  <c r="L87" i="8"/>
  <c r="H86" i="8"/>
  <c r="O88" i="8"/>
  <c r="K88" i="8"/>
  <c r="O53" i="8"/>
  <c r="K53" i="8"/>
  <c r="H32" i="8"/>
  <c r="I86" i="8"/>
  <c r="H93" i="8"/>
  <c r="I92" i="8"/>
  <c r="M53" i="8"/>
  <c r="H90" i="8"/>
  <c r="J86" i="8"/>
  <c r="H79" i="8"/>
  <c r="I29" i="8"/>
  <c r="H14" i="8"/>
  <c r="I93" i="8"/>
  <c r="G43" i="8"/>
  <c r="AN43" i="8" s="1"/>
  <c r="H43" i="8"/>
  <c r="I43" i="8"/>
  <c r="I71" i="8"/>
  <c r="J71" i="8"/>
  <c r="G38" i="8"/>
  <c r="AN38" i="8" s="1"/>
  <c r="I38" i="8"/>
  <c r="H38" i="8"/>
  <c r="G48" i="8"/>
  <c r="AN48" i="8" s="1"/>
  <c r="H48" i="8"/>
  <c r="I48" i="8"/>
  <c r="J32" i="8"/>
  <c r="H29" i="8"/>
  <c r="I34" i="8"/>
  <c r="J34" i="8"/>
  <c r="N56" i="8"/>
  <c r="L56" i="8"/>
  <c r="O83" i="8"/>
  <c r="O56" i="8"/>
  <c r="K56" i="8"/>
  <c r="K83" i="8"/>
  <c r="N83" i="8"/>
  <c r="L83" i="8"/>
  <c r="L27" i="8"/>
  <c r="K65" i="8"/>
  <c r="N65" i="8"/>
  <c r="M65" i="8"/>
  <c r="L65" i="8"/>
  <c r="O65" i="8"/>
  <c r="K76" i="8"/>
  <c r="N76" i="8"/>
  <c r="M76" i="8"/>
  <c r="L76" i="8"/>
  <c r="O76" i="8"/>
  <c r="M91" i="8"/>
  <c r="L91" i="8"/>
  <c r="K91" i="8"/>
  <c r="N91" i="8"/>
  <c r="O91" i="8"/>
  <c r="N30" i="8"/>
  <c r="M30" i="8"/>
  <c r="K30" i="8"/>
  <c r="L30" i="8"/>
  <c r="N31" i="8"/>
  <c r="M31" i="8"/>
  <c r="K31" i="8"/>
  <c r="L31" i="8"/>
  <c r="K64" i="8"/>
  <c r="N64" i="8"/>
  <c r="M64" i="8"/>
  <c r="L64" i="8"/>
  <c r="O64" i="8"/>
  <c r="L24" i="8"/>
  <c r="M24" i="8"/>
  <c r="K24" i="8"/>
  <c r="K77" i="8"/>
  <c r="N77" i="8"/>
  <c r="M77" i="8"/>
  <c r="L77" i="8"/>
  <c r="O77" i="8"/>
  <c r="N80" i="8"/>
  <c r="L80" i="8"/>
  <c r="S53" i="8"/>
  <c r="P53" i="8"/>
  <c r="N66" i="8"/>
  <c r="M66" i="8"/>
  <c r="L66" i="8"/>
  <c r="O66" i="8"/>
  <c r="K66" i="8"/>
  <c r="N54" i="8"/>
  <c r="M54" i="8"/>
  <c r="L54" i="8"/>
  <c r="O54" i="8"/>
  <c r="K54" i="8"/>
  <c r="L71" i="8"/>
  <c r="K93" i="8"/>
  <c r="M93" i="8"/>
  <c r="O93" i="8"/>
  <c r="O44" i="8"/>
  <c r="L44" i="8"/>
  <c r="N44" i="8"/>
  <c r="M44" i="8"/>
  <c r="K44" i="8"/>
  <c r="K92" i="8"/>
  <c r="N92" i="8"/>
  <c r="M92" i="8"/>
  <c r="L92" i="8"/>
  <c r="O92" i="8"/>
  <c r="M26" i="8"/>
  <c r="K26" i="8"/>
  <c r="L26" i="8"/>
  <c r="O42" i="8"/>
  <c r="N42" i="8"/>
  <c r="M42" i="8"/>
  <c r="K42" i="8"/>
  <c r="L42" i="8"/>
  <c r="K72" i="8"/>
  <c r="N72" i="8"/>
  <c r="M72" i="8"/>
  <c r="L72" i="8"/>
  <c r="O72" i="8"/>
  <c r="K85" i="8"/>
  <c r="N85" i="8"/>
  <c r="M85" i="8"/>
  <c r="L85" i="8"/>
  <c r="O85" i="8"/>
  <c r="M75" i="8"/>
  <c r="L75" i="8"/>
  <c r="K75" i="8"/>
  <c r="N75" i="8"/>
  <c r="O75" i="8"/>
  <c r="K60" i="8"/>
  <c r="N60" i="8"/>
  <c r="M60" i="8"/>
  <c r="L60" i="8"/>
  <c r="O60" i="8"/>
  <c r="M55" i="8"/>
  <c r="L55" i="8"/>
  <c r="K55" i="8"/>
  <c r="N55" i="8"/>
  <c r="O55" i="8"/>
  <c r="N74" i="8"/>
  <c r="M74" i="8"/>
  <c r="L74" i="8"/>
  <c r="O74" i="8"/>
  <c r="K74" i="8"/>
  <c r="O40" i="8"/>
  <c r="L40" i="8"/>
  <c r="N40" i="8"/>
  <c r="M40" i="8"/>
  <c r="K40" i="8"/>
  <c r="T83" i="8"/>
  <c r="K89" i="8"/>
  <c r="O89" i="8"/>
  <c r="M51" i="8"/>
  <c r="L51" i="8"/>
  <c r="K51" i="8"/>
  <c r="N51" i="8"/>
  <c r="O51" i="8"/>
  <c r="N62" i="8"/>
  <c r="M62" i="8"/>
  <c r="L62" i="8"/>
  <c r="O62" i="8"/>
  <c r="K62" i="8"/>
  <c r="S57" i="8"/>
  <c r="Q57" i="8"/>
  <c r="P57" i="8"/>
  <c r="R57" i="8"/>
  <c r="V57" i="8"/>
  <c r="N86" i="8"/>
  <c r="M86" i="8"/>
  <c r="L86" i="8"/>
  <c r="O86" i="8"/>
  <c r="K86" i="8"/>
  <c r="N35" i="8"/>
  <c r="M35" i="8"/>
  <c r="K35" i="8"/>
  <c r="L35" i="8"/>
  <c r="O45" i="8"/>
  <c r="L45" i="8"/>
  <c r="N45" i="8"/>
  <c r="M45" i="8"/>
  <c r="K45" i="8"/>
  <c r="K49" i="8"/>
  <c r="N49" i="8"/>
  <c r="M49" i="8"/>
  <c r="L49" i="8"/>
  <c r="O49" i="8"/>
  <c r="R88" i="8"/>
  <c r="P88" i="8"/>
  <c r="M59" i="8"/>
  <c r="L59" i="8"/>
  <c r="K59" i="8"/>
  <c r="N59" i="8"/>
  <c r="O59" i="8"/>
  <c r="N78" i="8"/>
  <c r="M78" i="8"/>
  <c r="L78" i="8"/>
  <c r="O78" i="8"/>
  <c r="K78" i="8"/>
  <c r="O41" i="8"/>
  <c r="L41" i="8"/>
  <c r="N41" i="8"/>
  <c r="M41" i="8"/>
  <c r="K41" i="8"/>
  <c r="N50" i="8"/>
  <c r="M50" i="8"/>
  <c r="L50" i="8"/>
  <c r="O50" i="8"/>
  <c r="K50" i="8"/>
  <c r="S56" i="8"/>
  <c r="Q56" i="8"/>
  <c r="M23" i="8"/>
  <c r="K23" i="8"/>
  <c r="L23" i="8"/>
  <c r="K69" i="8"/>
  <c r="N69" i="8"/>
  <c r="M69" i="8"/>
  <c r="L69" i="8"/>
  <c r="O69" i="8"/>
  <c r="N58" i="8"/>
  <c r="M58" i="8"/>
  <c r="L58" i="8"/>
  <c r="O58" i="8"/>
  <c r="K58" i="8"/>
  <c r="M63" i="8"/>
  <c r="L63" i="8"/>
  <c r="K63" i="8"/>
  <c r="N63" i="8"/>
  <c r="O63" i="8"/>
  <c r="L36" i="8"/>
  <c r="N36" i="8"/>
  <c r="M36" i="8"/>
  <c r="K36" i="8"/>
  <c r="L28" i="8"/>
  <c r="N28" i="8"/>
  <c r="M28" i="8"/>
  <c r="K28" i="8"/>
  <c r="K84" i="8"/>
  <c r="N84" i="8"/>
  <c r="M84" i="8"/>
  <c r="L84" i="8"/>
  <c r="O84" i="8"/>
  <c r="O46" i="8"/>
  <c r="N46" i="8"/>
  <c r="M46" i="8"/>
  <c r="K46" i="8"/>
  <c r="L46" i="8"/>
  <c r="K68" i="8"/>
  <c r="N68" i="8"/>
  <c r="M68" i="8"/>
  <c r="L68" i="8"/>
  <c r="O68" i="8"/>
  <c r="N79" i="8"/>
  <c r="K61" i="8"/>
  <c r="N61" i="8"/>
  <c r="M61" i="8"/>
  <c r="L61" i="8"/>
  <c r="O61" i="8"/>
  <c r="O39" i="8"/>
  <c r="N39" i="8"/>
  <c r="M39" i="8"/>
  <c r="K39" i="8"/>
  <c r="L39" i="8"/>
  <c r="L29" i="8"/>
  <c r="N29" i="8"/>
  <c r="M29" i="8"/>
  <c r="K29" i="8"/>
  <c r="N82" i="8"/>
  <c r="M82" i="8"/>
  <c r="L82" i="8"/>
  <c r="O82" i="8"/>
  <c r="K82" i="8"/>
  <c r="L70" i="8"/>
  <c r="K52" i="8"/>
  <c r="N52" i="8"/>
  <c r="M52" i="8"/>
  <c r="L52" i="8"/>
  <c r="O52" i="8"/>
  <c r="N34" i="8"/>
  <c r="M34" i="8"/>
  <c r="K34" i="8"/>
  <c r="L34" i="8"/>
  <c r="K73" i="8"/>
  <c r="N73" i="8"/>
  <c r="M73" i="8"/>
  <c r="L73" i="8"/>
  <c r="O73" i="8"/>
  <c r="M67" i="8"/>
  <c r="O67" i="8"/>
  <c r="U87" i="8"/>
  <c r="T87" i="8"/>
  <c r="R87" i="8"/>
  <c r="S87" i="8"/>
  <c r="Q87" i="8"/>
  <c r="P87" i="8"/>
  <c r="V87" i="8"/>
  <c r="O90" i="8"/>
  <c r="L32" i="8"/>
  <c r="N32" i="8"/>
  <c r="M32" i="8"/>
  <c r="K32" i="8"/>
  <c r="L25" i="8"/>
  <c r="M25" i="8"/>
  <c r="K25" i="8"/>
  <c r="AM2" i="8" l="1"/>
  <c r="AL34" i="8" s="1"/>
  <c r="L93" i="8"/>
  <c r="N93" i="8"/>
  <c r="Q53" i="8"/>
  <c r="M80" i="8"/>
  <c r="M81" i="8"/>
  <c r="R53" i="8"/>
  <c r="O80" i="8"/>
  <c r="K80" i="8"/>
  <c r="L67" i="8"/>
  <c r="O79" i="8"/>
  <c r="M79" i="8"/>
  <c r="U88" i="8"/>
  <c r="V88" i="8"/>
  <c r="N89" i="8"/>
  <c r="R83" i="8"/>
  <c r="O71" i="8"/>
  <c r="L81" i="8"/>
  <c r="K67" i="8"/>
  <c r="L79" i="8"/>
  <c r="S88" i="8"/>
  <c r="M89" i="8"/>
  <c r="P83" i="8"/>
  <c r="O81" i="8"/>
  <c r="K81" i="8"/>
  <c r="N67" i="8"/>
  <c r="K79" i="8"/>
  <c r="Q88" i="8"/>
  <c r="T88" i="8"/>
  <c r="L89" i="8"/>
  <c r="V83" i="8"/>
  <c r="M71" i="8"/>
  <c r="N81" i="8"/>
  <c r="K20" i="8"/>
  <c r="L20" i="8"/>
  <c r="K90" i="8"/>
  <c r="N90" i="8"/>
  <c r="O70" i="8"/>
  <c r="M90" i="8"/>
  <c r="K70" i="8"/>
  <c r="N70" i="8"/>
  <c r="L90" i="8"/>
  <c r="M70" i="8"/>
  <c r="S83" i="8"/>
  <c r="K71" i="8"/>
  <c r="Q83" i="8"/>
  <c r="U83" i="8"/>
  <c r="N71" i="8"/>
  <c r="J43" i="8"/>
  <c r="N43" i="8"/>
  <c r="L43" i="8"/>
  <c r="K43" i="8"/>
  <c r="M43" i="8"/>
  <c r="J48" i="8"/>
  <c r="L48" i="8"/>
  <c r="M48" i="8"/>
  <c r="N48" i="8"/>
  <c r="K48" i="8"/>
  <c r="J38" i="8"/>
  <c r="K38" i="8"/>
  <c r="M38" i="8"/>
  <c r="N38" i="8"/>
  <c r="L38" i="8"/>
  <c r="P56" i="8"/>
  <c r="V56" i="8"/>
  <c r="R56" i="8"/>
  <c r="S74" i="8"/>
  <c r="Q74" i="8"/>
  <c r="P74" i="8"/>
  <c r="U74" i="8"/>
  <c r="T74" i="8"/>
  <c r="R74" i="8"/>
  <c r="V74" i="8"/>
  <c r="R55" i="8"/>
  <c r="S55" i="8"/>
  <c r="Q55" i="8"/>
  <c r="P55" i="8"/>
  <c r="T72" i="8"/>
  <c r="R72" i="8"/>
  <c r="V72" i="8"/>
  <c r="S72" i="8"/>
  <c r="Q72" i="8"/>
  <c r="P72" i="8"/>
  <c r="U72" i="8"/>
  <c r="U71" i="8"/>
  <c r="Q71" i="8"/>
  <c r="S77" i="8"/>
  <c r="Q77" i="8"/>
  <c r="P77" i="8"/>
  <c r="U77" i="8"/>
  <c r="T77" i="8"/>
  <c r="R77" i="8"/>
  <c r="V77" i="8"/>
  <c r="T64" i="8"/>
  <c r="R64" i="8"/>
  <c r="V64" i="8"/>
  <c r="S64" i="8"/>
  <c r="Q64" i="8"/>
  <c r="P64" i="8"/>
  <c r="S65" i="8"/>
  <c r="Q65" i="8"/>
  <c r="P65" i="8"/>
  <c r="T65" i="8"/>
  <c r="R65" i="8"/>
  <c r="V65" i="8"/>
  <c r="R52" i="8"/>
  <c r="S52" i="8"/>
  <c r="Q52" i="8"/>
  <c r="P52" i="8"/>
  <c r="S61" i="8"/>
  <c r="Q61" i="8"/>
  <c r="P61" i="8"/>
  <c r="T61" i="8"/>
  <c r="R61" i="8"/>
  <c r="V61" i="8"/>
  <c r="T84" i="8"/>
  <c r="R84" i="8"/>
  <c r="V84" i="8"/>
  <c r="S84" i="8"/>
  <c r="Q84" i="8"/>
  <c r="P84" i="8"/>
  <c r="U84" i="8"/>
  <c r="S58" i="8"/>
  <c r="Q58" i="8"/>
  <c r="P58" i="8"/>
  <c r="R58" i="8"/>
  <c r="V58" i="8"/>
  <c r="S69" i="8"/>
  <c r="Q69" i="8"/>
  <c r="P69" i="8"/>
  <c r="U69" i="8"/>
  <c r="T69" i="8"/>
  <c r="R69" i="8"/>
  <c r="V69" i="8"/>
  <c r="W56" i="8"/>
  <c r="S78" i="8"/>
  <c r="Q78" i="8"/>
  <c r="P78" i="8"/>
  <c r="U78" i="8"/>
  <c r="T78" i="8"/>
  <c r="R78" i="8"/>
  <c r="V78" i="8"/>
  <c r="X88" i="8"/>
  <c r="S86" i="8"/>
  <c r="Q86" i="8"/>
  <c r="P86" i="8"/>
  <c r="U86" i="8"/>
  <c r="T86" i="8"/>
  <c r="R86" i="8"/>
  <c r="V86" i="8"/>
  <c r="W57" i="8"/>
  <c r="X57" i="8"/>
  <c r="Z83" i="8"/>
  <c r="W83" i="8"/>
  <c r="X83" i="8"/>
  <c r="Y83" i="8"/>
  <c r="S85" i="8"/>
  <c r="Q85" i="8"/>
  <c r="P85" i="8"/>
  <c r="U85" i="8"/>
  <c r="T85" i="8"/>
  <c r="R85" i="8"/>
  <c r="V85" i="8"/>
  <c r="S93" i="8"/>
  <c r="Q93" i="8"/>
  <c r="P93" i="8"/>
  <c r="U93" i="8"/>
  <c r="T93" i="8"/>
  <c r="R93" i="8"/>
  <c r="V93" i="8"/>
  <c r="S66" i="8"/>
  <c r="Q66" i="8"/>
  <c r="P66" i="8"/>
  <c r="U66" i="8"/>
  <c r="T66" i="8"/>
  <c r="R66" i="8"/>
  <c r="V66" i="8"/>
  <c r="T80" i="8"/>
  <c r="V80" i="8"/>
  <c r="Q80" i="8"/>
  <c r="U80" i="8"/>
  <c r="T76" i="8"/>
  <c r="R76" i="8"/>
  <c r="V76" i="8"/>
  <c r="S76" i="8"/>
  <c r="Q76" i="8"/>
  <c r="P76" i="8"/>
  <c r="U76" i="8"/>
  <c r="S90" i="8"/>
  <c r="Q90" i="8"/>
  <c r="P90" i="8"/>
  <c r="U90" i="8"/>
  <c r="T90" i="8"/>
  <c r="R90" i="8"/>
  <c r="V90" i="8"/>
  <c r="Z87" i="8"/>
  <c r="W87" i="8"/>
  <c r="X87" i="8"/>
  <c r="Y87" i="8"/>
  <c r="S73" i="8"/>
  <c r="Q73" i="8"/>
  <c r="P73" i="8"/>
  <c r="U73" i="8"/>
  <c r="T73" i="8"/>
  <c r="R73" i="8"/>
  <c r="V73" i="8"/>
  <c r="S82" i="8"/>
  <c r="Q82" i="8"/>
  <c r="P82" i="8"/>
  <c r="U82" i="8"/>
  <c r="T82" i="8"/>
  <c r="R82" i="8"/>
  <c r="V82" i="8"/>
  <c r="Q39" i="8"/>
  <c r="P39" i="8"/>
  <c r="R46" i="8"/>
  <c r="Q46" i="8"/>
  <c r="P46" i="8"/>
  <c r="S46" i="8"/>
  <c r="R59" i="8"/>
  <c r="T59" i="8"/>
  <c r="S59" i="8"/>
  <c r="Q59" i="8"/>
  <c r="P59" i="8"/>
  <c r="V59" i="8"/>
  <c r="S49" i="8"/>
  <c r="Q49" i="8"/>
  <c r="P49" i="8"/>
  <c r="R49" i="8"/>
  <c r="S89" i="8"/>
  <c r="Q89" i="8"/>
  <c r="P89" i="8"/>
  <c r="U89" i="8"/>
  <c r="T89" i="8"/>
  <c r="R89" i="8"/>
  <c r="V89" i="8"/>
  <c r="R40" i="8"/>
  <c r="Q40" i="8"/>
  <c r="P40" i="8"/>
  <c r="U75" i="8"/>
  <c r="T75" i="8"/>
  <c r="R75" i="8"/>
  <c r="S75" i="8"/>
  <c r="Q75" i="8"/>
  <c r="P75" i="8"/>
  <c r="V75" i="8"/>
  <c r="S44" i="8"/>
  <c r="R44" i="8"/>
  <c r="Q44" i="8"/>
  <c r="P44" i="8"/>
  <c r="S54" i="8"/>
  <c r="Q54" i="8"/>
  <c r="P54" i="8"/>
  <c r="R54" i="8"/>
  <c r="U91" i="8"/>
  <c r="T91" i="8"/>
  <c r="R91" i="8"/>
  <c r="S91" i="8"/>
  <c r="Q91" i="8"/>
  <c r="P91" i="8"/>
  <c r="V91" i="8"/>
  <c r="U67" i="8"/>
  <c r="T67" i="8"/>
  <c r="R67" i="8"/>
  <c r="S67" i="8"/>
  <c r="Q67" i="8"/>
  <c r="P67" i="8"/>
  <c r="V67" i="8"/>
  <c r="S70" i="8"/>
  <c r="P70" i="8"/>
  <c r="T70" i="8"/>
  <c r="V70" i="8"/>
  <c r="T68" i="8"/>
  <c r="R68" i="8"/>
  <c r="V68" i="8"/>
  <c r="S68" i="8"/>
  <c r="Q68" i="8"/>
  <c r="P68" i="8"/>
  <c r="U68" i="8"/>
  <c r="T63" i="8"/>
  <c r="R63" i="8"/>
  <c r="S63" i="8"/>
  <c r="Q63" i="8"/>
  <c r="P63" i="8"/>
  <c r="V63" i="8"/>
  <c r="S50" i="8"/>
  <c r="Q50" i="8"/>
  <c r="P50" i="8"/>
  <c r="R50" i="8"/>
  <c r="R41" i="8"/>
  <c r="Q41" i="8"/>
  <c r="P41" i="8"/>
  <c r="R45" i="8"/>
  <c r="Q45" i="8"/>
  <c r="P45" i="8"/>
  <c r="S45" i="8"/>
  <c r="S62" i="8"/>
  <c r="Q62" i="8"/>
  <c r="P62" i="8"/>
  <c r="T62" i="8"/>
  <c r="R62" i="8"/>
  <c r="V62" i="8"/>
  <c r="R51" i="8"/>
  <c r="S51" i="8"/>
  <c r="Q51" i="8"/>
  <c r="P51" i="8"/>
  <c r="T60" i="8"/>
  <c r="R60" i="8"/>
  <c r="V60" i="8"/>
  <c r="S60" i="8"/>
  <c r="Q60" i="8"/>
  <c r="P60" i="8"/>
  <c r="R42" i="8"/>
  <c r="Q42" i="8"/>
  <c r="P42" i="8"/>
  <c r="T92" i="8"/>
  <c r="R92" i="8"/>
  <c r="V92" i="8"/>
  <c r="S92" i="8"/>
  <c r="Q92" i="8"/>
  <c r="P92" i="8"/>
  <c r="U92" i="8"/>
  <c r="S81" i="8"/>
  <c r="Q81" i="8"/>
  <c r="P81" i="8"/>
  <c r="U81" i="8"/>
  <c r="T81" i="8"/>
  <c r="R81" i="8"/>
  <c r="V81" i="8"/>
  <c r="R70" i="8" l="1"/>
  <c r="Q70" i="8"/>
  <c r="S80" i="8"/>
  <c r="U70" i="8"/>
  <c r="P80" i="8"/>
  <c r="R80" i="8"/>
  <c r="W88" i="8"/>
  <c r="S79" i="8"/>
  <c r="V71" i="8"/>
  <c r="T79" i="8"/>
  <c r="R71" i="8"/>
  <c r="P79" i="8"/>
  <c r="P71" i="8"/>
  <c r="T71" i="8"/>
  <c r="V79" i="8"/>
  <c r="R79" i="8"/>
  <c r="S71" i="8"/>
  <c r="Q79" i="8"/>
  <c r="U79" i="8"/>
  <c r="Y88" i="8"/>
  <c r="AB88" i="8"/>
  <c r="Z88" i="8"/>
  <c r="O43" i="8"/>
  <c r="P43" i="8"/>
  <c r="Q43" i="8"/>
  <c r="R43" i="8"/>
  <c r="O48" i="8"/>
  <c r="S48" i="8"/>
  <c r="R48" i="8"/>
  <c r="P48" i="8"/>
  <c r="Q48" i="8"/>
  <c r="O38" i="8"/>
  <c r="P38" i="8"/>
  <c r="Q38" i="8"/>
  <c r="X56" i="8"/>
  <c r="W70" i="8"/>
  <c r="X70" i="8"/>
  <c r="Z90" i="8"/>
  <c r="W90" i="8"/>
  <c r="AB90" i="8"/>
  <c r="X90" i="8"/>
  <c r="Y90" i="8"/>
  <c r="Y93" i="8"/>
  <c r="X93" i="8"/>
  <c r="Z93" i="8"/>
  <c r="W93" i="8"/>
  <c r="AA93" i="8"/>
  <c r="AB93" i="8"/>
  <c r="Z86" i="8"/>
  <c r="W86" i="8"/>
  <c r="X86" i="8"/>
  <c r="Y86" i="8"/>
  <c r="Z78" i="8"/>
  <c r="W78" i="8"/>
  <c r="X78" i="8"/>
  <c r="Y78" i="8"/>
  <c r="Y58" i="8"/>
  <c r="W58" i="8"/>
  <c r="X58" i="8"/>
  <c r="W61" i="8"/>
  <c r="X61" i="8"/>
  <c r="X72" i="8"/>
  <c r="Y72" i="8"/>
  <c r="W72" i="8"/>
  <c r="Y81" i="8"/>
  <c r="Z81" i="8"/>
  <c r="W81" i="8"/>
  <c r="X81" i="8"/>
  <c r="X60" i="8"/>
  <c r="W60" i="8"/>
  <c r="W63" i="8"/>
  <c r="X63" i="8"/>
  <c r="W67" i="8"/>
  <c r="X67" i="8"/>
  <c r="Y89" i="8"/>
  <c r="Z89" i="8"/>
  <c r="W89" i="8"/>
  <c r="X89" i="8"/>
  <c r="AB89" i="8"/>
  <c r="Y76" i="8"/>
  <c r="X76" i="8"/>
  <c r="W76" i="8"/>
  <c r="Y85" i="8"/>
  <c r="Z85" i="8"/>
  <c r="W85" i="8"/>
  <c r="X85" i="8"/>
  <c r="X64" i="8"/>
  <c r="W64" i="8"/>
  <c r="W74" i="8"/>
  <c r="Y74" i="8"/>
  <c r="X74" i="8"/>
  <c r="X92" i="8"/>
  <c r="Y92" i="8"/>
  <c r="AA92" i="8"/>
  <c r="Z92" i="8"/>
  <c r="W92" i="8"/>
  <c r="AB92" i="8"/>
  <c r="W62" i="8"/>
  <c r="X62" i="8"/>
  <c r="Z91" i="8"/>
  <c r="W91" i="8"/>
  <c r="X91" i="8"/>
  <c r="Y91" i="8"/>
  <c r="AB91" i="8"/>
  <c r="W59" i="8"/>
  <c r="X59" i="8"/>
  <c r="Z82" i="8"/>
  <c r="W82" i="8"/>
  <c r="X82" i="8"/>
  <c r="Y82" i="8"/>
  <c r="X80" i="8"/>
  <c r="Y80" i="8"/>
  <c r="Z80" i="8"/>
  <c r="W80" i="8"/>
  <c r="Y65" i="8"/>
  <c r="W65" i="8"/>
  <c r="X65" i="8"/>
  <c r="Y77" i="8"/>
  <c r="Z77" i="8"/>
  <c r="W77" i="8"/>
  <c r="X77" i="8"/>
  <c r="Z79" i="8"/>
  <c r="W79" i="8"/>
  <c r="X79" i="8"/>
  <c r="Y79" i="8"/>
  <c r="X68" i="8"/>
  <c r="W68" i="8"/>
  <c r="W75" i="8"/>
  <c r="Y75" i="8"/>
  <c r="X75" i="8"/>
  <c r="W73" i="8"/>
  <c r="Y73" i="8"/>
  <c r="X73" i="8"/>
  <c r="W66" i="8"/>
  <c r="X66" i="8"/>
  <c r="AD88" i="8"/>
  <c r="W69" i="8"/>
  <c r="X69" i="8"/>
  <c r="X84" i="8"/>
  <c r="Y84" i="8"/>
  <c r="Z84" i="8"/>
  <c r="W84" i="8"/>
  <c r="X71" i="8"/>
  <c r="W71" i="8" l="1"/>
  <c r="AC88" i="8"/>
  <c r="AD91" i="8"/>
  <c r="AE91" i="8"/>
  <c r="AC91" i="8"/>
  <c r="AE93" i="8"/>
  <c r="AC93" i="8"/>
  <c r="AD93" i="8"/>
  <c r="AC90" i="8"/>
  <c r="AD90" i="8"/>
  <c r="AE90" i="8"/>
  <c r="AD92" i="8"/>
  <c r="AE92" i="8"/>
  <c r="AC92" i="8"/>
  <c r="AC89" i="8"/>
  <c r="AD89" i="8"/>
</calcChain>
</file>

<file path=xl/sharedStrings.xml><?xml version="1.0" encoding="utf-8"?>
<sst xmlns="http://schemas.openxmlformats.org/spreadsheetml/2006/main" count="686" uniqueCount="193">
  <si>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</si>
  <si>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</si>
  <si>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</si>
  <si>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</si>
  <si>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</si>
  <si>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</si>
  <si>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</si>
  <si>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</si>
  <si>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</si>
  <si>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</si>
  <si>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</si>
  <si>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</si>
  <si>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Al.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</si>
  <si>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</si>
  <si>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</si>
  <si>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</si>
  <si>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</si>
  <si>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</si>
  <si>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</si>
  <si>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</si>
  <si>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</si>
  <si>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</si>
  <si>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</si>
  <si>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</si>
  <si>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</si>
  <si>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</si>
  <si>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</si>
  <si>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</si>
  <si>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</si>
  <si>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</si>
  <si>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</si>
  <si>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</si>
  <si>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</si>
  <si>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</si>
  <si>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</si>
  <si>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</si>
  <si>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</si>
  <si>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</si>
  <si>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</si>
  <si>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</si>
  <si>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</si>
  <si>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</si>
  <si>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</si>
  <si>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</si>
  <si>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</si>
  <si>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</si>
  <si>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</si>
  <si>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</si>
  <si>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</si>
  <si>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</si>
  <si>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</si>
  <si>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</si>
  <si>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</si>
  <si>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</si>
  <si>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</si>
  <si>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</si>
  <si>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</si>
  <si>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</si>
  <si>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</si>
  <si>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</si>
  <si>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</si>
  <si>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</si>
  <si>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</si>
  <si>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</si>
  <si>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Dv</t>
  </si>
  <si>
    <t>Ho</t>
  </si>
  <si>
    <t>Er</t>
  </si>
  <si>
    <t>Tm</t>
  </si>
  <si>
    <t>Yb</t>
  </si>
  <si>
    <t>Lu</t>
  </si>
  <si>
    <t>Hr</t>
  </si>
  <si>
    <t>Ta</t>
  </si>
  <si>
    <t>W</t>
  </si>
  <si>
    <t>Re</t>
  </si>
  <si>
    <t>Os</t>
  </si>
  <si>
    <t>Tr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</si>
  <si>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</si>
  <si>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</si>
  <si>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</si>
  <si>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</si>
  <si>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</si>
  <si>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</si>
  <si>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</si>
  <si>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</si>
  <si>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</si>
  <si>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</si>
  <si>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</si>
  <si>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</si>
  <si>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</si>
  <si>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</si>
  <si>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</si>
  <si>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Z</t>
  </si>
  <si>
    <t>1s</t>
  </si>
  <si>
    <t>2s</t>
  </si>
  <si>
    <t>3s</t>
  </si>
  <si>
    <t>4s</t>
  </si>
  <si>
    <t>5s</t>
  </si>
  <si>
    <t>6s</t>
  </si>
  <si>
    <t>7s</t>
  </si>
  <si>
    <t>α</t>
  </si>
  <si>
    <t>subshell</t>
  </si>
  <si>
    <t>s1</t>
  </si>
  <si>
    <t>s2</t>
  </si>
  <si>
    <t>p1</t>
  </si>
  <si>
    <t>p2</t>
  </si>
  <si>
    <t>p3</t>
  </si>
  <si>
    <t>d1</t>
  </si>
  <si>
    <t>d2</t>
  </si>
  <si>
    <t>d3</t>
  </si>
  <si>
    <t>d4</t>
  </si>
  <si>
    <t>d5</t>
  </si>
  <si>
    <t>f1</t>
  </si>
  <si>
    <t>f2</t>
  </si>
  <si>
    <t>f3</t>
  </si>
  <si>
    <t>f4</t>
  </si>
  <si>
    <t>f5</t>
  </si>
  <si>
    <t>f6</t>
  </si>
  <si>
    <t>f7</t>
  </si>
  <si>
    <t>-</t>
  </si>
  <si>
    <r>
      <t>2p</t>
    </r>
    <r>
      <rPr>
        <b/>
        <vertAlign val="subscript"/>
        <sz val="11"/>
        <color theme="1"/>
        <rFont val="Czcionka tekstu podstawowego"/>
      </rPr>
      <t>1</t>
    </r>
  </si>
  <si>
    <r>
      <t>2p</t>
    </r>
    <r>
      <rPr>
        <b/>
        <vertAlign val="subscript"/>
        <sz val="11"/>
        <color theme="1"/>
        <rFont val="Czcionka tekstu podstawowego"/>
      </rPr>
      <t>2</t>
    </r>
  </si>
  <si>
    <r>
      <t>3p</t>
    </r>
    <r>
      <rPr>
        <b/>
        <vertAlign val="subscript"/>
        <sz val="11"/>
        <color theme="1"/>
        <rFont val="Czcionka tekstu podstawowego"/>
      </rPr>
      <t>1</t>
    </r>
  </si>
  <si>
    <r>
      <t>3p</t>
    </r>
    <r>
      <rPr>
        <b/>
        <vertAlign val="subscript"/>
        <sz val="11"/>
        <color theme="1"/>
        <rFont val="Czcionka tekstu podstawowego"/>
      </rPr>
      <t>2</t>
    </r>
  </si>
  <si>
    <r>
      <t>3d</t>
    </r>
    <r>
      <rPr>
        <b/>
        <vertAlign val="subscript"/>
        <sz val="11"/>
        <color theme="1"/>
        <rFont val="Czcionka tekstu podstawowego"/>
      </rPr>
      <t>1</t>
    </r>
  </si>
  <si>
    <r>
      <t>3d</t>
    </r>
    <r>
      <rPr>
        <b/>
        <vertAlign val="subscript"/>
        <sz val="11"/>
        <color theme="1"/>
        <rFont val="Czcionka tekstu podstawowego"/>
      </rPr>
      <t>2</t>
    </r>
  </si>
  <si>
    <r>
      <t>4p</t>
    </r>
    <r>
      <rPr>
        <b/>
        <vertAlign val="subscript"/>
        <sz val="11"/>
        <color theme="1"/>
        <rFont val="Czcionka tekstu podstawowego"/>
      </rPr>
      <t>1</t>
    </r>
  </si>
  <si>
    <r>
      <t>4p</t>
    </r>
    <r>
      <rPr>
        <b/>
        <vertAlign val="subscript"/>
        <sz val="11"/>
        <color theme="1"/>
        <rFont val="Czcionka tekstu podstawowego"/>
      </rPr>
      <t>2</t>
    </r>
  </si>
  <si>
    <r>
      <t>4d</t>
    </r>
    <r>
      <rPr>
        <b/>
        <vertAlign val="subscript"/>
        <sz val="11"/>
        <color theme="1"/>
        <rFont val="Czcionka tekstu podstawowego"/>
      </rPr>
      <t>1</t>
    </r>
  </si>
  <si>
    <r>
      <t>4d</t>
    </r>
    <r>
      <rPr>
        <b/>
        <vertAlign val="subscript"/>
        <sz val="11"/>
        <color theme="1"/>
        <rFont val="Czcionka tekstu podstawowego"/>
      </rPr>
      <t>2</t>
    </r>
  </si>
  <si>
    <r>
      <t>4f</t>
    </r>
    <r>
      <rPr>
        <b/>
        <vertAlign val="subscript"/>
        <sz val="11"/>
        <color theme="1"/>
        <rFont val="Czcionka tekstu podstawowego"/>
      </rPr>
      <t>1</t>
    </r>
  </si>
  <si>
    <r>
      <t>4f</t>
    </r>
    <r>
      <rPr>
        <b/>
        <vertAlign val="subscript"/>
        <sz val="11"/>
        <color theme="1"/>
        <rFont val="Czcionka tekstu podstawowego"/>
      </rPr>
      <t>2</t>
    </r>
  </si>
  <si>
    <r>
      <t>5p</t>
    </r>
    <r>
      <rPr>
        <b/>
        <vertAlign val="subscript"/>
        <sz val="11"/>
        <color theme="1"/>
        <rFont val="Czcionka tekstu podstawowego"/>
      </rPr>
      <t>1</t>
    </r>
  </si>
  <si>
    <r>
      <t>5p</t>
    </r>
    <r>
      <rPr>
        <b/>
        <vertAlign val="subscript"/>
        <sz val="11"/>
        <color theme="1"/>
        <rFont val="Czcionka tekstu podstawowego"/>
      </rPr>
      <t>2</t>
    </r>
  </si>
  <si>
    <r>
      <t>5d</t>
    </r>
    <r>
      <rPr>
        <b/>
        <vertAlign val="subscript"/>
        <sz val="11"/>
        <color theme="1"/>
        <rFont val="Czcionka tekstu podstawowego"/>
      </rPr>
      <t>1</t>
    </r>
  </si>
  <si>
    <r>
      <t>5d</t>
    </r>
    <r>
      <rPr>
        <b/>
        <vertAlign val="subscript"/>
        <sz val="11"/>
        <color theme="1"/>
        <rFont val="Czcionka tekstu podstawowego"/>
      </rPr>
      <t>2</t>
    </r>
  </si>
  <si>
    <r>
      <t>5f</t>
    </r>
    <r>
      <rPr>
        <b/>
        <vertAlign val="subscript"/>
        <sz val="11"/>
        <color theme="1"/>
        <rFont val="Czcionka tekstu podstawowego"/>
      </rPr>
      <t>1</t>
    </r>
  </si>
  <si>
    <r>
      <t>6p</t>
    </r>
    <r>
      <rPr>
        <b/>
        <vertAlign val="subscript"/>
        <sz val="11"/>
        <color theme="1"/>
        <rFont val="Czcionka tekstu podstawowego"/>
      </rPr>
      <t>1</t>
    </r>
  </si>
  <si>
    <r>
      <t>6p</t>
    </r>
    <r>
      <rPr>
        <b/>
        <vertAlign val="subscript"/>
        <sz val="11"/>
        <color theme="1"/>
        <rFont val="Czcionka tekstu podstawowego"/>
      </rPr>
      <t>2</t>
    </r>
  </si>
  <si>
    <r>
      <t>6d</t>
    </r>
    <r>
      <rPr>
        <b/>
        <vertAlign val="subscript"/>
        <sz val="11"/>
        <color theme="1"/>
        <rFont val="Czcionka tekstu podstawowego"/>
      </rPr>
      <t>1</t>
    </r>
  </si>
  <si>
    <t>q</t>
  </si>
  <si>
    <t>Elm</t>
  </si>
  <si>
    <r>
      <t>β</t>
    </r>
    <r>
      <rPr>
        <b/>
        <sz val="9.35"/>
        <color theme="1"/>
        <rFont val="Calibri"/>
        <family val="2"/>
        <charset val="238"/>
        <scheme val="minor"/>
      </rPr>
      <t xml:space="preserve"> = 1 / α</t>
    </r>
  </si>
  <si>
    <t>Sym.</t>
  </si>
  <si>
    <t>L1</t>
  </si>
  <si>
    <t>L2</t>
  </si>
  <si>
    <t>L3</t>
  </si>
  <si>
    <t>M1</t>
  </si>
  <si>
    <t>M2</t>
  </si>
  <si>
    <t>M3</t>
  </si>
  <si>
    <t>M4</t>
  </si>
  <si>
    <t>M5</t>
  </si>
  <si>
    <t>N1</t>
  </si>
  <si>
    <t>N2</t>
  </si>
  <si>
    <t>N3</t>
  </si>
  <si>
    <t>N4</t>
  </si>
  <si>
    <t>N5</t>
  </si>
  <si>
    <t>N6</t>
  </si>
  <si>
    <t>N7</t>
  </si>
  <si>
    <t>O1</t>
  </si>
  <si>
    <t>O2</t>
  </si>
  <si>
    <t>O3</t>
  </si>
  <si>
    <t>O4</t>
  </si>
  <si>
    <t>O5</t>
  </si>
  <si>
    <t>O6</t>
  </si>
  <si>
    <t>O7</t>
  </si>
  <si>
    <t>P1</t>
  </si>
  <si>
    <t>P2</t>
  </si>
  <si>
    <t>P3</t>
  </si>
  <si>
    <t>P4</t>
  </si>
  <si>
    <t>Q1</t>
  </si>
  <si>
    <t>Np.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</si>
  <si>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</si>
  <si>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</si>
  <si>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</si>
  <si>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</si>
  <si>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</si>
  <si>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</si>
  <si>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</si>
  <si>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</si>
  <si>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</si>
  <si>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Lw</t>
  </si>
  <si>
    <t>Ku</t>
  </si>
  <si>
    <t>Db</t>
  </si>
  <si>
    <t>Sg</t>
  </si>
  <si>
    <t>Bh</t>
  </si>
  <si>
    <t>Hs</t>
  </si>
  <si>
    <t>Solver</t>
  </si>
  <si>
    <t>1s sh -TOL</t>
  </si>
  <si>
    <t>TOL.</t>
  </si>
  <si>
    <t>alfa diff</t>
  </si>
  <si>
    <t>q diff</t>
  </si>
  <si>
    <t>SHEW 1s</t>
  </si>
  <si>
    <t>SHEW 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</si>
</sst>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00"/>
    <numFmt numFmtId="166" formatCode="0.0000"/>
    <numFmt numFmtId="167" formatCode="0.000"/>
  </numFmts>
  <fonts count="7">
    <font>
      <sz val="11"/>
      <color theme="1"/>
      <name val="Czcionka tekstu podstawowego"/>
      <family val="2"/>
    </font>
    <font>
      <b/>
      <sz val="11"/>
      <color theme="1"/>
      <name val="Czcionka tekstu podstawowego"/>
    </font>
    <font>
      <b/>
      <vertAlign val="subscript"/>
      <sz val="11"/>
      <color theme="1"/>
      <name val="Czcionka tekstu podstawowego"/>
    </font>
    <font>
      <b/>
      <sz val="11"/>
      <color theme="1"/>
      <name val="Czcionka tekstu podstawowego"/>
      <family val="2"/>
    </font>
    <font>
      <b/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.35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1" fillId="0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165" fontId="1" fillId="0" borderId="18" xfId="0" applyNumberFormat="1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165" fontId="1" fillId="0" borderId="19" xfId="0" applyNumberFormat="1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165" fontId="1" fillId="0" borderId="20" xfId="0" applyNumberFormat="1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0" fillId="0" borderId="27" xfId="0" applyBorder="1"/>
    <xf numFmtId="0" fontId="4" fillId="0" borderId="5" xfId="0" applyFont="1" applyBorder="1" applyAlignment="1">
      <alignment horizontal="center" vertical="center"/>
    </xf>
    <xf numFmtId="2" fontId="1" fillId="2" borderId="1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2" borderId="12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2" fontId="1" fillId="2" borderId="22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2" fontId="1" fillId="2" borderId="24" xfId="0" applyNumberFormat="1" applyFont="1" applyFill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22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167" fontId="3" fillId="0" borderId="18" xfId="0" applyNumberFormat="1" applyFont="1" applyBorder="1" applyAlignment="1">
      <alignment horizontal="center" vertical="center"/>
    </xf>
    <xf numFmtId="167" fontId="3" fillId="0" borderId="20" xfId="0" applyNumberFormat="1" applyFont="1" applyBorder="1" applyAlignment="1">
      <alignment horizontal="center" vertical="center"/>
    </xf>
    <xf numFmtId="167" fontId="3" fillId="0" borderId="19" xfId="0" applyNumberFormat="1" applyFont="1" applyBorder="1" applyAlignment="1">
      <alignment horizontal="center" vertical="center"/>
    </xf>
    <xf numFmtId="166" fontId="3" fillId="0" borderId="18" xfId="0" applyNumberFormat="1" applyFont="1" applyBorder="1" applyAlignment="1">
      <alignment horizontal="center" vertical="center"/>
    </xf>
    <xf numFmtId="166" fontId="3" fillId="0" borderId="20" xfId="0" applyNumberFormat="1" applyFont="1" applyBorder="1" applyAlignment="1">
      <alignment horizontal="center" vertical="center"/>
    </xf>
    <xf numFmtId="166" fontId="3" fillId="0" borderId="19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5" fontId="3" fillId="0" borderId="18" xfId="0" applyNumberFormat="1" applyFont="1" applyBorder="1" applyAlignment="1">
      <alignment horizontal="center" vertical="center"/>
    </xf>
    <xf numFmtId="165" fontId="3" fillId="0" borderId="20" xfId="0" applyNumberFormat="1" applyFont="1" applyBorder="1" applyAlignment="1">
      <alignment horizontal="center" vertical="center"/>
    </xf>
    <xf numFmtId="165" fontId="3" fillId="0" borderId="19" xfId="0" applyNumberFormat="1" applyFont="1" applyBorder="1" applyAlignment="1">
      <alignment horizontal="center" vertical="center"/>
    </xf>
    <xf numFmtId="165" fontId="3" fillId="0" borderId="2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165" fontId="3" fillId="0" borderId="18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165" fontId="3" fillId="0" borderId="19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165" fontId="3" fillId="0" borderId="20" xfId="0" applyNumberFormat="1" applyFont="1" applyFill="1" applyBorder="1" applyAlignment="1">
      <alignment horizontal="center" vertical="center"/>
    </xf>
    <xf numFmtId="164" fontId="3" fillId="2" borderId="13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164" fontId="3" fillId="2" borderId="28" xfId="0" applyNumberFormat="1" applyFont="1" applyFill="1" applyBorder="1" applyAlignment="1">
      <alignment horizontal="center" vertical="center"/>
    </xf>
    <xf numFmtId="164" fontId="3" fillId="2" borderId="24" xfId="0" applyNumberFormat="1" applyFont="1" applyFill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164" fontId="3" fillId="0" borderId="35" xfId="0" applyNumberFormat="1" applyFont="1" applyBorder="1" applyAlignment="1">
      <alignment horizontal="center" vertical="center"/>
    </xf>
    <xf numFmtId="164" fontId="3" fillId="0" borderId="36" xfId="0" applyNumberFormat="1" applyFont="1" applyBorder="1" applyAlignment="1">
      <alignment horizontal="center" vertical="center"/>
    </xf>
    <xf numFmtId="164" fontId="3" fillId="0" borderId="37" xfId="0" applyNumberFormat="1" applyFont="1" applyBorder="1" applyAlignment="1">
      <alignment horizontal="center" vertical="center"/>
    </xf>
    <xf numFmtId="164" fontId="3" fillId="0" borderId="3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6" fontId="3" fillId="2" borderId="2" xfId="0" applyNumberFormat="1" applyFont="1" applyFill="1" applyBorder="1" applyAlignment="1">
      <alignment horizontal="center" vertical="center"/>
    </xf>
    <xf numFmtId="164" fontId="3" fillId="2" borderId="31" xfId="0" applyNumberFormat="1" applyFont="1" applyFill="1" applyBorder="1" applyAlignment="1">
      <alignment horizontal="center" vertical="center"/>
    </xf>
    <xf numFmtId="0" fontId="0" fillId="0" borderId="30" xfId="0" applyBorder="1"/>
    <xf numFmtId="2" fontId="1" fillId="2" borderId="8" xfId="0" applyNumberFormat="1" applyFont="1" applyFill="1" applyBorder="1" applyAlignment="1">
      <alignment horizontal="center" vertical="center"/>
    </xf>
    <xf numFmtId="2" fontId="1" fillId="2" borderId="9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26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2" fontId="1" fillId="0" borderId="35" xfId="0" applyNumberFormat="1" applyFont="1" applyBorder="1" applyAlignment="1">
      <alignment horizontal="center" vertical="center"/>
    </xf>
    <xf numFmtId="2" fontId="1" fillId="0" borderId="28" xfId="0" applyNumberFormat="1" applyFont="1" applyBorder="1" applyAlignment="1">
      <alignment horizontal="center" vertical="center"/>
    </xf>
    <xf numFmtId="2" fontId="1" fillId="0" borderId="36" xfId="0" applyNumberFormat="1" applyFont="1" applyBorder="1" applyAlignment="1">
      <alignment horizontal="center" vertical="center"/>
    </xf>
    <xf numFmtId="2" fontId="1" fillId="0" borderId="37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30" xfId="0" applyNumberFormat="1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166" fontId="3" fillId="2" borderId="3" xfId="0" applyNumberFormat="1" applyFont="1" applyFill="1" applyBorder="1" applyAlignment="1">
      <alignment horizontal="center" vertical="center"/>
    </xf>
    <xf numFmtId="166" fontId="3" fillId="2" borderId="24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30" xfId="0" applyNumberFormat="1" applyFont="1" applyFill="1" applyBorder="1" applyAlignment="1">
      <alignment horizontal="center" vertical="center"/>
    </xf>
    <xf numFmtId="167" fontId="3" fillId="4" borderId="30" xfId="0" applyNumberFormat="1" applyFont="1" applyFill="1" applyBorder="1" applyAlignment="1">
      <alignment horizontal="center" vertical="center"/>
    </xf>
    <xf numFmtId="166" fontId="3" fillId="4" borderId="30" xfId="0" applyNumberFormat="1" applyFont="1" applyFill="1" applyBorder="1" applyAlignment="1">
      <alignment horizontal="center" vertical="center"/>
    </xf>
    <xf numFmtId="164" fontId="3" fillId="4" borderId="30" xfId="0" applyNumberFormat="1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/>
    </xf>
    <xf numFmtId="165" fontId="3" fillId="4" borderId="30" xfId="0" applyNumberFormat="1" applyFont="1" applyFill="1" applyBorder="1" applyAlignment="1">
      <alignment horizontal="center" vertical="center"/>
    </xf>
    <xf numFmtId="165" fontId="3" fillId="4" borderId="4" xfId="0" applyNumberFormat="1" applyFont="1" applyFill="1" applyBorder="1" applyAlignment="1">
      <alignment horizontal="center" vertical="center"/>
    </xf>
    <xf numFmtId="165" fontId="3" fillId="4" borderId="0" xfId="0" applyNumberFormat="1" applyFont="1" applyFill="1" applyBorder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4" borderId="4" xfId="0" applyFont="1" applyFill="1" applyBorder="1" applyAlignment="1">
      <alignment horizontal="center"/>
    </xf>
    <xf numFmtId="166" fontId="3" fillId="4" borderId="0" xfId="0" applyNumberFormat="1" applyFont="1" applyFill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'efen +tol'!$E$101</c:f>
              <c:strCache>
                <c:ptCount val="1"/>
                <c:pt idx="0">
                  <c:v>β = 1 / α</c:v>
                </c:pt>
              </c:strCache>
            </c:strRef>
          </c:tx>
          <c:marker>
            <c:symbol val="none"/>
          </c:marker>
          <c:cat>
            <c:numRef>
              <c:f>'efen +tol'!$A$102:$A$193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numCache>
            </c:numRef>
          </c:cat>
          <c:val>
            <c:numRef>
              <c:f>'efen +tol'!$E$102:$E$193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6.9078301500226296</c:v>
                </c:pt>
                <c:pt idx="3">
                  <c:v>11.785865764926195</c:v>
                </c:pt>
                <c:pt idx="4">
                  <c:v>19.481662283162805</c:v>
                </c:pt>
                <c:pt idx="5">
                  <c:v>24.623545153600954</c:v>
                </c:pt>
                <c:pt idx="6">
                  <c:v>30.248734067470586</c:v>
                </c:pt>
                <c:pt idx="7">
                  <c:v>32.459553440701242</c:v>
                </c:pt>
                <c:pt idx="8">
                  <c:v>39.347315124264824</c:v>
                </c:pt>
                <c:pt idx="9">
                  <c:v>49.032043262682315</c:v>
                </c:pt>
                <c:pt idx="10">
                  <c:v>163.44256810373091</c:v>
                </c:pt>
                <c:pt idx="11">
                  <c:v>163.44256810373093</c:v>
                </c:pt>
                <c:pt idx="12">
                  <c:v>225.45360157521199</c:v>
                </c:pt>
                <c:pt idx="13">
                  <c:v>225.45360157521199</c:v>
                </c:pt>
                <c:pt idx="14">
                  <c:v>225.45360157521199</c:v>
                </c:pt>
                <c:pt idx="15">
                  <c:v>225.45360157521199</c:v>
                </c:pt>
                <c:pt idx="16">
                  <c:v>225.45360157521199</c:v>
                </c:pt>
                <c:pt idx="17">
                  <c:v>225.45360157521208</c:v>
                </c:pt>
                <c:pt idx="18">
                  <c:v>713.20855493602733</c:v>
                </c:pt>
                <c:pt idx="19">
                  <c:v>713.20855493602744</c:v>
                </c:pt>
                <c:pt idx="20">
                  <c:v>713.20855493602744</c:v>
                </c:pt>
                <c:pt idx="21">
                  <c:v>713.20855493602744</c:v>
                </c:pt>
                <c:pt idx="22">
                  <c:v>713.20855493602744</c:v>
                </c:pt>
                <c:pt idx="23">
                  <c:v>713.20855493602755</c:v>
                </c:pt>
                <c:pt idx="24">
                  <c:v>936.22836100854465</c:v>
                </c:pt>
                <c:pt idx="25">
                  <c:v>936.22836100854465</c:v>
                </c:pt>
                <c:pt idx="26">
                  <c:v>936.22836100854465</c:v>
                </c:pt>
                <c:pt idx="27">
                  <c:v>936.22836100854465</c:v>
                </c:pt>
                <c:pt idx="28">
                  <c:v>936.22836100854431</c:v>
                </c:pt>
                <c:pt idx="29">
                  <c:v>1174.8500230645393</c:v>
                </c:pt>
                <c:pt idx="30">
                  <c:v>1491.8437303102812</c:v>
                </c:pt>
                <c:pt idx="31">
                  <c:v>1491.8437303102812</c:v>
                </c:pt>
                <c:pt idx="32">
                  <c:v>1491.8437303102812</c:v>
                </c:pt>
                <c:pt idx="33">
                  <c:v>1491.8437303102812</c:v>
                </c:pt>
                <c:pt idx="34">
                  <c:v>1491.8437303102812</c:v>
                </c:pt>
                <c:pt idx="35">
                  <c:v>1491.8437303102814</c:v>
                </c:pt>
                <c:pt idx="36">
                  <c:v>2301.7721309337467</c:v>
                </c:pt>
                <c:pt idx="37">
                  <c:v>2343.3521895224976</c:v>
                </c:pt>
                <c:pt idx="38">
                  <c:v>2399.5828671799268</c:v>
                </c:pt>
                <c:pt idx="39">
                  <c:v>2458.5784955341442</c:v>
                </c:pt>
                <c:pt idx="40">
                  <c:v>2458.5784955341442</c:v>
                </c:pt>
                <c:pt idx="41">
                  <c:v>2520.5481503276419</c:v>
                </c:pt>
                <c:pt idx="42">
                  <c:v>2585.72253177415</c:v>
                </c:pt>
                <c:pt idx="43">
                  <c:v>2651.9655730446621</c:v>
                </c:pt>
                <c:pt idx="44">
                  <c:v>2715.5305423704085</c:v>
                </c:pt>
                <c:pt idx="45">
                  <c:v>2783.6468428080493</c:v>
                </c:pt>
                <c:pt idx="46">
                  <c:v>2867.1050288673341</c:v>
                </c:pt>
                <c:pt idx="47">
                  <c:v>2951.7343529382147</c:v>
                </c:pt>
                <c:pt idx="48">
                  <c:v>3041.5116985933191</c:v>
                </c:pt>
                <c:pt idx="49">
                  <c:v>3136.9215340286401</c:v>
                </c:pt>
                <c:pt idx="50">
                  <c:v>3238.5110856553215</c:v>
                </c:pt>
                <c:pt idx="51">
                  <c:v>3346.9008403965477</c:v>
                </c:pt>
                <c:pt idx="52">
                  <c:v>3462.7972299908843</c:v>
                </c:pt>
                <c:pt idx="53">
                  <c:v>3587.0080452186521</c:v>
                </c:pt>
                <c:pt idx="54">
                  <c:v>6666.666666666667</c:v>
                </c:pt>
                <c:pt idx="55">
                  <c:v>6711.4093959731545</c:v>
                </c:pt>
                <c:pt idx="56">
                  <c:v>6756.7567567567567</c:v>
                </c:pt>
                <c:pt idx="57">
                  <c:v>6802.7210884353744</c:v>
                </c:pt>
                <c:pt idx="58">
                  <c:v>6849.3150684931506</c:v>
                </c:pt>
                <c:pt idx="59">
                  <c:v>6896.5517241379312</c:v>
                </c:pt>
                <c:pt idx="60">
                  <c:v>6944.4444444444443</c:v>
                </c:pt>
                <c:pt idx="61">
                  <c:v>6993.0069930069931</c:v>
                </c:pt>
                <c:pt idx="62">
                  <c:v>7042.2535211267605</c:v>
                </c:pt>
                <c:pt idx="63">
                  <c:v>7092.1985815602829</c:v>
                </c:pt>
                <c:pt idx="64">
                  <c:v>7142.8571428571431</c:v>
                </c:pt>
                <c:pt idx="65">
                  <c:v>7194.2446043165473</c:v>
                </c:pt>
                <c:pt idx="66">
                  <c:v>7246.376811594203</c:v>
                </c:pt>
                <c:pt idx="67">
                  <c:v>7299.270072992701</c:v>
                </c:pt>
                <c:pt idx="68">
                  <c:v>7352.9411764705883</c:v>
                </c:pt>
                <c:pt idx="69">
                  <c:v>7407.4074074074069</c:v>
                </c:pt>
                <c:pt idx="70">
                  <c:v>7462.686567164179</c:v>
                </c:pt>
                <c:pt idx="71">
                  <c:v>7518.7969924812023</c:v>
                </c:pt>
                <c:pt idx="72">
                  <c:v>7575.7575757575751</c:v>
                </c:pt>
                <c:pt idx="73">
                  <c:v>7633.5877862595416</c:v>
                </c:pt>
                <c:pt idx="74">
                  <c:v>7692.3076923076933</c:v>
                </c:pt>
                <c:pt idx="75">
                  <c:v>7751.937984496125</c:v>
                </c:pt>
                <c:pt idx="76">
                  <c:v>7812.5</c:v>
                </c:pt>
                <c:pt idx="77">
                  <c:v>7874.0157480314965</c:v>
                </c:pt>
                <c:pt idx="78">
                  <c:v>7936.5079365079364</c:v>
                </c:pt>
                <c:pt idx="79">
                  <c:v>8000</c:v>
                </c:pt>
                <c:pt idx="80">
                  <c:v>8064.5161290322576</c:v>
                </c:pt>
                <c:pt idx="81">
                  <c:v>8130.0813008130071</c:v>
                </c:pt>
                <c:pt idx="82">
                  <c:v>8196.7213114754104</c:v>
                </c:pt>
                <c:pt idx="83">
                  <c:v>8264.4628099173551</c:v>
                </c:pt>
                <c:pt idx="84">
                  <c:v>8333.3333333333339</c:v>
                </c:pt>
                <c:pt idx="85">
                  <c:v>8403.3613445378141</c:v>
                </c:pt>
                <c:pt idx="86">
                  <c:v>16666.666666666668</c:v>
                </c:pt>
                <c:pt idx="87">
                  <c:v>17241.379310344826</c:v>
                </c:pt>
                <c:pt idx="88">
                  <c:v>17857.142857142859</c:v>
                </c:pt>
                <c:pt idx="89">
                  <c:v>18518.518518518518</c:v>
                </c:pt>
                <c:pt idx="90">
                  <c:v>19230.76923076923</c:v>
                </c:pt>
                <c:pt idx="91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4-4532-9768-6BFFD4D28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287296"/>
        <c:axId val="85289216"/>
      </c:lineChart>
      <c:catAx>
        <c:axId val="8528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289216"/>
        <c:crosses val="autoZero"/>
        <c:auto val="1"/>
        <c:lblAlgn val="ctr"/>
        <c:lblOffset val="100"/>
        <c:noMultiLvlLbl val="0"/>
      </c:catAx>
      <c:valAx>
        <c:axId val="85289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287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'efen +tol'!$C$101</c:f>
              <c:strCache>
                <c:ptCount val="1"/>
                <c:pt idx="0">
                  <c:v>α</c:v>
                </c:pt>
              </c:strCache>
            </c:strRef>
          </c:tx>
          <c:marker>
            <c:symbol val="none"/>
          </c:marker>
          <c:cat>
            <c:numRef>
              <c:f>'efen +tol'!$A$104:$A$193</c:f>
              <c:numCache>
                <c:formatCode>General</c:formatCode>
                <c:ptCount val="9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</c:numCache>
            </c:numRef>
          </c:cat>
          <c:val>
            <c:numRef>
              <c:f>'efen +tol'!$C$104:$C$193</c:f>
              <c:numCache>
                <c:formatCode>0.000</c:formatCode>
                <c:ptCount val="90"/>
                <c:pt idx="0">
                  <c:v>0.1447632582565343</c:v>
                </c:pt>
                <c:pt idx="1">
                  <c:v>8.4847394323454881E-2</c:v>
                </c:pt>
                <c:pt idx="2">
                  <c:v>5.1330322098040816E-2</c:v>
                </c:pt>
                <c:pt idx="3">
                  <c:v>4.0611536387714656E-2</c:v>
                </c:pt>
                <c:pt idx="4">
                  <c:v>3.3059234735889245E-2</c:v>
                </c:pt>
                <c:pt idx="5">
                  <c:v>3.0807571084637709E-2</c:v>
                </c:pt>
                <c:pt idx="6">
                  <c:v>2.5414694670826903E-2</c:v>
                </c:pt>
                <c:pt idx="7">
                  <c:v>2.0394826188307916E-2</c:v>
                </c:pt>
                <c:pt idx="8" formatCode="0.0000">
                  <c:v>6.1183571183569341E-3</c:v>
                </c:pt>
                <c:pt idx="9" formatCode="0.0000">
                  <c:v>6.1183571183569332E-3</c:v>
                </c:pt>
                <c:pt idx="10" formatCode="0.0000">
                  <c:v>4.4355024404717572E-3</c:v>
                </c:pt>
                <c:pt idx="11" formatCode="0.0000">
                  <c:v>4.4355024404717572E-3</c:v>
                </c:pt>
                <c:pt idx="12" formatCode="0.0000">
                  <c:v>4.4355024404717572E-3</c:v>
                </c:pt>
                <c:pt idx="13" formatCode="0.0000">
                  <c:v>4.4355024404717572E-3</c:v>
                </c:pt>
                <c:pt idx="14" formatCode="0.0000">
                  <c:v>4.4355024404717572E-3</c:v>
                </c:pt>
                <c:pt idx="15" formatCode="0.0000">
                  <c:v>4.4355024404717554E-3</c:v>
                </c:pt>
                <c:pt idx="16" formatCode="0.00000">
                  <c:v>1.4021144209209564E-3</c:v>
                </c:pt>
                <c:pt idx="17" formatCode="0.00000">
                  <c:v>1.4021144209209562E-3</c:v>
                </c:pt>
                <c:pt idx="18" formatCode="0.00000">
                  <c:v>1.4021144209209562E-3</c:v>
                </c:pt>
                <c:pt idx="19" formatCode="0.00000">
                  <c:v>1.4021144209209562E-3</c:v>
                </c:pt>
                <c:pt idx="20" formatCode="0.00000">
                  <c:v>1.4021144209209562E-3</c:v>
                </c:pt>
                <c:pt idx="21" formatCode="0.00000">
                  <c:v>1.402114420920956E-3</c:v>
                </c:pt>
                <c:pt idx="22" formatCode="0.00000">
                  <c:v>1.0681154744369822E-3</c:v>
                </c:pt>
                <c:pt idx="23" formatCode="0.00000">
                  <c:v>1.0681154744369822E-3</c:v>
                </c:pt>
                <c:pt idx="24" formatCode="0.00000">
                  <c:v>1.0681154744369822E-3</c:v>
                </c:pt>
                <c:pt idx="25" formatCode="0.00000">
                  <c:v>1.0681154744369822E-3</c:v>
                </c:pt>
                <c:pt idx="26" formatCode="0.00000">
                  <c:v>1.0681154744369827E-3</c:v>
                </c:pt>
                <c:pt idx="27" formatCode="0.00000">
                  <c:v>8.5117247339498584E-4</c:v>
                </c:pt>
                <c:pt idx="28" formatCode="0.00000">
                  <c:v>6.7031149421529221E-4</c:v>
                </c:pt>
                <c:pt idx="29" formatCode="0.00000">
                  <c:v>6.7031149421529221E-4</c:v>
                </c:pt>
                <c:pt idx="30" formatCode="0.00000">
                  <c:v>6.7031149421529221E-4</c:v>
                </c:pt>
                <c:pt idx="31" formatCode="0.00000">
                  <c:v>6.7031149421529221E-4</c:v>
                </c:pt>
                <c:pt idx="32" formatCode="0.00000">
                  <c:v>6.7031149421529221E-4</c:v>
                </c:pt>
                <c:pt idx="33" formatCode="0.00000">
                  <c:v>6.703114942152921E-4</c:v>
                </c:pt>
                <c:pt idx="34" formatCode="0.00000">
                  <c:v>4.3444787021308483E-4</c:v>
                </c:pt>
                <c:pt idx="35" formatCode="0.00000">
                  <c:v>4.2673909814801205E-4</c:v>
                </c:pt>
                <c:pt idx="36" formatCode="0.00000">
                  <c:v>4.1673909814801886E-4</c:v>
                </c:pt>
                <c:pt idx="37" formatCode="0.00000">
                  <c:v>4.0673909814815273E-4</c:v>
                </c:pt>
                <c:pt idx="38" formatCode="0.00000">
                  <c:v>4.0673909814815273E-4</c:v>
                </c:pt>
                <c:pt idx="39" formatCode="0.00000">
                  <c:v>3.9673909814815942E-4</c:v>
                </c:pt>
                <c:pt idx="40" formatCode="0.00000">
                  <c:v>3.8673909814827145E-4</c:v>
                </c:pt>
                <c:pt idx="41" formatCode="0.00000">
                  <c:v>3.7707880153659858E-4</c:v>
                </c:pt>
                <c:pt idx="42" formatCode="0.00000">
                  <c:v>3.6825216450229721E-4</c:v>
                </c:pt>
                <c:pt idx="43" formatCode="0.00000">
                  <c:v>3.5924097289267976E-4</c:v>
                </c:pt>
                <c:pt idx="44" formatCode="0.00000">
                  <c:v>3.487838743023152E-4</c:v>
                </c:pt>
                <c:pt idx="45" formatCode="0.00000">
                  <c:v>3.3878387430243519E-4</c:v>
                </c:pt>
                <c:pt idx="46" formatCode="0.00000">
                  <c:v>3.2878387430253648E-4</c:v>
                </c:pt>
                <c:pt idx="47" formatCode="0.00000">
                  <c:v>3.1878387430231143E-4</c:v>
                </c:pt>
                <c:pt idx="48" formatCode="0.00000">
                  <c:v>3.0878387430242416E-4</c:v>
                </c:pt>
                <c:pt idx="49" formatCode="0.00000">
                  <c:v>2.9878387430250784E-4</c:v>
                </c:pt>
                <c:pt idx="50" formatCode="0.00000">
                  <c:v>2.8878387430228842E-4</c:v>
                </c:pt>
                <c:pt idx="51" formatCode="0.00000">
                  <c:v>2.7878387430241834E-4</c:v>
                </c:pt>
                <c:pt idx="52" formatCode="0.000000">
                  <c:v>1.4999999999999999E-4</c:v>
                </c:pt>
                <c:pt idx="53" formatCode="0.000000">
                  <c:v>1.4899999999999999E-4</c:v>
                </c:pt>
                <c:pt idx="54" formatCode="0.000000">
                  <c:v>1.4799999999999999E-4</c:v>
                </c:pt>
                <c:pt idx="55" formatCode="0.000000">
                  <c:v>1.47E-4</c:v>
                </c:pt>
                <c:pt idx="56" formatCode="0.000000">
                  <c:v>1.46E-4</c:v>
                </c:pt>
                <c:pt idx="57" formatCode="0.000000">
                  <c:v>1.45E-4</c:v>
                </c:pt>
                <c:pt idx="58" formatCode="0.000000">
                  <c:v>1.44E-4</c:v>
                </c:pt>
                <c:pt idx="59" formatCode="0.000000">
                  <c:v>1.4300000000000001E-4</c:v>
                </c:pt>
                <c:pt idx="60" formatCode="0.000000">
                  <c:v>1.4200000000000001E-4</c:v>
                </c:pt>
                <c:pt idx="61" formatCode="0.000000">
                  <c:v>1.4100000000000001E-4</c:v>
                </c:pt>
                <c:pt idx="62" formatCode="0.000000">
                  <c:v>1.3999999999999999E-4</c:v>
                </c:pt>
                <c:pt idx="63" formatCode="0.000000">
                  <c:v>1.3899999999999999E-4</c:v>
                </c:pt>
                <c:pt idx="64" formatCode="0.000000">
                  <c:v>1.3799999999999999E-4</c:v>
                </c:pt>
                <c:pt idx="65" formatCode="0.000000">
                  <c:v>1.37E-4</c:v>
                </c:pt>
                <c:pt idx="66" formatCode="0.000000">
                  <c:v>1.36E-4</c:v>
                </c:pt>
                <c:pt idx="67" formatCode="0.000000">
                  <c:v>1.35E-4</c:v>
                </c:pt>
                <c:pt idx="68" formatCode="0.000000">
                  <c:v>1.34E-4</c:v>
                </c:pt>
                <c:pt idx="69" formatCode="0.000000">
                  <c:v>1.3300000000000001E-4</c:v>
                </c:pt>
                <c:pt idx="70" formatCode="0.000000">
                  <c:v>1.3200000000000001E-4</c:v>
                </c:pt>
                <c:pt idx="71" formatCode="0.000000">
                  <c:v>1.3100000000000001E-4</c:v>
                </c:pt>
                <c:pt idx="72" formatCode="0.000000">
                  <c:v>1.2999999999999999E-4</c:v>
                </c:pt>
                <c:pt idx="73" formatCode="0.000000">
                  <c:v>1.2899999999999999E-4</c:v>
                </c:pt>
                <c:pt idx="74" formatCode="0.000000">
                  <c:v>1.2799999999999999E-4</c:v>
                </c:pt>
                <c:pt idx="75" formatCode="0.000000">
                  <c:v>1.27E-4</c:v>
                </c:pt>
                <c:pt idx="76" formatCode="0.000000">
                  <c:v>1.26E-4</c:v>
                </c:pt>
                <c:pt idx="77" formatCode="0.000000">
                  <c:v>1.25E-4</c:v>
                </c:pt>
                <c:pt idx="78" formatCode="0.000000">
                  <c:v>1.2400000000000001E-4</c:v>
                </c:pt>
                <c:pt idx="79" formatCode="0.000000">
                  <c:v>1.2300000000000001E-4</c:v>
                </c:pt>
                <c:pt idx="80" formatCode="0.000000">
                  <c:v>1.22E-4</c:v>
                </c:pt>
                <c:pt idx="81" formatCode="0.000000">
                  <c:v>1.21E-4</c:v>
                </c:pt>
                <c:pt idx="82" formatCode="0.000000">
                  <c:v>1.2E-4</c:v>
                </c:pt>
                <c:pt idx="83" formatCode="0.000000">
                  <c:v>1.1900000000000001E-4</c:v>
                </c:pt>
                <c:pt idx="84" formatCode="0.000000">
                  <c:v>6.0000000000000002E-5</c:v>
                </c:pt>
                <c:pt idx="85" formatCode="0.000000">
                  <c:v>5.8E-5</c:v>
                </c:pt>
                <c:pt idx="86" formatCode="0.000000">
                  <c:v>5.5999999999999999E-5</c:v>
                </c:pt>
                <c:pt idx="87" formatCode="0.000000">
                  <c:v>5.3999999999999998E-5</c:v>
                </c:pt>
                <c:pt idx="88" formatCode="0.000000">
                  <c:v>5.1999999999999997E-5</c:v>
                </c:pt>
                <c:pt idx="89" formatCode="0.000000">
                  <c:v>5.0000000000000002E-5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9E-4432-AEA7-619A1FF9B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541312"/>
        <c:axId val="261576576"/>
      </c:lineChart>
      <c:catAx>
        <c:axId val="24654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1576576"/>
        <c:crosses val="autoZero"/>
        <c:auto val="1"/>
        <c:lblAlgn val="ctr"/>
        <c:lblOffset val="100"/>
        <c:noMultiLvlLbl val="0"/>
      </c:catAx>
      <c:valAx>
        <c:axId val="26157657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46541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9525</xdr:colOff>
      <xdr:row>104</xdr:row>
      <xdr:rowOff>180975</xdr:rowOff>
    </xdr:from>
    <xdr:to>
      <xdr:col>21</xdr:col>
      <xdr:colOff>78440</xdr:colOff>
      <xdr:row>109</xdr:row>
      <xdr:rowOff>104775</xdr:rowOff>
    </xdr:to>
    <xdr:pic>
      <xdr:nvPicPr>
        <xdr:cNvPr id="5129" name="Picture 9">
          <a:extLst>
            <a:ext uri="{FF2B5EF4-FFF2-40B4-BE49-F238E27FC236}">
              <a16:creationId xmlns:a16="http://schemas.microsoft.com/office/drawing/2014/main" id="{00000000-0008-0000-0100-00000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2966" y="20239504"/>
          <a:ext cx="3486710" cy="876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9525</xdr:colOff>
      <xdr:row>109</xdr:row>
      <xdr:rowOff>114300</xdr:rowOff>
    </xdr:from>
    <xdr:to>
      <xdr:col>18</xdr:col>
      <xdr:colOff>142875</xdr:colOff>
      <xdr:row>117</xdr:row>
      <xdr:rowOff>142875</xdr:rowOff>
    </xdr:to>
    <xdr:pic>
      <xdr:nvPicPr>
        <xdr:cNvPr id="5130" name="Picture 10">
          <a:extLst>
            <a:ext uri="{FF2B5EF4-FFF2-40B4-BE49-F238E27FC236}">
              <a16:creationId xmlns:a16="http://schemas.microsoft.com/office/drawing/2014/main" id="{00000000-0008-0000-0100-00000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10725" y="21088350"/>
          <a:ext cx="1504950" cy="1571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</xdr:colOff>
          <xdr:row>5</xdr:row>
          <xdr:rowOff>9525</xdr:rowOff>
        </xdr:from>
        <xdr:to>
          <xdr:col>21</xdr:col>
          <xdr:colOff>19050</xdr:colOff>
          <xdr:row>9</xdr:row>
          <xdr:rowOff>123825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1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9525</xdr:colOff>
          <xdr:row>9</xdr:row>
          <xdr:rowOff>133350</xdr:rowOff>
        </xdr:from>
        <xdr:to>
          <xdr:col>18</xdr:col>
          <xdr:colOff>142875</xdr:colOff>
          <xdr:row>17</xdr:row>
          <xdr:rowOff>161925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1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26894</xdr:colOff>
      <xdr:row>38</xdr:row>
      <xdr:rowOff>161925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41</xdr:row>
      <xdr:rowOff>0</xdr:rowOff>
    </xdr:from>
    <xdr:to>
      <xdr:col>14</xdr:col>
      <xdr:colOff>26894</xdr:colOff>
      <xdr:row>78</xdr:row>
      <xdr:rowOff>161925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723900</xdr:colOff>
          <xdr:row>0</xdr:row>
          <xdr:rowOff>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AD109"/>
  <sheetViews>
    <sheetView workbookViewId="0">
      <selection activeCell="D1" sqref="D1:D1048576"/>
    </sheetView>
  </sheetViews>
  <sheetFormatPr defaultRowHeight="14.25"/>
  <sheetData>
    <row r="1" spans="1:30" ht="15" thickBot="1">
      <c r="A1" s="122" t="s">
        <v>91</v>
      </c>
      <c r="B1" s="122" t="s">
        <v>142</v>
      </c>
      <c r="C1" s="123" t="s">
        <v>18</v>
      </c>
      <c r="D1" s="123" t="s">
        <v>143</v>
      </c>
      <c r="E1" s="122" t="s">
        <v>144</v>
      </c>
      <c r="F1" s="122" t="s">
        <v>145</v>
      </c>
      <c r="G1" s="123" t="s">
        <v>146</v>
      </c>
      <c r="H1" s="122" t="s">
        <v>147</v>
      </c>
      <c r="I1" s="122" t="s">
        <v>148</v>
      </c>
      <c r="J1" s="122" t="s">
        <v>149</v>
      </c>
      <c r="K1" s="122" t="s">
        <v>150</v>
      </c>
      <c r="L1" s="123" t="s">
        <v>151</v>
      </c>
      <c r="M1" s="122" t="s">
        <v>152</v>
      </c>
      <c r="N1" s="122" t="s">
        <v>153</v>
      </c>
      <c r="O1" s="122" t="s">
        <v>154</v>
      </c>
      <c r="P1" s="122" t="s">
        <v>155</v>
      </c>
      <c r="Q1" s="122" t="s">
        <v>156</v>
      </c>
      <c r="R1" s="122" t="s">
        <v>157</v>
      </c>
      <c r="S1" s="123" t="s">
        <v>158</v>
      </c>
      <c r="T1" s="122" t="s">
        <v>159</v>
      </c>
      <c r="U1" s="122" t="s">
        <v>160</v>
      </c>
      <c r="V1" s="122" t="s">
        <v>161</v>
      </c>
      <c r="W1" s="122" t="s">
        <v>162</v>
      </c>
      <c r="X1" s="122" t="s">
        <v>163</v>
      </c>
      <c r="Y1" s="122" t="s">
        <v>164</v>
      </c>
      <c r="Z1" s="123" t="s">
        <v>165</v>
      </c>
      <c r="AA1" s="122" t="s">
        <v>166</v>
      </c>
      <c r="AB1" s="122" t="s">
        <v>167</v>
      </c>
      <c r="AC1" s="122" t="s">
        <v>168</v>
      </c>
      <c r="AD1" s="123" t="s">
        <v>169</v>
      </c>
    </row>
    <row r="2" spans="1:30" ht="15" thickTop="1">
      <c r="A2" s="124">
        <v>1</v>
      </c>
      <c r="B2" s="124" t="s">
        <v>0</v>
      </c>
      <c r="C2" s="125">
        <v>13.6</v>
      </c>
      <c r="D2" s="125"/>
      <c r="E2" s="124"/>
      <c r="F2" s="124"/>
      <c r="G2" s="125"/>
      <c r="H2" s="124"/>
      <c r="I2" s="124"/>
      <c r="J2" s="124"/>
      <c r="K2" s="124"/>
      <c r="L2" s="125"/>
      <c r="M2" s="124"/>
      <c r="N2" s="124"/>
      <c r="O2" s="124"/>
      <c r="P2" s="124"/>
      <c r="Q2" s="124"/>
      <c r="R2" s="124"/>
      <c r="S2" s="125"/>
      <c r="T2" s="124"/>
      <c r="U2" s="124"/>
      <c r="V2" s="124"/>
      <c r="W2" s="124"/>
      <c r="X2" s="124"/>
      <c r="Y2" s="124"/>
      <c r="Z2" s="125"/>
      <c r="AA2" s="124"/>
      <c r="AB2" s="124"/>
      <c r="AC2" s="124"/>
      <c r="AD2" s="125"/>
    </row>
    <row r="3" spans="1:30" ht="15" thickBot="1">
      <c r="A3" s="122">
        <v>2</v>
      </c>
      <c r="B3" s="122" t="s">
        <v>1</v>
      </c>
      <c r="C3" s="123">
        <v>24.59</v>
      </c>
      <c r="D3" s="123"/>
      <c r="E3" s="122"/>
      <c r="F3" s="122"/>
      <c r="G3" s="123"/>
      <c r="H3" s="122"/>
      <c r="I3" s="122"/>
      <c r="J3" s="122"/>
      <c r="K3" s="122"/>
      <c r="L3" s="123"/>
      <c r="M3" s="122"/>
      <c r="N3" s="122"/>
      <c r="O3" s="122"/>
      <c r="P3" s="122"/>
      <c r="Q3" s="122"/>
      <c r="R3" s="122"/>
      <c r="S3" s="123"/>
      <c r="T3" s="122"/>
      <c r="U3" s="122"/>
      <c r="V3" s="122"/>
      <c r="W3" s="122"/>
      <c r="X3" s="122"/>
      <c r="Y3" s="122"/>
      <c r="Z3" s="123"/>
      <c r="AA3" s="122"/>
      <c r="AB3" s="122"/>
      <c r="AC3" s="122"/>
      <c r="AD3" s="123"/>
    </row>
    <row r="4" spans="1:30" ht="15" thickTop="1">
      <c r="A4" s="124">
        <v>3</v>
      </c>
      <c r="B4" s="124" t="s">
        <v>2</v>
      </c>
      <c r="C4" s="125">
        <v>58</v>
      </c>
      <c r="D4" s="125">
        <v>5.3920000000000003</v>
      </c>
      <c r="E4" s="124"/>
      <c r="F4" s="124"/>
      <c r="G4" s="125"/>
      <c r="H4" s="124"/>
      <c r="I4" s="124"/>
      <c r="J4" s="124"/>
      <c r="K4" s="124"/>
      <c r="L4" s="125"/>
      <c r="M4" s="124"/>
      <c r="N4" s="124"/>
      <c r="O4" s="124"/>
      <c r="P4" s="124"/>
      <c r="Q4" s="124"/>
      <c r="R4" s="124"/>
      <c r="S4" s="125"/>
      <c r="T4" s="124"/>
      <c r="U4" s="124"/>
      <c r="V4" s="124"/>
      <c r="W4" s="124"/>
      <c r="X4" s="124"/>
      <c r="Y4" s="124"/>
      <c r="Z4" s="125"/>
      <c r="AA4" s="124"/>
      <c r="AB4" s="124"/>
      <c r="AC4" s="124"/>
      <c r="AD4" s="125"/>
    </row>
    <row r="5" spans="1:30">
      <c r="A5" s="126">
        <v>4</v>
      </c>
      <c r="B5" s="126" t="s">
        <v>3</v>
      </c>
      <c r="C5" s="127">
        <v>115</v>
      </c>
      <c r="D5" s="127">
        <v>9.3219999999999992</v>
      </c>
      <c r="E5" s="126"/>
      <c r="F5" s="126"/>
      <c r="G5" s="127"/>
      <c r="H5" s="126"/>
      <c r="I5" s="126"/>
      <c r="J5" s="126"/>
      <c r="K5" s="126"/>
      <c r="L5" s="127"/>
      <c r="M5" s="126"/>
      <c r="N5" s="126"/>
      <c r="O5" s="126"/>
      <c r="P5" s="126"/>
      <c r="Q5" s="126"/>
      <c r="R5" s="126"/>
      <c r="S5" s="127"/>
      <c r="T5" s="126"/>
      <c r="U5" s="126"/>
      <c r="V5" s="126"/>
      <c r="W5" s="126"/>
      <c r="X5" s="126"/>
      <c r="Y5" s="126"/>
      <c r="Z5" s="127"/>
      <c r="AA5" s="126"/>
      <c r="AB5" s="126"/>
      <c r="AC5" s="126"/>
      <c r="AD5" s="127"/>
    </row>
    <row r="6" spans="1:30">
      <c r="A6" s="126">
        <v>5</v>
      </c>
      <c r="B6" s="126" t="s">
        <v>4</v>
      </c>
      <c r="C6" s="127">
        <v>192</v>
      </c>
      <c r="D6" s="127">
        <v>12.93</v>
      </c>
      <c r="E6" s="126">
        <v>8.298</v>
      </c>
      <c r="F6" s="126"/>
      <c r="G6" s="127"/>
      <c r="H6" s="126"/>
      <c r="I6" s="126"/>
      <c r="J6" s="126"/>
      <c r="K6" s="126"/>
      <c r="L6" s="127"/>
      <c r="M6" s="126"/>
      <c r="N6" s="126"/>
      <c r="O6" s="126"/>
      <c r="P6" s="126"/>
      <c r="Q6" s="126"/>
      <c r="R6" s="126"/>
      <c r="S6" s="127"/>
      <c r="T6" s="126"/>
      <c r="U6" s="126"/>
      <c r="V6" s="126"/>
      <c r="W6" s="126"/>
      <c r="X6" s="126"/>
      <c r="Y6" s="126"/>
      <c r="Z6" s="127"/>
      <c r="AA6" s="126"/>
      <c r="AB6" s="126"/>
      <c r="AC6" s="126"/>
      <c r="AD6" s="127"/>
    </row>
    <row r="7" spans="1:30">
      <c r="A7" s="126">
        <v>6</v>
      </c>
      <c r="B7" s="126" t="s">
        <v>5</v>
      </c>
      <c r="C7" s="127">
        <v>288</v>
      </c>
      <c r="D7" s="127">
        <v>16.59</v>
      </c>
      <c r="E7" s="126">
        <v>11.26</v>
      </c>
      <c r="F7" s="126"/>
      <c r="G7" s="127"/>
      <c r="H7" s="126"/>
      <c r="I7" s="126"/>
      <c r="J7" s="126"/>
      <c r="K7" s="126"/>
      <c r="L7" s="127"/>
      <c r="M7" s="126"/>
      <c r="N7" s="126"/>
      <c r="O7" s="126"/>
      <c r="P7" s="126"/>
      <c r="Q7" s="126"/>
      <c r="R7" s="126"/>
      <c r="S7" s="127"/>
      <c r="T7" s="126"/>
      <c r="U7" s="126"/>
      <c r="V7" s="126"/>
      <c r="W7" s="126"/>
      <c r="X7" s="126"/>
      <c r="Y7" s="126"/>
      <c r="Z7" s="127"/>
      <c r="AA7" s="126"/>
      <c r="AB7" s="126"/>
      <c r="AC7" s="126"/>
      <c r="AD7" s="127"/>
    </row>
    <row r="8" spans="1:30">
      <c r="A8" s="126">
        <v>7</v>
      </c>
      <c r="B8" s="126" t="s">
        <v>6</v>
      </c>
      <c r="C8" s="127">
        <v>403</v>
      </c>
      <c r="D8" s="127">
        <v>20.329999999999998</v>
      </c>
      <c r="E8" s="126">
        <v>14.53</v>
      </c>
      <c r="F8" s="126"/>
      <c r="G8" s="127"/>
      <c r="H8" s="126"/>
      <c r="I8" s="126"/>
      <c r="J8" s="126"/>
      <c r="K8" s="126"/>
      <c r="L8" s="127"/>
      <c r="M8" s="126"/>
      <c r="N8" s="126"/>
      <c r="O8" s="126"/>
      <c r="P8" s="126"/>
      <c r="Q8" s="126"/>
      <c r="R8" s="126"/>
      <c r="S8" s="127"/>
      <c r="T8" s="126"/>
      <c r="U8" s="126"/>
      <c r="V8" s="126"/>
      <c r="W8" s="126"/>
      <c r="X8" s="126"/>
      <c r="Y8" s="126"/>
      <c r="Z8" s="127"/>
      <c r="AA8" s="126"/>
      <c r="AB8" s="126"/>
      <c r="AC8" s="126"/>
      <c r="AD8" s="127"/>
    </row>
    <row r="9" spans="1:30">
      <c r="A9" s="126">
        <v>8</v>
      </c>
      <c r="B9" s="126" t="s">
        <v>7</v>
      </c>
      <c r="C9" s="127">
        <v>538</v>
      </c>
      <c r="D9" s="127">
        <v>28.48</v>
      </c>
      <c r="E9" s="126">
        <v>13.62</v>
      </c>
      <c r="F9" s="126"/>
      <c r="G9" s="127"/>
      <c r="H9" s="126"/>
      <c r="I9" s="126"/>
      <c r="J9" s="126"/>
      <c r="K9" s="126"/>
      <c r="L9" s="127"/>
      <c r="M9" s="126"/>
      <c r="N9" s="126"/>
      <c r="O9" s="126"/>
      <c r="P9" s="126"/>
      <c r="Q9" s="126"/>
      <c r="R9" s="126"/>
      <c r="S9" s="127"/>
      <c r="T9" s="126"/>
      <c r="U9" s="126"/>
      <c r="V9" s="126"/>
      <c r="W9" s="126"/>
      <c r="X9" s="126"/>
      <c r="Y9" s="126"/>
      <c r="Z9" s="127"/>
      <c r="AA9" s="126"/>
      <c r="AB9" s="126"/>
      <c r="AC9" s="126"/>
      <c r="AD9" s="127"/>
    </row>
    <row r="10" spans="1:30">
      <c r="A10" s="126">
        <v>9</v>
      </c>
      <c r="B10" s="126" t="s">
        <v>8</v>
      </c>
      <c r="C10" s="127">
        <v>694</v>
      </c>
      <c r="D10" s="127">
        <v>37.85</v>
      </c>
      <c r="E10" s="126">
        <v>17.420000000000002</v>
      </c>
      <c r="F10" s="126"/>
      <c r="G10" s="127"/>
      <c r="H10" s="126"/>
      <c r="I10" s="126"/>
      <c r="J10" s="126"/>
      <c r="K10" s="126"/>
      <c r="L10" s="127"/>
      <c r="M10" s="126"/>
      <c r="N10" s="126"/>
      <c r="O10" s="126"/>
      <c r="P10" s="126"/>
      <c r="Q10" s="126"/>
      <c r="R10" s="126"/>
      <c r="S10" s="127"/>
      <c r="T10" s="126"/>
      <c r="U10" s="126"/>
      <c r="V10" s="126"/>
      <c r="W10" s="126"/>
      <c r="X10" s="126"/>
      <c r="Y10" s="126"/>
      <c r="Z10" s="127"/>
      <c r="AA10" s="126"/>
      <c r="AB10" s="126"/>
      <c r="AC10" s="126"/>
      <c r="AD10" s="127"/>
    </row>
    <row r="11" spans="1:30" ht="15" thickBot="1">
      <c r="A11" s="122">
        <v>10</v>
      </c>
      <c r="B11" s="122" t="s">
        <v>9</v>
      </c>
      <c r="C11" s="123">
        <v>870.1</v>
      </c>
      <c r="D11" s="123">
        <v>48.87</v>
      </c>
      <c r="E11" s="122">
        <v>21.66</v>
      </c>
      <c r="F11" s="122">
        <v>21.56</v>
      </c>
      <c r="G11" s="123"/>
      <c r="H11" s="122"/>
      <c r="I11" s="122"/>
      <c r="J11" s="122"/>
      <c r="K11" s="122"/>
      <c r="L11" s="123"/>
      <c r="M11" s="122"/>
      <c r="N11" s="122"/>
      <c r="O11" s="122"/>
      <c r="P11" s="122"/>
      <c r="Q11" s="122"/>
      <c r="R11" s="122"/>
      <c r="S11" s="123"/>
      <c r="T11" s="122"/>
      <c r="U11" s="122"/>
      <c r="V11" s="122"/>
      <c r="W11" s="122"/>
      <c r="X11" s="122"/>
      <c r="Y11" s="122"/>
      <c r="Z11" s="123"/>
      <c r="AA11" s="122"/>
      <c r="AB11" s="122"/>
      <c r="AC11" s="122"/>
      <c r="AD11" s="123"/>
    </row>
    <row r="12" spans="1:30" ht="15" thickTop="1">
      <c r="A12" s="124">
        <v>11</v>
      </c>
      <c r="B12" s="124" t="s">
        <v>10</v>
      </c>
      <c r="C12" s="125">
        <v>1075</v>
      </c>
      <c r="D12" s="125">
        <v>66</v>
      </c>
      <c r="E12" s="124">
        <v>34</v>
      </c>
      <c r="F12" s="124">
        <v>34</v>
      </c>
      <c r="G12" s="125">
        <v>5.1390000000000002</v>
      </c>
      <c r="H12" s="124"/>
      <c r="I12" s="124"/>
      <c r="J12" s="124"/>
      <c r="K12" s="124"/>
      <c r="L12" s="125"/>
      <c r="M12" s="124"/>
      <c r="N12" s="124"/>
      <c r="O12" s="124"/>
      <c r="P12" s="124"/>
      <c r="Q12" s="124"/>
      <c r="R12" s="124"/>
      <c r="S12" s="125"/>
      <c r="T12" s="124"/>
      <c r="U12" s="124"/>
      <c r="V12" s="124"/>
      <c r="W12" s="124"/>
      <c r="X12" s="124"/>
      <c r="Y12" s="124"/>
      <c r="Z12" s="125"/>
      <c r="AA12" s="124"/>
      <c r="AB12" s="124"/>
      <c r="AC12" s="124"/>
      <c r="AD12" s="125"/>
    </row>
    <row r="13" spans="1:30">
      <c r="A13" s="126">
        <v>12</v>
      </c>
      <c r="B13" s="126" t="s">
        <v>11</v>
      </c>
      <c r="C13" s="127">
        <v>1308</v>
      </c>
      <c r="D13" s="127">
        <v>92</v>
      </c>
      <c r="E13" s="126">
        <v>54</v>
      </c>
      <c r="F13" s="126">
        <v>54</v>
      </c>
      <c r="G13" s="127">
        <v>7.6459999999999999</v>
      </c>
      <c r="H13" s="126"/>
      <c r="I13" s="126"/>
      <c r="J13" s="126"/>
      <c r="K13" s="126"/>
      <c r="L13" s="127"/>
      <c r="M13" s="126"/>
      <c r="N13" s="126"/>
      <c r="O13" s="126"/>
      <c r="P13" s="126"/>
      <c r="Q13" s="126"/>
      <c r="R13" s="126"/>
      <c r="S13" s="127"/>
      <c r="T13" s="126"/>
      <c r="U13" s="126"/>
      <c r="V13" s="126"/>
      <c r="W13" s="126"/>
      <c r="X13" s="126"/>
      <c r="Y13" s="126"/>
      <c r="Z13" s="127"/>
      <c r="AA13" s="126"/>
      <c r="AB13" s="126"/>
      <c r="AC13" s="126"/>
      <c r="AD13" s="127"/>
    </row>
    <row r="14" spans="1:30">
      <c r="A14" s="126">
        <v>13</v>
      </c>
      <c r="B14" s="126" t="s">
        <v>12</v>
      </c>
      <c r="C14" s="127">
        <v>1564</v>
      </c>
      <c r="D14" s="127">
        <v>121</v>
      </c>
      <c r="E14" s="126">
        <v>77</v>
      </c>
      <c r="F14" s="126">
        <v>77</v>
      </c>
      <c r="G14" s="127">
        <v>10.62</v>
      </c>
      <c r="H14" s="126">
        <v>5.9859999999999998</v>
      </c>
      <c r="I14" s="126"/>
      <c r="J14" s="126"/>
      <c r="K14" s="126"/>
      <c r="L14" s="127"/>
      <c r="M14" s="126"/>
      <c r="N14" s="126"/>
      <c r="O14" s="126"/>
      <c r="P14" s="126"/>
      <c r="Q14" s="126"/>
      <c r="R14" s="126"/>
      <c r="S14" s="127"/>
      <c r="T14" s="126"/>
      <c r="U14" s="126"/>
      <c r="V14" s="126"/>
      <c r="W14" s="126"/>
      <c r="X14" s="126"/>
      <c r="Y14" s="126"/>
      <c r="Z14" s="127"/>
      <c r="AA14" s="126"/>
      <c r="AB14" s="126"/>
      <c r="AC14" s="126"/>
      <c r="AD14" s="127"/>
    </row>
    <row r="15" spans="1:30">
      <c r="A15" s="126">
        <v>14</v>
      </c>
      <c r="B15" s="126" t="s">
        <v>13</v>
      </c>
      <c r="C15" s="127">
        <v>1844</v>
      </c>
      <c r="D15" s="127">
        <v>154</v>
      </c>
      <c r="E15" s="126">
        <v>104</v>
      </c>
      <c r="F15" s="126">
        <v>104</v>
      </c>
      <c r="G15" s="127">
        <v>13.46</v>
      </c>
      <c r="H15" s="126">
        <v>8.1509999999999998</v>
      </c>
      <c r="I15" s="126"/>
      <c r="J15" s="126"/>
      <c r="K15" s="126"/>
      <c r="L15" s="127"/>
      <c r="M15" s="126"/>
      <c r="N15" s="126"/>
      <c r="O15" s="126"/>
      <c r="P15" s="126"/>
      <c r="Q15" s="126"/>
      <c r="R15" s="126"/>
      <c r="S15" s="127"/>
      <c r="T15" s="126"/>
      <c r="U15" s="126"/>
      <c r="V15" s="126"/>
      <c r="W15" s="126"/>
      <c r="X15" s="126"/>
      <c r="Y15" s="126"/>
      <c r="Z15" s="127"/>
      <c r="AA15" s="126"/>
      <c r="AB15" s="126"/>
      <c r="AC15" s="126"/>
      <c r="AD15" s="127"/>
    </row>
    <row r="16" spans="1:30">
      <c r="A16" s="126">
        <v>15</v>
      </c>
      <c r="B16" s="126" t="s">
        <v>14</v>
      </c>
      <c r="C16" s="127">
        <v>2148</v>
      </c>
      <c r="D16" s="127">
        <v>191</v>
      </c>
      <c r="E16" s="126">
        <v>135</v>
      </c>
      <c r="F16" s="126">
        <v>134</v>
      </c>
      <c r="G16" s="127">
        <v>16.510000000000002</v>
      </c>
      <c r="H16" s="126">
        <v>10.49</v>
      </c>
      <c r="I16" s="126"/>
      <c r="J16" s="126"/>
      <c r="K16" s="126"/>
      <c r="L16" s="127"/>
      <c r="M16" s="126"/>
      <c r="N16" s="126"/>
      <c r="O16" s="126"/>
      <c r="P16" s="126"/>
      <c r="Q16" s="126"/>
      <c r="R16" s="126"/>
      <c r="S16" s="127"/>
      <c r="T16" s="126"/>
      <c r="U16" s="126"/>
      <c r="V16" s="126"/>
      <c r="W16" s="126"/>
      <c r="X16" s="126"/>
      <c r="Y16" s="126"/>
      <c r="Z16" s="127"/>
      <c r="AA16" s="126"/>
      <c r="AB16" s="126"/>
      <c r="AC16" s="126"/>
      <c r="AD16" s="127"/>
    </row>
    <row r="17" spans="1:30">
      <c r="A17" s="126">
        <v>16</v>
      </c>
      <c r="B17" s="126" t="s">
        <v>13</v>
      </c>
      <c r="C17" s="127">
        <v>2476</v>
      </c>
      <c r="D17" s="127">
        <v>232</v>
      </c>
      <c r="E17" s="126">
        <v>170</v>
      </c>
      <c r="F17" s="126">
        <v>168</v>
      </c>
      <c r="G17" s="127">
        <v>20.2</v>
      </c>
      <c r="H17" s="126">
        <v>10.36</v>
      </c>
      <c r="I17" s="126"/>
      <c r="J17" s="126"/>
      <c r="K17" s="126"/>
      <c r="L17" s="127"/>
      <c r="M17" s="126"/>
      <c r="N17" s="126"/>
      <c r="O17" s="126"/>
      <c r="P17" s="126"/>
      <c r="Q17" s="126"/>
      <c r="R17" s="126"/>
      <c r="S17" s="127"/>
      <c r="T17" s="126"/>
      <c r="U17" s="126"/>
      <c r="V17" s="126"/>
      <c r="W17" s="126"/>
      <c r="X17" s="126"/>
      <c r="Y17" s="126"/>
      <c r="Z17" s="127"/>
      <c r="AA17" s="126"/>
      <c r="AB17" s="126"/>
      <c r="AC17" s="126"/>
      <c r="AD17" s="127"/>
    </row>
    <row r="18" spans="1:30">
      <c r="A18" s="126">
        <v>17</v>
      </c>
      <c r="B18" s="126" t="s">
        <v>16</v>
      </c>
      <c r="C18" s="127">
        <v>2829</v>
      </c>
      <c r="D18" s="127">
        <v>277</v>
      </c>
      <c r="E18" s="126">
        <v>208</v>
      </c>
      <c r="F18" s="126">
        <v>206</v>
      </c>
      <c r="G18" s="127">
        <v>24.54</v>
      </c>
      <c r="H18" s="126">
        <v>12.97</v>
      </c>
      <c r="I18" s="126"/>
      <c r="J18" s="126"/>
      <c r="K18" s="126"/>
      <c r="L18" s="127"/>
      <c r="M18" s="126"/>
      <c r="N18" s="126"/>
      <c r="O18" s="126"/>
      <c r="P18" s="126"/>
      <c r="Q18" s="126"/>
      <c r="R18" s="126"/>
      <c r="S18" s="127"/>
      <c r="T18" s="126"/>
      <c r="U18" s="126"/>
      <c r="V18" s="126"/>
      <c r="W18" s="126"/>
      <c r="X18" s="126"/>
      <c r="Y18" s="126"/>
      <c r="Z18" s="127"/>
      <c r="AA18" s="126"/>
      <c r="AB18" s="126"/>
      <c r="AC18" s="126"/>
      <c r="AD18" s="127"/>
    </row>
    <row r="19" spans="1:30" ht="15" thickBot="1">
      <c r="A19" s="122">
        <v>18</v>
      </c>
      <c r="B19" s="122" t="s">
        <v>17</v>
      </c>
      <c r="C19" s="123">
        <v>3206.3</v>
      </c>
      <c r="D19" s="123">
        <v>326.5</v>
      </c>
      <c r="E19" s="122">
        <v>250.6</v>
      </c>
      <c r="F19" s="122">
        <v>248.5</v>
      </c>
      <c r="G19" s="123">
        <v>29.24</v>
      </c>
      <c r="H19" s="122">
        <v>15.94</v>
      </c>
      <c r="I19" s="122">
        <v>15.76</v>
      </c>
      <c r="J19" s="122"/>
      <c r="K19" s="122"/>
      <c r="L19" s="123"/>
      <c r="M19" s="122"/>
      <c r="N19" s="122"/>
      <c r="O19" s="122"/>
      <c r="P19" s="122"/>
      <c r="Q19" s="122"/>
      <c r="R19" s="122"/>
      <c r="S19" s="123"/>
      <c r="T19" s="122"/>
      <c r="U19" s="122"/>
      <c r="V19" s="122"/>
      <c r="W19" s="122"/>
      <c r="X19" s="122"/>
      <c r="Y19" s="122"/>
      <c r="Z19" s="123"/>
      <c r="AA19" s="122"/>
      <c r="AB19" s="122"/>
      <c r="AC19" s="122"/>
      <c r="AD19" s="123"/>
    </row>
    <row r="20" spans="1:30" ht="15" thickTop="1">
      <c r="A20" s="124">
        <v>19</v>
      </c>
      <c r="B20" s="124" t="s">
        <v>18</v>
      </c>
      <c r="C20" s="125">
        <v>3610</v>
      </c>
      <c r="D20" s="125">
        <v>381</v>
      </c>
      <c r="E20" s="124">
        <v>299</v>
      </c>
      <c r="F20" s="124">
        <v>296</v>
      </c>
      <c r="G20" s="125">
        <v>37</v>
      </c>
      <c r="H20" s="124">
        <v>19</v>
      </c>
      <c r="I20" s="124">
        <v>18.7</v>
      </c>
      <c r="J20" s="124"/>
      <c r="K20" s="124"/>
      <c r="L20" s="125">
        <v>4.3410000000000002</v>
      </c>
      <c r="M20" s="124"/>
      <c r="N20" s="124"/>
      <c r="O20" s="124"/>
      <c r="P20" s="124"/>
      <c r="Q20" s="124"/>
      <c r="R20" s="124"/>
      <c r="S20" s="125"/>
      <c r="T20" s="124"/>
      <c r="U20" s="124"/>
      <c r="V20" s="124"/>
      <c r="W20" s="124"/>
      <c r="X20" s="124"/>
      <c r="Y20" s="124"/>
      <c r="Z20" s="125"/>
      <c r="AA20" s="124"/>
      <c r="AB20" s="124"/>
      <c r="AC20" s="124"/>
      <c r="AD20" s="125"/>
    </row>
    <row r="21" spans="1:30">
      <c r="A21" s="126">
        <v>20</v>
      </c>
      <c r="B21" s="126" t="s">
        <v>19</v>
      </c>
      <c r="C21" s="127">
        <v>4041</v>
      </c>
      <c r="D21" s="127">
        <v>441</v>
      </c>
      <c r="E21" s="126">
        <v>353</v>
      </c>
      <c r="F21" s="126">
        <v>349</v>
      </c>
      <c r="G21" s="127">
        <v>46</v>
      </c>
      <c r="H21" s="126">
        <v>28</v>
      </c>
      <c r="I21" s="126">
        <v>28</v>
      </c>
      <c r="J21" s="126"/>
      <c r="K21" s="126"/>
      <c r="L21" s="127">
        <v>6.1130000000000004</v>
      </c>
      <c r="M21" s="126"/>
      <c r="N21" s="126"/>
      <c r="O21" s="126"/>
      <c r="P21" s="126"/>
      <c r="Q21" s="126"/>
      <c r="R21" s="126"/>
      <c r="S21" s="127"/>
      <c r="T21" s="126"/>
      <c r="U21" s="126"/>
      <c r="V21" s="126"/>
      <c r="W21" s="126"/>
      <c r="X21" s="126"/>
      <c r="Y21" s="126"/>
      <c r="Z21" s="127"/>
      <c r="AA21" s="126"/>
      <c r="AB21" s="126"/>
      <c r="AC21" s="126"/>
      <c r="AD21" s="127"/>
    </row>
    <row r="22" spans="1:30">
      <c r="A22" s="126">
        <v>21</v>
      </c>
      <c r="B22" s="126" t="s">
        <v>20</v>
      </c>
      <c r="C22" s="127">
        <v>4494</v>
      </c>
      <c r="D22" s="127">
        <v>503</v>
      </c>
      <c r="E22" s="126">
        <v>408</v>
      </c>
      <c r="F22" s="126">
        <v>403</v>
      </c>
      <c r="G22" s="127">
        <v>55</v>
      </c>
      <c r="H22" s="126">
        <v>33</v>
      </c>
      <c r="I22" s="126">
        <v>33</v>
      </c>
      <c r="J22" s="126">
        <v>8</v>
      </c>
      <c r="K22" s="126"/>
      <c r="L22" s="127">
        <v>6.54</v>
      </c>
      <c r="M22" s="126"/>
      <c r="N22" s="126"/>
      <c r="O22" s="126"/>
      <c r="P22" s="126"/>
      <c r="Q22" s="126"/>
      <c r="R22" s="126"/>
      <c r="S22" s="127"/>
      <c r="T22" s="126"/>
      <c r="U22" s="126"/>
      <c r="V22" s="126"/>
      <c r="W22" s="126"/>
      <c r="X22" s="126"/>
      <c r="Y22" s="126"/>
      <c r="Z22" s="127"/>
      <c r="AA22" s="126"/>
      <c r="AB22" s="126"/>
      <c r="AC22" s="126"/>
      <c r="AD22" s="127"/>
    </row>
    <row r="23" spans="1:30">
      <c r="A23" s="126">
        <v>22</v>
      </c>
      <c r="B23" s="126" t="s">
        <v>21</v>
      </c>
      <c r="C23" s="127">
        <v>4970</v>
      </c>
      <c r="D23" s="127">
        <v>567</v>
      </c>
      <c r="E23" s="126">
        <v>465</v>
      </c>
      <c r="F23" s="126">
        <v>459</v>
      </c>
      <c r="G23" s="127">
        <v>64</v>
      </c>
      <c r="H23" s="126">
        <v>39</v>
      </c>
      <c r="I23" s="126">
        <v>38</v>
      </c>
      <c r="J23" s="126">
        <v>8</v>
      </c>
      <c r="K23" s="126"/>
      <c r="L23" s="127">
        <v>6.82</v>
      </c>
      <c r="M23" s="126"/>
      <c r="N23" s="126"/>
      <c r="O23" s="126"/>
      <c r="P23" s="126"/>
      <c r="Q23" s="126"/>
      <c r="R23" s="126"/>
      <c r="S23" s="127"/>
      <c r="T23" s="126"/>
      <c r="U23" s="126"/>
      <c r="V23" s="126"/>
      <c r="W23" s="126"/>
      <c r="X23" s="126"/>
      <c r="Y23" s="126"/>
      <c r="Z23" s="127"/>
      <c r="AA23" s="126"/>
      <c r="AB23" s="126"/>
      <c r="AC23" s="126"/>
      <c r="AD23" s="127"/>
    </row>
    <row r="24" spans="1:30">
      <c r="A24" s="126">
        <v>23</v>
      </c>
      <c r="B24" s="126" t="s">
        <v>22</v>
      </c>
      <c r="C24" s="127">
        <v>5470</v>
      </c>
      <c r="D24" s="127">
        <v>633</v>
      </c>
      <c r="E24" s="126">
        <v>525</v>
      </c>
      <c r="F24" s="126">
        <v>518</v>
      </c>
      <c r="G24" s="127">
        <v>72</v>
      </c>
      <c r="H24" s="126">
        <v>44</v>
      </c>
      <c r="I24" s="126">
        <v>43</v>
      </c>
      <c r="J24" s="126">
        <v>8</v>
      </c>
      <c r="K24" s="126"/>
      <c r="L24" s="127">
        <v>6.74</v>
      </c>
      <c r="M24" s="126"/>
      <c r="N24" s="126"/>
      <c r="O24" s="126"/>
      <c r="P24" s="126"/>
      <c r="Q24" s="126"/>
      <c r="R24" s="126"/>
      <c r="S24" s="127"/>
      <c r="T24" s="126"/>
      <c r="U24" s="126"/>
      <c r="V24" s="126"/>
      <c r="W24" s="126"/>
      <c r="X24" s="126"/>
      <c r="Y24" s="126"/>
      <c r="Z24" s="127"/>
      <c r="AA24" s="126"/>
      <c r="AB24" s="126"/>
      <c r="AC24" s="126"/>
      <c r="AD24" s="127"/>
    </row>
    <row r="25" spans="1:30">
      <c r="A25" s="126">
        <v>24</v>
      </c>
      <c r="B25" s="126" t="s">
        <v>23</v>
      </c>
      <c r="C25" s="127">
        <v>5995</v>
      </c>
      <c r="D25" s="127">
        <v>702</v>
      </c>
      <c r="E25" s="126">
        <v>589</v>
      </c>
      <c r="F25" s="126">
        <v>580</v>
      </c>
      <c r="G25" s="127">
        <v>80</v>
      </c>
      <c r="H25" s="126">
        <v>49</v>
      </c>
      <c r="I25" s="126">
        <v>48</v>
      </c>
      <c r="J25" s="126">
        <v>8.25</v>
      </c>
      <c r="K25" s="126"/>
      <c r="L25" s="127">
        <v>6.7649999999999997</v>
      </c>
      <c r="M25" s="126"/>
      <c r="N25" s="126"/>
      <c r="O25" s="126"/>
      <c r="P25" s="126"/>
      <c r="Q25" s="126"/>
      <c r="R25" s="126"/>
      <c r="S25" s="127"/>
      <c r="T25" s="126"/>
      <c r="U25" s="126"/>
      <c r="V25" s="126"/>
      <c r="W25" s="126"/>
      <c r="X25" s="126"/>
      <c r="Y25" s="126"/>
      <c r="Z25" s="127"/>
      <c r="AA25" s="126"/>
      <c r="AB25" s="126"/>
      <c r="AC25" s="126"/>
      <c r="AD25" s="127"/>
    </row>
    <row r="26" spans="1:30">
      <c r="A26" s="126">
        <v>25</v>
      </c>
      <c r="B26" s="126" t="s">
        <v>24</v>
      </c>
      <c r="C26" s="127">
        <v>6544</v>
      </c>
      <c r="D26" s="127">
        <v>775</v>
      </c>
      <c r="E26" s="126">
        <v>656</v>
      </c>
      <c r="F26" s="126">
        <v>645</v>
      </c>
      <c r="G26" s="127">
        <v>89</v>
      </c>
      <c r="H26" s="126">
        <v>55</v>
      </c>
      <c r="I26" s="126">
        <v>53</v>
      </c>
      <c r="J26" s="126">
        <v>9</v>
      </c>
      <c r="K26" s="126"/>
      <c r="L26" s="127">
        <v>7.4340000000000002</v>
      </c>
      <c r="M26" s="126"/>
      <c r="N26" s="126"/>
      <c r="O26" s="126"/>
      <c r="P26" s="126"/>
      <c r="Q26" s="126"/>
      <c r="R26" s="126"/>
      <c r="S26" s="127"/>
      <c r="T26" s="126"/>
      <c r="U26" s="126"/>
      <c r="V26" s="126"/>
      <c r="W26" s="126"/>
      <c r="X26" s="126"/>
      <c r="Y26" s="126"/>
      <c r="Z26" s="127"/>
      <c r="AA26" s="126"/>
      <c r="AB26" s="126"/>
      <c r="AC26" s="126"/>
      <c r="AD26" s="127"/>
    </row>
    <row r="27" spans="1:30">
      <c r="A27" s="126">
        <v>26</v>
      </c>
      <c r="B27" s="126" t="s">
        <v>25</v>
      </c>
      <c r="C27" s="127">
        <v>7117</v>
      </c>
      <c r="D27" s="127">
        <v>851</v>
      </c>
      <c r="E27" s="126">
        <v>726</v>
      </c>
      <c r="F27" s="126">
        <v>713</v>
      </c>
      <c r="G27" s="127">
        <v>98</v>
      </c>
      <c r="H27" s="126">
        <v>61</v>
      </c>
      <c r="I27" s="126">
        <v>59</v>
      </c>
      <c r="J27" s="126">
        <v>9</v>
      </c>
      <c r="K27" s="126"/>
      <c r="L27" s="127">
        <v>7.87</v>
      </c>
      <c r="M27" s="126"/>
      <c r="N27" s="126"/>
      <c r="O27" s="126"/>
      <c r="P27" s="126"/>
      <c r="Q27" s="126"/>
      <c r="R27" s="126"/>
      <c r="S27" s="127"/>
      <c r="T27" s="126"/>
      <c r="U27" s="126"/>
      <c r="V27" s="126"/>
      <c r="W27" s="126"/>
      <c r="X27" s="126"/>
      <c r="Y27" s="126"/>
      <c r="Z27" s="127"/>
      <c r="AA27" s="126"/>
      <c r="AB27" s="126"/>
      <c r="AC27" s="126"/>
      <c r="AD27" s="127"/>
    </row>
    <row r="28" spans="1:30">
      <c r="A28" s="126">
        <v>27</v>
      </c>
      <c r="B28" s="126" t="s">
        <v>26</v>
      </c>
      <c r="C28" s="127">
        <v>7715</v>
      </c>
      <c r="D28" s="127">
        <v>931</v>
      </c>
      <c r="E28" s="126">
        <v>800</v>
      </c>
      <c r="F28" s="126">
        <v>785</v>
      </c>
      <c r="G28" s="127">
        <v>107</v>
      </c>
      <c r="H28" s="126">
        <v>68</v>
      </c>
      <c r="I28" s="126">
        <v>66</v>
      </c>
      <c r="J28" s="126">
        <v>9</v>
      </c>
      <c r="K28" s="126"/>
      <c r="L28" s="127">
        <v>7.8639999999999999</v>
      </c>
      <c r="M28" s="126"/>
      <c r="N28" s="126"/>
      <c r="O28" s="126"/>
      <c r="P28" s="126"/>
      <c r="Q28" s="126"/>
      <c r="R28" s="126"/>
      <c r="S28" s="127"/>
      <c r="T28" s="126"/>
      <c r="U28" s="126"/>
      <c r="V28" s="126"/>
      <c r="W28" s="126"/>
      <c r="X28" s="126"/>
      <c r="Y28" s="126"/>
      <c r="Z28" s="127"/>
      <c r="AA28" s="126"/>
      <c r="AB28" s="126"/>
      <c r="AC28" s="126"/>
      <c r="AD28" s="127"/>
    </row>
    <row r="29" spans="1:30">
      <c r="A29" s="126">
        <v>28</v>
      </c>
      <c r="B29" s="126" t="s">
        <v>27</v>
      </c>
      <c r="C29" s="127">
        <v>8338</v>
      </c>
      <c r="D29" s="127">
        <v>1015</v>
      </c>
      <c r="E29" s="126">
        <v>877</v>
      </c>
      <c r="F29" s="126">
        <v>860</v>
      </c>
      <c r="G29" s="127">
        <v>117</v>
      </c>
      <c r="H29" s="126">
        <v>75</v>
      </c>
      <c r="I29" s="126">
        <v>73</v>
      </c>
      <c r="J29" s="126">
        <v>10</v>
      </c>
      <c r="K29" s="126">
        <v>10</v>
      </c>
      <c r="L29" s="127">
        <v>7.6349999999999998</v>
      </c>
      <c r="M29" s="126"/>
      <c r="N29" s="126"/>
      <c r="O29" s="126"/>
      <c r="P29" s="126"/>
      <c r="Q29" s="126"/>
      <c r="R29" s="126"/>
      <c r="S29" s="127"/>
      <c r="T29" s="126"/>
      <c r="U29" s="126"/>
      <c r="V29" s="126"/>
      <c r="W29" s="126"/>
      <c r="X29" s="126"/>
      <c r="Y29" s="126"/>
      <c r="Z29" s="127"/>
      <c r="AA29" s="126"/>
      <c r="AB29" s="126"/>
      <c r="AC29" s="126"/>
      <c r="AD29" s="127"/>
    </row>
    <row r="30" spans="1:30">
      <c r="A30" s="126">
        <v>29</v>
      </c>
      <c r="B30" s="126" t="s">
        <v>28</v>
      </c>
      <c r="C30" s="127">
        <v>8986</v>
      </c>
      <c r="D30" s="127">
        <v>1103</v>
      </c>
      <c r="E30" s="126">
        <v>958</v>
      </c>
      <c r="F30" s="126">
        <v>938</v>
      </c>
      <c r="G30" s="127">
        <v>127</v>
      </c>
      <c r="H30" s="126">
        <v>82</v>
      </c>
      <c r="I30" s="126">
        <v>80</v>
      </c>
      <c r="J30" s="126">
        <v>11</v>
      </c>
      <c r="K30" s="126">
        <v>10.4</v>
      </c>
      <c r="L30" s="127">
        <v>7.726</v>
      </c>
      <c r="M30" s="126"/>
      <c r="N30" s="126"/>
      <c r="O30" s="126"/>
      <c r="P30" s="126"/>
      <c r="Q30" s="126"/>
      <c r="R30" s="126"/>
      <c r="S30" s="127"/>
      <c r="T30" s="126"/>
      <c r="U30" s="126"/>
      <c r="V30" s="126"/>
      <c r="W30" s="126"/>
      <c r="X30" s="126"/>
      <c r="Y30" s="126"/>
      <c r="Z30" s="127"/>
      <c r="AA30" s="126"/>
      <c r="AB30" s="126"/>
      <c r="AC30" s="126"/>
      <c r="AD30" s="127"/>
    </row>
    <row r="31" spans="1:30">
      <c r="A31" s="126">
        <v>30</v>
      </c>
      <c r="B31" s="126" t="s">
        <v>29</v>
      </c>
      <c r="C31" s="127">
        <v>9663</v>
      </c>
      <c r="D31" s="127">
        <v>1198</v>
      </c>
      <c r="E31" s="126">
        <v>1047</v>
      </c>
      <c r="F31" s="126">
        <v>1024</v>
      </c>
      <c r="G31" s="127">
        <v>141</v>
      </c>
      <c r="H31" s="126">
        <v>94</v>
      </c>
      <c r="I31" s="126">
        <v>91</v>
      </c>
      <c r="J31" s="126">
        <v>12</v>
      </c>
      <c r="K31" s="126">
        <v>11.2</v>
      </c>
      <c r="L31" s="127">
        <v>9.3940000000000001</v>
      </c>
      <c r="M31" s="126"/>
      <c r="N31" s="126"/>
      <c r="O31" s="126"/>
      <c r="P31" s="126"/>
      <c r="Q31" s="126"/>
      <c r="R31" s="126"/>
      <c r="S31" s="127"/>
      <c r="T31" s="126"/>
      <c r="U31" s="126"/>
      <c r="V31" s="126"/>
      <c r="W31" s="126"/>
      <c r="X31" s="126"/>
      <c r="Y31" s="126"/>
      <c r="Z31" s="127"/>
      <c r="AA31" s="126"/>
      <c r="AB31" s="126"/>
      <c r="AC31" s="126"/>
      <c r="AD31" s="127"/>
    </row>
    <row r="32" spans="1:30">
      <c r="A32" s="126">
        <v>31</v>
      </c>
      <c r="B32" s="126" t="s">
        <v>30</v>
      </c>
      <c r="C32" s="127">
        <v>10371</v>
      </c>
      <c r="D32" s="127">
        <v>1302</v>
      </c>
      <c r="E32" s="126">
        <v>1146</v>
      </c>
      <c r="F32" s="126">
        <v>1119</v>
      </c>
      <c r="G32" s="127">
        <v>162</v>
      </c>
      <c r="H32" s="126">
        <v>111</v>
      </c>
      <c r="I32" s="126">
        <v>107</v>
      </c>
      <c r="J32" s="126">
        <v>21</v>
      </c>
      <c r="K32" s="126">
        <v>20</v>
      </c>
      <c r="L32" s="127">
        <v>11</v>
      </c>
      <c r="M32" s="126">
        <v>6</v>
      </c>
      <c r="N32" s="126"/>
      <c r="O32" s="126"/>
      <c r="P32" s="126"/>
      <c r="Q32" s="126"/>
      <c r="R32" s="126"/>
      <c r="S32" s="127"/>
      <c r="T32" s="126"/>
      <c r="U32" s="126"/>
      <c r="V32" s="126"/>
      <c r="W32" s="126"/>
      <c r="X32" s="126"/>
      <c r="Y32" s="126"/>
      <c r="Z32" s="127"/>
      <c r="AA32" s="126"/>
      <c r="AB32" s="126"/>
      <c r="AC32" s="126"/>
      <c r="AD32" s="127"/>
    </row>
    <row r="33" spans="1:30">
      <c r="A33" s="126">
        <v>32</v>
      </c>
      <c r="B33" s="126" t="s">
        <v>31</v>
      </c>
      <c r="C33" s="127">
        <v>11107</v>
      </c>
      <c r="D33" s="127">
        <v>1413</v>
      </c>
      <c r="E33" s="126">
        <v>1251</v>
      </c>
      <c r="F33" s="126">
        <v>1220</v>
      </c>
      <c r="G33" s="127">
        <v>184</v>
      </c>
      <c r="H33" s="126">
        <v>130</v>
      </c>
      <c r="I33" s="126">
        <v>125</v>
      </c>
      <c r="J33" s="126">
        <v>33</v>
      </c>
      <c r="K33" s="126">
        <v>32</v>
      </c>
      <c r="L33" s="127">
        <v>14.3</v>
      </c>
      <c r="M33" s="126">
        <v>7.9</v>
      </c>
      <c r="N33" s="126"/>
      <c r="O33" s="126"/>
      <c r="P33" s="126"/>
      <c r="Q33" s="126"/>
      <c r="R33" s="126"/>
      <c r="S33" s="127"/>
      <c r="T33" s="126"/>
      <c r="U33" s="126"/>
      <c r="V33" s="126"/>
      <c r="W33" s="126"/>
      <c r="X33" s="126"/>
      <c r="Y33" s="126"/>
      <c r="Z33" s="127"/>
      <c r="AA33" s="126"/>
      <c r="AB33" s="126"/>
      <c r="AC33" s="126"/>
      <c r="AD33" s="127"/>
    </row>
    <row r="34" spans="1:30">
      <c r="A34" s="126">
        <v>33</v>
      </c>
      <c r="B34" s="126" t="s">
        <v>32</v>
      </c>
      <c r="C34" s="127">
        <v>11871</v>
      </c>
      <c r="D34" s="127">
        <v>1531</v>
      </c>
      <c r="E34" s="126">
        <v>1362</v>
      </c>
      <c r="F34" s="126">
        <v>1327</v>
      </c>
      <c r="G34" s="127">
        <v>208</v>
      </c>
      <c r="H34" s="126">
        <v>151</v>
      </c>
      <c r="I34" s="126">
        <v>145</v>
      </c>
      <c r="J34" s="126">
        <v>46</v>
      </c>
      <c r="K34" s="126">
        <v>45</v>
      </c>
      <c r="L34" s="127">
        <v>17</v>
      </c>
      <c r="M34" s="126">
        <v>9.81</v>
      </c>
      <c r="N34" s="126"/>
      <c r="O34" s="126"/>
      <c r="P34" s="126"/>
      <c r="Q34" s="126"/>
      <c r="R34" s="126"/>
      <c r="S34" s="127"/>
      <c r="T34" s="126"/>
      <c r="U34" s="126"/>
      <c r="V34" s="126"/>
      <c r="W34" s="126"/>
      <c r="X34" s="126"/>
      <c r="Y34" s="126"/>
      <c r="Z34" s="127"/>
      <c r="AA34" s="126"/>
      <c r="AB34" s="126"/>
      <c r="AC34" s="126"/>
      <c r="AD34" s="127"/>
    </row>
    <row r="35" spans="1:30">
      <c r="A35" s="126">
        <v>34</v>
      </c>
      <c r="B35" s="126" t="s">
        <v>33</v>
      </c>
      <c r="C35" s="127">
        <v>12662</v>
      </c>
      <c r="D35" s="127">
        <v>16556</v>
      </c>
      <c r="E35" s="126">
        <v>1479</v>
      </c>
      <c r="F35" s="126">
        <v>1439</v>
      </c>
      <c r="G35" s="127">
        <v>234</v>
      </c>
      <c r="H35" s="126">
        <v>173</v>
      </c>
      <c r="I35" s="126">
        <v>166</v>
      </c>
      <c r="J35" s="126">
        <v>61</v>
      </c>
      <c r="K35" s="126">
        <v>60</v>
      </c>
      <c r="L35" s="127">
        <v>20.149999999999999</v>
      </c>
      <c r="M35" s="126">
        <v>9.75</v>
      </c>
      <c r="N35" s="126"/>
      <c r="O35" s="126"/>
      <c r="P35" s="126"/>
      <c r="Q35" s="126"/>
      <c r="R35" s="126"/>
      <c r="S35" s="127"/>
      <c r="T35" s="126"/>
      <c r="U35" s="126"/>
      <c r="V35" s="126"/>
      <c r="W35" s="126"/>
      <c r="X35" s="126"/>
      <c r="Y35" s="126"/>
      <c r="Z35" s="127"/>
      <c r="AA35" s="126"/>
      <c r="AB35" s="126"/>
      <c r="AC35" s="126"/>
      <c r="AD35" s="127"/>
    </row>
    <row r="36" spans="1:30">
      <c r="A36" s="126">
        <v>35</v>
      </c>
      <c r="B36" s="126" t="s">
        <v>34</v>
      </c>
      <c r="C36" s="127">
        <v>13481</v>
      </c>
      <c r="D36" s="127">
        <v>1787</v>
      </c>
      <c r="E36" s="126">
        <v>1602</v>
      </c>
      <c r="F36" s="126">
        <v>1556</v>
      </c>
      <c r="G36" s="127">
        <v>262</v>
      </c>
      <c r="H36" s="126">
        <v>197</v>
      </c>
      <c r="I36" s="126">
        <v>189</v>
      </c>
      <c r="J36" s="126">
        <v>77</v>
      </c>
      <c r="K36" s="126">
        <v>76</v>
      </c>
      <c r="L36" s="127">
        <v>23.8</v>
      </c>
      <c r="M36" s="126">
        <v>11.85</v>
      </c>
      <c r="N36" s="126"/>
      <c r="O36" s="126"/>
      <c r="P36" s="126"/>
      <c r="Q36" s="126"/>
      <c r="R36" s="126"/>
      <c r="S36" s="127"/>
      <c r="T36" s="126"/>
      <c r="U36" s="126"/>
      <c r="V36" s="126"/>
      <c r="W36" s="126"/>
      <c r="X36" s="126"/>
      <c r="Y36" s="126"/>
      <c r="Z36" s="127"/>
      <c r="AA36" s="126"/>
      <c r="AB36" s="126"/>
      <c r="AC36" s="126"/>
      <c r="AD36" s="127"/>
    </row>
    <row r="37" spans="1:30" ht="15" thickBot="1">
      <c r="A37" s="122">
        <v>36</v>
      </c>
      <c r="B37" s="122" t="s">
        <v>35</v>
      </c>
      <c r="C37" s="123">
        <v>14327</v>
      </c>
      <c r="D37" s="123">
        <v>1927</v>
      </c>
      <c r="E37" s="122">
        <v>1731</v>
      </c>
      <c r="F37" s="122">
        <v>1678</v>
      </c>
      <c r="G37" s="123">
        <v>292</v>
      </c>
      <c r="H37" s="122">
        <v>222</v>
      </c>
      <c r="I37" s="122">
        <v>214</v>
      </c>
      <c r="J37" s="122">
        <v>95</v>
      </c>
      <c r="K37" s="122">
        <v>93.8</v>
      </c>
      <c r="L37" s="123">
        <v>27.51</v>
      </c>
      <c r="M37" s="122">
        <v>14.67</v>
      </c>
      <c r="N37" s="122">
        <v>14</v>
      </c>
      <c r="O37" s="122"/>
      <c r="P37" s="122"/>
      <c r="Q37" s="122"/>
      <c r="R37" s="122"/>
      <c r="S37" s="123"/>
      <c r="T37" s="122"/>
      <c r="U37" s="122"/>
      <c r="V37" s="122"/>
      <c r="W37" s="122"/>
      <c r="X37" s="122"/>
      <c r="Y37" s="122"/>
      <c r="Z37" s="123"/>
      <c r="AA37" s="122"/>
      <c r="AB37" s="122"/>
      <c r="AC37" s="122"/>
      <c r="AD37" s="123"/>
    </row>
    <row r="38" spans="1:30" ht="15" thickTop="1">
      <c r="A38" s="124">
        <v>37</v>
      </c>
      <c r="B38" s="124" t="s">
        <v>36</v>
      </c>
      <c r="C38" s="125">
        <v>15203</v>
      </c>
      <c r="D38" s="125">
        <v>2068</v>
      </c>
      <c r="E38" s="124">
        <v>1867</v>
      </c>
      <c r="F38" s="124">
        <v>1807</v>
      </c>
      <c r="G38" s="125">
        <v>325</v>
      </c>
      <c r="H38" s="124">
        <v>251</v>
      </c>
      <c r="I38" s="124">
        <v>242</v>
      </c>
      <c r="J38" s="124">
        <v>116</v>
      </c>
      <c r="K38" s="124">
        <v>114</v>
      </c>
      <c r="L38" s="125">
        <v>32</v>
      </c>
      <c r="M38" s="124">
        <v>16</v>
      </c>
      <c r="N38" s="124">
        <v>15.3</v>
      </c>
      <c r="O38" s="124"/>
      <c r="P38" s="124"/>
      <c r="Q38" s="124"/>
      <c r="R38" s="124"/>
      <c r="S38" s="125">
        <v>4.18</v>
      </c>
      <c r="T38" s="124"/>
      <c r="U38" s="124"/>
      <c r="V38" s="124"/>
      <c r="W38" s="124"/>
      <c r="X38" s="124"/>
      <c r="Y38" s="124"/>
      <c r="Z38" s="125"/>
      <c r="AA38" s="124"/>
      <c r="AB38" s="124"/>
      <c r="AC38" s="124"/>
      <c r="AD38" s="125"/>
    </row>
    <row r="39" spans="1:30">
      <c r="A39" s="126">
        <v>38</v>
      </c>
      <c r="B39" s="126" t="s">
        <v>37</v>
      </c>
      <c r="C39" s="127">
        <v>16108</v>
      </c>
      <c r="D39" s="127">
        <v>2219</v>
      </c>
      <c r="E39" s="126">
        <v>2010</v>
      </c>
      <c r="F39" s="126">
        <v>1943</v>
      </c>
      <c r="G39" s="127">
        <v>361</v>
      </c>
      <c r="H39" s="126">
        <v>283</v>
      </c>
      <c r="I39" s="126">
        <v>273</v>
      </c>
      <c r="J39" s="126">
        <v>139</v>
      </c>
      <c r="K39" s="126">
        <v>137</v>
      </c>
      <c r="L39" s="127">
        <v>40</v>
      </c>
      <c r="M39" s="126">
        <v>23</v>
      </c>
      <c r="N39" s="126">
        <v>22</v>
      </c>
      <c r="O39" s="126"/>
      <c r="P39" s="126"/>
      <c r="Q39" s="126"/>
      <c r="R39" s="126"/>
      <c r="S39" s="127">
        <v>5.69</v>
      </c>
      <c r="T39" s="126"/>
      <c r="U39" s="126"/>
      <c r="V39" s="126"/>
      <c r="W39" s="126"/>
      <c r="X39" s="126"/>
      <c r="Y39" s="126"/>
      <c r="Z39" s="127"/>
      <c r="AA39" s="126"/>
      <c r="AB39" s="126"/>
      <c r="AC39" s="126"/>
      <c r="AD39" s="127"/>
    </row>
    <row r="40" spans="1:30">
      <c r="A40" s="126">
        <v>39</v>
      </c>
      <c r="B40" s="126" t="s">
        <v>38</v>
      </c>
      <c r="C40" s="127">
        <v>17041</v>
      </c>
      <c r="D40" s="127">
        <v>2375</v>
      </c>
      <c r="E40" s="126">
        <v>2158</v>
      </c>
      <c r="F40" s="126">
        <v>2083</v>
      </c>
      <c r="G40" s="127">
        <v>397</v>
      </c>
      <c r="H40" s="126">
        <v>315</v>
      </c>
      <c r="I40" s="126">
        <v>304</v>
      </c>
      <c r="J40" s="126">
        <v>163</v>
      </c>
      <c r="K40" s="126">
        <v>161</v>
      </c>
      <c r="L40" s="127">
        <v>48</v>
      </c>
      <c r="M40" s="126">
        <v>30</v>
      </c>
      <c r="N40" s="126">
        <v>29</v>
      </c>
      <c r="O40" s="126">
        <v>6.38</v>
      </c>
      <c r="P40" s="126"/>
      <c r="Q40" s="126"/>
      <c r="R40" s="126"/>
      <c r="S40" s="127">
        <v>6.48</v>
      </c>
      <c r="T40" s="126"/>
      <c r="U40" s="126"/>
      <c r="V40" s="126"/>
      <c r="W40" s="126"/>
      <c r="X40" s="126"/>
      <c r="Y40" s="126"/>
      <c r="Z40" s="127"/>
      <c r="AA40" s="126"/>
      <c r="AB40" s="126"/>
      <c r="AC40" s="126"/>
      <c r="AD40" s="127"/>
    </row>
    <row r="41" spans="1:30">
      <c r="A41" s="126">
        <v>40</v>
      </c>
      <c r="B41" s="126" t="s">
        <v>39</v>
      </c>
      <c r="C41" s="127">
        <v>18002</v>
      </c>
      <c r="D41" s="127">
        <v>2536</v>
      </c>
      <c r="E41" s="126">
        <v>2311</v>
      </c>
      <c r="F41" s="126">
        <v>2227</v>
      </c>
      <c r="G41" s="127">
        <v>434</v>
      </c>
      <c r="H41" s="126">
        <v>348</v>
      </c>
      <c r="I41" s="126">
        <v>335</v>
      </c>
      <c r="J41" s="126">
        <v>187</v>
      </c>
      <c r="K41" s="126">
        <v>185</v>
      </c>
      <c r="L41" s="127">
        <v>56</v>
      </c>
      <c r="M41" s="126">
        <v>35</v>
      </c>
      <c r="N41" s="126">
        <v>33</v>
      </c>
      <c r="O41" s="126">
        <v>8.61</v>
      </c>
      <c r="P41" s="126"/>
      <c r="Q41" s="126"/>
      <c r="R41" s="126"/>
      <c r="S41" s="127">
        <v>6.84</v>
      </c>
      <c r="T41" s="126"/>
      <c r="U41" s="126"/>
      <c r="V41" s="126"/>
      <c r="W41" s="126"/>
      <c r="X41" s="126"/>
      <c r="Y41" s="126"/>
      <c r="Z41" s="127"/>
      <c r="AA41" s="126"/>
      <c r="AB41" s="126"/>
      <c r="AC41" s="126"/>
      <c r="AD41" s="127"/>
    </row>
    <row r="42" spans="1:30">
      <c r="A42" s="126">
        <v>41</v>
      </c>
      <c r="B42" s="126" t="s">
        <v>40</v>
      </c>
      <c r="C42" s="127">
        <v>18990</v>
      </c>
      <c r="D42" s="127">
        <v>2702</v>
      </c>
      <c r="E42" s="126">
        <v>2469</v>
      </c>
      <c r="F42" s="126">
        <v>2375</v>
      </c>
      <c r="G42" s="127">
        <v>472</v>
      </c>
      <c r="H42" s="126">
        <v>382</v>
      </c>
      <c r="I42" s="126">
        <v>367</v>
      </c>
      <c r="J42" s="126">
        <v>212</v>
      </c>
      <c r="K42" s="126">
        <v>209</v>
      </c>
      <c r="L42" s="127">
        <v>62</v>
      </c>
      <c r="M42" s="126">
        <v>40</v>
      </c>
      <c r="N42" s="126">
        <v>38</v>
      </c>
      <c r="O42" s="126">
        <v>7.17</v>
      </c>
      <c r="P42" s="126"/>
      <c r="Q42" s="126"/>
      <c r="R42" s="126"/>
      <c r="S42" s="127">
        <v>6.88</v>
      </c>
      <c r="T42" s="126"/>
      <c r="U42" s="126"/>
      <c r="V42" s="126"/>
      <c r="W42" s="126"/>
      <c r="X42" s="126"/>
      <c r="Y42" s="126"/>
      <c r="Z42" s="127"/>
      <c r="AA42" s="126"/>
      <c r="AB42" s="126"/>
      <c r="AC42" s="126"/>
      <c r="AD42" s="127"/>
    </row>
    <row r="43" spans="1:30">
      <c r="A43" s="126">
        <v>42</v>
      </c>
      <c r="B43" s="126" t="s">
        <v>41</v>
      </c>
      <c r="C43" s="127">
        <v>20006</v>
      </c>
      <c r="D43" s="127">
        <v>2872</v>
      </c>
      <c r="E43" s="126">
        <v>2632</v>
      </c>
      <c r="F43" s="126">
        <v>2527</v>
      </c>
      <c r="G43" s="127">
        <v>511</v>
      </c>
      <c r="H43" s="126">
        <v>416</v>
      </c>
      <c r="I43" s="126">
        <v>399</v>
      </c>
      <c r="J43" s="126">
        <v>237</v>
      </c>
      <c r="K43" s="126">
        <v>234</v>
      </c>
      <c r="L43" s="127">
        <v>68</v>
      </c>
      <c r="M43" s="126">
        <v>45</v>
      </c>
      <c r="N43" s="126">
        <v>42</v>
      </c>
      <c r="O43" s="126">
        <v>8.56</v>
      </c>
      <c r="P43" s="126"/>
      <c r="Q43" s="126"/>
      <c r="R43" s="126"/>
      <c r="S43" s="127">
        <v>7.1</v>
      </c>
      <c r="T43" s="126"/>
      <c r="U43" s="126"/>
      <c r="V43" s="126"/>
      <c r="W43" s="126"/>
      <c r="X43" s="126"/>
      <c r="Y43" s="126"/>
      <c r="Z43" s="127"/>
      <c r="AA43" s="126"/>
      <c r="AB43" s="126"/>
      <c r="AC43" s="126"/>
      <c r="AD43" s="127"/>
    </row>
    <row r="44" spans="1:30">
      <c r="A44" s="126">
        <v>43</v>
      </c>
      <c r="B44" s="126" t="s">
        <v>42</v>
      </c>
      <c r="C44" s="127">
        <v>21050</v>
      </c>
      <c r="D44" s="127">
        <v>3048</v>
      </c>
      <c r="E44" s="126">
        <v>2800</v>
      </c>
      <c r="F44" s="126">
        <v>2683</v>
      </c>
      <c r="G44" s="127">
        <v>551</v>
      </c>
      <c r="H44" s="126">
        <v>451</v>
      </c>
      <c r="I44" s="126">
        <v>432</v>
      </c>
      <c r="J44" s="126">
        <v>263</v>
      </c>
      <c r="K44" s="126">
        <v>259</v>
      </c>
      <c r="L44" s="127">
        <v>74</v>
      </c>
      <c r="M44" s="126">
        <v>49</v>
      </c>
      <c r="N44" s="126">
        <v>45</v>
      </c>
      <c r="O44" s="126">
        <v>8.6</v>
      </c>
      <c r="P44" s="126"/>
      <c r="Q44" s="126"/>
      <c r="R44" s="126"/>
      <c r="S44" s="127">
        <v>7.28</v>
      </c>
      <c r="T44" s="126"/>
      <c r="U44" s="126"/>
      <c r="V44" s="126"/>
      <c r="W44" s="126"/>
      <c r="X44" s="126"/>
      <c r="Y44" s="126"/>
      <c r="Z44" s="127"/>
      <c r="AA44" s="126"/>
      <c r="AB44" s="126"/>
      <c r="AC44" s="126"/>
      <c r="AD44" s="127"/>
    </row>
    <row r="45" spans="1:30">
      <c r="A45" s="126">
        <v>44</v>
      </c>
      <c r="B45" s="126" t="s">
        <v>43</v>
      </c>
      <c r="C45" s="127">
        <v>22123</v>
      </c>
      <c r="D45" s="127">
        <v>3230</v>
      </c>
      <c r="E45" s="126">
        <v>2973</v>
      </c>
      <c r="F45" s="126">
        <v>2844</v>
      </c>
      <c r="G45" s="127">
        <v>592</v>
      </c>
      <c r="H45" s="126">
        <v>488</v>
      </c>
      <c r="I45" s="126">
        <v>466</v>
      </c>
      <c r="J45" s="126">
        <v>290</v>
      </c>
      <c r="K45" s="126">
        <v>286</v>
      </c>
      <c r="L45" s="127">
        <v>81</v>
      </c>
      <c r="M45" s="126">
        <v>53</v>
      </c>
      <c r="N45" s="126">
        <v>49</v>
      </c>
      <c r="O45" s="126">
        <v>8.5</v>
      </c>
      <c r="P45" s="126"/>
      <c r="Q45" s="126"/>
      <c r="R45" s="126"/>
      <c r="S45" s="127">
        <v>7.37</v>
      </c>
      <c r="T45" s="126"/>
      <c r="U45" s="126"/>
      <c r="V45" s="126"/>
      <c r="W45" s="126"/>
      <c r="X45" s="126"/>
      <c r="Y45" s="126"/>
      <c r="Z45" s="127"/>
      <c r="AA45" s="126"/>
      <c r="AB45" s="126"/>
      <c r="AC45" s="126"/>
      <c r="AD45" s="127"/>
    </row>
    <row r="46" spans="1:30">
      <c r="A46" s="126">
        <v>45</v>
      </c>
      <c r="B46" s="126" t="s">
        <v>44</v>
      </c>
      <c r="C46" s="127">
        <v>23225</v>
      </c>
      <c r="D46" s="127">
        <v>3418</v>
      </c>
      <c r="E46" s="126">
        <v>3152</v>
      </c>
      <c r="F46" s="126">
        <v>3010</v>
      </c>
      <c r="G46" s="127">
        <v>634</v>
      </c>
      <c r="H46" s="126">
        <v>526</v>
      </c>
      <c r="I46" s="126">
        <v>501</v>
      </c>
      <c r="J46" s="126">
        <v>318</v>
      </c>
      <c r="K46" s="126">
        <v>313</v>
      </c>
      <c r="L46" s="127">
        <v>87</v>
      </c>
      <c r="M46" s="126">
        <v>58</v>
      </c>
      <c r="N46" s="126">
        <v>53</v>
      </c>
      <c r="O46" s="126">
        <v>9.56</v>
      </c>
      <c r="P46" s="126"/>
      <c r="Q46" s="126"/>
      <c r="R46" s="126"/>
      <c r="S46" s="127">
        <v>7.46</v>
      </c>
      <c r="T46" s="126"/>
      <c r="U46" s="126"/>
      <c r="V46" s="126"/>
      <c r="W46" s="126"/>
      <c r="X46" s="126"/>
      <c r="Y46" s="126"/>
      <c r="Z46" s="127"/>
      <c r="AA46" s="126"/>
      <c r="AB46" s="126"/>
      <c r="AC46" s="126"/>
      <c r="AD46" s="127"/>
    </row>
    <row r="47" spans="1:30">
      <c r="A47" s="126">
        <v>46</v>
      </c>
      <c r="B47" s="126" t="s">
        <v>45</v>
      </c>
      <c r="C47" s="127"/>
      <c r="D47" s="127"/>
      <c r="E47" s="126">
        <v>3337</v>
      </c>
      <c r="F47" s="126">
        <v>3180</v>
      </c>
      <c r="G47" s="127">
        <v>677</v>
      </c>
      <c r="H47" s="126">
        <v>565</v>
      </c>
      <c r="I47" s="126">
        <v>537</v>
      </c>
      <c r="J47" s="126">
        <v>347</v>
      </c>
      <c r="K47" s="126">
        <v>342</v>
      </c>
      <c r="L47" s="127">
        <v>93</v>
      </c>
      <c r="M47" s="126">
        <v>57</v>
      </c>
      <c r="N47" s="126">
        <v>8.8699999999999992</v>
      </c>
      <c r="O47" s="126">
        <v>8.34</v>
      </c>
      <c r="P47" s="126"/>
      <c r="Q47" s="126"/>
      <c r="R47" s="126"/>
      <c r="S47" s="127"/>
      <c r="T47" s="126"/>
      <c r="U47" s="126"/>
      <c r="V47" s="126"/>
      <c r="W47" s="126"/>
      <c r="X47" s="126"/>
      <c r="Y47" s="126"/>
      <c r="Z47" s="127"/>
      <c r="AA47" s="126"/>
      <c r="AB47" s="126"/>
      <c r="AC47" s="126"/>
      <c r="AD47" s="127"/>
    </row>
    <row r="48" spans="1:30">
      <c r="A48" s="126">
        <v>47</v>
      </c>
      <c r="B48" s="126" t="s">
        <v>46</v>
      </c>
      <c r="C48" s="127">
        <v>25520</v>
      </c>
      <c r="D48" s="127">
        <v>3812</v>
      </c>
      <c r="E48" s="126">
        <v>3530</v>
      </c>
      <c r="F48" s="126">
        <v>3357</v>
      </c>
      <c r="G48" s="127">
        <v>724</v>
      </c>
      <c r="H48" s="126">
        <v>608</v>
      </c>
      <c r="I48" s="126">
        <v>577</v>
      </c>
      <c r="J48" s="126">
        <v>379</v>
      </c>
      <c r="K48" s="126">
        <v>373</v>
      </c>
      <c r="L48" s="127">
        <v>101</v>
      </c>
      <c r="M48" s="126">
        <v>69</v>
      </c>
      <c r="N48" s="126">
        <v>63</v>
      </c>
      <c r="O48" s="126">
        <v>11</v>
      </c>
      <c r="P48" s="126">
        <v>10</v>
      </c>
      <c r="Q48" s="126"/>
      <c r="R48" s="126"/>
      <c r="S48" s="127">
        <v>7.58</v>
      </c>
      <c r="T48" s="126"/>
      <c r="U48" s="126"/>
      <c r="V48" s="126"/>
      <c r="W48" s="126"/>
      <c r="X48" s="126"/>
      <c r="Y48" s="126"/>
      <c r="Z48" s="127"/>
      <c r="AA48" s="126"/>
      <c r="AB48" s="126"/>
      <c r="AC48" s="126"/>
      <c r="AD48" s="127"/>
    </row>
    <row r="49" spans="1:30">
      <c r="A49" s="126">
        <v>48</v>
      </c>
      <c r="B49" s="126" t="s">
        <v>47</v>
      </c>
      <c r="C49" s="127">
        <v>26715</v>
      </c>
      <c r="D49" s="127">
        <v>4022</v>
      </c>
      <c r="E49" s="126">
        <v>3732</v>
      </c>
      <c r="F49" s="126">
        <v>3542</v>
      </c>
      <c r="G49" s="127">
        <v>775</v>
      </c>
      <c r="H49" s="126">
        <v>655</v>
      </c>
      <c r="I49" s="126">
        <v>621</v>
      </c>
      <c r="J49" s="126">
        <v>415</v>
      </c>
      <c r="K49" s="126">
        <v>408</v>
      </c>
      <c r="L49" s="127">
        <v>112</v>
      </c>
      <c r="M49" s="126">
        <v>78</v>
      </c>
      <c r="N49" s="126">
        <v>71</v>
      </c>
      <c r="O49" s="126">
        <v>14</v>
      </c>
      <c r="P49" s="126">
        <v>13</v>
      </c>
      <c r="Q49" s="126"/>
      <c r="R49" s="126"/>
      <c r="S49" s="127">
        <v>8.99</v>
      </c>
      <c r="T49" s="126"/>
      <c r="U49" s="126"/>
      <c r="V49" s="126"/>
      <c r="W49" s="126"/>
      <c r="X49" s="126"/>
      <c r="Y49" s="126"/>
      <c r="Z49" s="127"/>
      <c r="AA49" s="126"/>
      <c r="AB49" s="126"/>
      <c r="AC49" s="126"/>
      <c r="AD49" s="127"/>
    </row>
    <row r="50" spans="1:30">
      <c r="A50" s="126">
        <v>49</v>
      </c>
      <c r="B50" s="126" t="s">
        <v>48</v>
      </c>
      <c r="C50" s="127">
        <v>27944</v>
      </c>
      <c r="D50" s="127">
        <v>4242</v>
      </c>
      <c r="E50" s="126">
        <v>3943</v>
      </c>
      <c r="F50" s="126">
        <v>3735</v>
      </c>
      <c r="G50" s="127">
        <v>830</v>
      </c>
      <c r="H50" s="126">
        <v>707</v>
      </c>
      <c r="I50" s="126">
        <v>669</v>
      </c>
      <c r="J50" s="126">
        <v>455</v>
      </c>
      <c r="K50" s="126">
        <v>447</v>
      </c>
      <c r="L50" s="127">
        <v>126</v>
      </c>
      <c r="M50" s="126">
        <v>90</v>
      </c>
      <c r="N50" s="126">
        <v>82</v>
      </c>
      <c r="O50" s="126">
        <v>21</v>
      </c>
      <c r="P50" s="126">
        <v>20</v>
      </c>
      <c r="Q50" s="126"/>
      <c r="R50" s="126"/>
      <c r="S50" s="127">
        <v>10</v>
      </c>
      <c r="T50" s="126">
        <v>5.79</v>
      </c>
      <c r="U50" s="126"/>
      <c r="V50" s="126"/>
      <c r="W50" s="126"/>
      <c r="X50" s="126"/>
      <c r="Y50" s="126"/>
      <c r="Z50" s="127"/>
      <c r="AA50" s="126"/>
      <c r="AB50" s="126"/>
      <c r="AC50" s="126"/>
      <c r="AD50" s="127"/>
    </row>
    <row r="51" spans="1:30">
      <c r="A51" s="126">
        <v>50</v>
      </c>
      <c r="B51" s="126" t="s">
        <v>49</v>
      </c>
      <c r="C51" s="127">
        <v>29204</v>
      </c>
      <c r="D51" s="127">
        <v>4469</v>
      </c>
      <c r="E51" s="126">
        <v>4160</v>
      </c>
      <c r="F51" s="126">
        <v>3933</v>
      </c>
      <c r="G51" s="127">
        <v>888</v>
      </c>
      <c r="H51" s="126">
        <v>761</v>
      </c>
      <c r="I51" s="126">
        <v>719</v>
      </c>
      <c r="J51" s="126">
        <v>497</v>
      </c>
      <c r="K51" s="126">
        <v>489</v>
      </c>
      <c r="L51" s="127">
        <v>141</v>
      </c>
      <c r="M51" s="126">
        <v>102</v>
      </c>
      <c r="N51" s="126">
        <v>93</v>
      </c>
      <c r="O51" s="126">
        <v>29</v>
      </c>
      <c r="P51" s="126">
        <v>28</v>
      </c>
      <c r="Q51" s="126"/>
      <c r="R51" s="126"/>
      <c r="S51" s="127">
        <v>12</v>
      </c>
      <c r="T51" s="126">
        <v>7.34</v>
      </c>
      <c r="U51" s="126"/>
      <c r="V51" s="126"/>
      <c r="W51" s="126"/>
      <c r="X51" s="126"/>
      <c r="Y51" s="126"/>
      <c r="Z51" s="127"/>
      <c r="AA51" s="126"/>
      <c r="AB51" s="126"/>
      <c r="AC51" s="126"/>
      <c r="AD51" s="127"/>
    </row>
    <row r="52" spans="1:30">
      <c r="A52" s="126">
        <v>51</v>
      </c>
      <c r="B52" s="126" t="s">
        <v>50</v>
      </c>
      <c r="C52" s="127">
        <v>30496</v>
      </c>
      <c r="D52" s="127">
        <v>4703</v>
      </c>
      <c r="E52" s="126">
        <v>4385</v>
      </c>
      <c r="F52" s="126">
        <v>4137</v>
      </c>
      <c r="G52" s="127">
        <v>949</v>
      </c>
      <c r="H52" s="126">
        <v>817</v>
      </c>
      <c r="I52" s="126">
        <v>771</v>
      </c>
      <c r="J52" s="126">
        <v>542</v>
      </c>
      <c r="K52" s="126">
        <v>533</v>
      </c>
      <c r="L52" s="127">
        <v>157</v>
      </c>
      <c r="M52" s="126">
        <v>114</v>
      </c>
      <c r="N52" s="126">
        <v>104</v>
      </c>
      <c r="O52" s="126">
        <v>38</v>
      </c>
      <c r="P52" s="126">
        <v>37</v>
      </c>
      <c r="Q52" s="126"/>
      <c r="R52" s="126"/>
      <c r="S52" s="127">
        <v>15</v>
      </c>
      <c r="T52" s="126">
        <v>8.64</v>
      </c>
      <c r="U52" s="126"/>
      <c r="V52" s="126"/>
      <c r="W52" s="126"/>
      <c r="X52" s="126"/>
      <c r="Y52" s="126"/>
      <c r="Z52" s="127"/>
      <c r="AA52" s="126"/>
      <c r="AB52" s="126"/>
      <c r="AC52" s="126"/>
      <c r="AD52" s="127"/>
    </row>
    <row r="53" spans="1:30">
      <c r="A53" s="126">
        <v>52</v>
      </c>
      <c r="B53" s="126" t="s">
        <v>51</v>
      </c>
      <c r="C53" s="127">
        <v>31820</v>
      </c>
      <c r="D53" s="127">
        <v>4945</v>
      </c>
      <c r="E53" s="126">
        <v>4618</v>
      </c>
      <c r="F53" s="126">
        <v>4347</v>
      </c>
      <c r="G53" s="127">
        <v>1012</v>
      </c>
      <c r="H53" s="126">
        <v>876</v>
      </c>
      <c r="I53" s="126">
        <v>825</v>
      </c>
      <c r="J53" s="126">
        <v>589</v>
      </c>
      <c r="K53" s="126">
        <v>578</v>
      </c>
      <c r="L53" s="127">
        <v>174</v>
      </c>
      <c r="M53" s="126">
        <v>127</v>
      </c>
      <c r="N53" s="126">
        <v>117</v>
      </c>
      <c r="O53" s="126">
        <v>48</v>
      </c>
      <c r="P53" s="126">
        <v>46</v>
      </c>
      <c r="Q53" s="126"/>
      <c r="R53" s="126"/>
      <c r="S53" s="127">
        <v>17.84</v>
      </c>
      <c r="T53" s="126">
        <v>9.01</v>
      </c>
      <c r="U53" s="126"/>
      <c r="V53" s="126"/>
      <c r="W53" s="126"/>
      <c r="X53" s="126"/>
      <c r="Y53" s="126"/>
      <c r="Z53" s="127"/>
      <c r="AA53" s="126"/>
      <c r="AB53" s="126"/>
      <c r="AC53" s="126"/>
      <c r="AD53" s="127"/>
    </row>
    <row r="54" spans="1:30">
      <c r="A54" s="126">
        <v>53</v>
      </c>
      <c r="B54" s="126" t="s">
        <v>48</v>
      </c>
      <c r="C54" s="127">
        <v>33176</v>
      </c>
      <c r="D54" s="127">
        <v>5195</v>
      </c>
      <c r="E54" s="126">
        <v>4858</v>
      </c>
      <c r="F54" s="126">
        <v>4563</v>
      </c>
      <c r="G54" s="127">
        <v>1078</v>
      </c>
      <c r="H54" s="126">
        <v>937</v>
      </c>
      <c r="I54" s="126">
        <v>881</v>
      </c>
      <c r="J54" s="126">
        <v>638</v>
      </c>
      <c r="K54" s="126">
        <v>626</v>
      </c>
      <c r="L54" s="127">
        <v>193</v>
      </c>
      <c r="M54" s="126">
        <v>141</v>
      </c>
      <c r="N54" s="126">
        <v>131</v>
      </c>
      <c r="O54" s="126">
        <v>58</v>
      </c>
      <c r="P54" s="126">
        <v>56</v>
      </c>
      <c r="Q54" s="126"/>
      <c r="R54" s="126"/>
      <c r="S54" s="127">
        <v>20.61</v>
      </c>
      <c r="T54" s="126">
        <v>10.45</v>
      </c>
      <c r="U54" s="126"/>
      <c r="V54" s="126"/>
      <c r="W54" s="126"/>
      <c r="X54" s="126"/>
      <c r="Y54" s="126"/>
      <c r="Z54" s="127"/>
      <c r="AA54" s="126"/>
      <c r="AB54" s="126"/>
      <c r="AC54" s="126"/>
      <c r="AD54" s="127"/>
    </row>
    <row r="55" spans="1:30" ht="15" thickBot="1">
      <c r="A55" s="122">
        <v>54</v>
      </c>
      <c r="B55" s="122" t="s">
        <v>52</v>
      </c>
      <c r="C55" s="123">
        <v>34565</v>
      </c>
      <c r="D55" s="123">
        <v>5452</v>
      </c>
      <c r="E55" s="122">
        <v>5106</v>
      </c>
      <c r="F55" s="122">
        <v>4785</v>
      </c>
      <c r="G55" s="123">
        <v>1149</v>
      </c>
      <c r="H55" s="122">
        <v>1001</v>
      </c>
      <c r="I55" s="122">
        <v>939</v>
      </c>
      <c r="J55" s="122">
        <v>689</v>
      </c>
      <c r="K55" s="122">
        <v>676</v>
      </c>
      <c r="L55" s="123">
        <v>213</v>
      </c>
      <c r="M55" s="122">
        <v>157</v>
      </c>
      <c r="N55" s="122">
        <v>147</v>
      </c>
      <c r="O55" s="122">
        <v>69.5</v>
      </c>
      <c r="P55" s="122">
        <v>67.5</v>
      </c>
      <c r="Q55" s="122"/>
      <c r="R55" s="122"/>
      <c r="S55" s="123">
        <v>23.4</v>
      </c>
      <c r="T55" s="122">
        <v>13.44</v>
      </c>
      <c r="U55" s="122">
        <v>12.13</v>
      </c>
      <c r="V55" s="122"/>
      <c r="W55" s="122"/>
      <c r="X55" s="122"/>
      <c r="Y55" s="122"/>
      <c r="Z55" s="123"/>
      <c r="AA55" s="122"/>
      <c r="AB55" s="122"/>
      <c r="AC55" s="122"/>
      <c r="AD55" s="123"/>
    </row>
    <row r="56" spans="1:30" ht="15" thickTop="1">
      <c r="A56" s="124">
        <v>55</v>
      </c>
      <c r="B56" s="124" t="s">
        <v>53</v>
      </c>
      <c r="C56" s="125">
        <v>35987</v>
      </c>
      <c r="D56" s="125">
        <v>5717</v>
      </c>
      <c r="E56" s="124">
        <v>5362</v>
      </c>
      <c r="F56" s="124">
        <v>5014</v>
      </c>
      <c r="G56" s="125">
        <v>1220</v>
      </c>
      <c r="H56" s="124">
        <v>1068</v>
      </c>
      <c r="I56" s="124">
        <v>1000</v>
      </c>
      <c r="J56" s="124">
        <v>742</v>
      </c>
      <c r="K56" s="124">
        <v>728</v>
      </c>
      <c r="L56" s="125">
        <v>233</v>
      </c>
      <c r="M56" s="124">
        <v>174</v>
      </c>
      <c r="N56" s="124">
        <v>164</v>
      </c>
      <c r="O56" s="124">
        <v>81</v>
      </c>
      <c r="P56" s="124">
        <v>79</v>
      </c>
      <c r="Q56" s="124"/>
      <c r="R56" s="124"/>
      <c r="S56" s="125">
        <v>25</v>
      </c>
      <c r="T56" s="124">
        <v>14</v>
      </c>
      <c r="U56" s="124">
        <v>12.3</v>
      </c>
      <c r="V56" s="124"/>
      <c r="W56" s="124"/>
      <c r="X56" s="124"/>
      <c r="Y56" s="124"/>
      <c r="Z56" s="125">
        <v>3.89</v>
      </c>
      <c r="AA56" s="124"/>
      <c r="AB56" s="124"/>
      <c r="AC56" s="124"/>
      <c r="AD56" s="125"/>
    </row>
    <row r="57" spans="1:30">
      <c r="A57" s="126">
        <v>56</v>
      </c>
      <c r="B57" s="126" t="s">
        <v>54</v>
      </c>
      <c r="C57" s="127">
        <v>37442</v>
      </c>
      <c r="D57" s="127">
        <v>5991</v>
      </c>
      <c r="E57" s="126">
        <v>5626</v>
      </c>
      <c r="F57" s="126">
        <v>5249</v>
      </c>
      <c r="G57" s="127">
        <v>1293</v>
      </c>
      <c r="H57" s="126">
        <v>1138</v>
      </c>
      <c r="I57" s="126">
        <v>1063</v>
      </c>
      <c r="J57" s="126">
        <v>797</v>
      </c>
      <c r="K57" s="126">
        <v>782</v>
      </c>
      <c r="L57" s="127">
        <v>254</v>
      </c>
      <c r="M57" s="126">
        <v>193</v>
      </c>
      <c r="N57" s="126">
        <v>181</v>
      </c>
      <c r="O57" s="126">
        <v>94</v>
      </c>
      <c r="P57" s="126">
        <v>92</v>
      </c>
      <c r="Q57" s="126"/>
      <c r="R57" s="126"/>
      <c r="S57" s="127">
        <v>31</v>
      </c>
      <c r="T57" s="126">
        <v>18</v>
      </c>
      <c r="U57" s="126">
        <v>16</v>
      </c>
      <c r="V57" s="126"/>
      <c r="W57" s="126"/>
      <c r="X57" s="126"/>
      <c r="Y57" s="126"/>
      <c r="Z57" s="127">
        <v>5.21</v>
      </c>
      <c r="AA57" s="126"/>
      <c r="AB57" s="126"/>
      <c r="AC57" s="126"/>
      <c r="AD57" s="127"/>
    </row>
    <row r="58" spans="1:30">
      <c r="A58" s="126">
        <v>57</v>
      </c>
      <c r="B58" s="126" t="s">
        <v>55</v>
      </c>
      <c r="C58" s="127">
        <v>38928</v>
      </c>
      <c r="D58" s="127">
        <v>6269</v>
      </c>
      <c r="E58" s="126">
        <v>5894</v>
      </c>
      <c r="F58" s="126">
        <v>5486</v>
      </c>
      <c r="G58" s="127">
        <v>1365</v>
      </c>
      <c r="H58" s="126">
        <v>1207</v>
      </c>
      <c r="I58" s="126">
        <v>1124</v>
      </c>
      <c r="J58" s="126">
        <v>851</v>
      </c>
      <c r="K58" s="126">
        <v>834</v>
      </c>
      <c r="L58" s="127">
        <v>273</v>
      </c>
      <c r="M58" s="126">
        <v>210</v>
      </c>
      <c r="N58" s="126">
        <v>196</v>
      </c>
      <c r="O58" s="126">
        <v>105</v>
      </c>
      <c r="P58" s="126">
        <v>103</v>
      </c>
      <c r="Q58" s="126"/>
      <c r="R58" s="126"/>
      <c r="S58" s="127">
        <v>36</v>
      </c>
      <c r="T58" s="126">
        <v>22</v>
      </c>
      <c r="U58" s="126">
        <v>19</v>
      </c>
      <c r="V58" s="126">
        <v>5.75</v>
      </c>
      <c r="W58" s="126"/>
      <c r="X58" s="126"/>
      <c r="Y58" s="126"/>
      <c r="Z58" s="127">
        <v>5.58</v>
      </c>
      <c r="AA58" s="126"/>
      <c r="AB58" s="126"/>
      <c r="AC58" s="126"/>
      <c r="AD58" s="127"/>
    </row>
    <row r="59" spans="1:30">
      <c r="A59" s="126">
        <v>58</v>
      </c>
      <c r="B59" s="126" t="s">
        <v>56</v>
      </c>
      <c r="C59" s="127">
        <v>40446</v>
      </c>
      <c r="D59" s="127">
        <v>6552</v>
      </c>
      <c r="E59" s="126">
        <v>6167</v>
      </c>
      <c r="F59" s="126">
        <v>5726</v>
      </c>
      <c r="G59" s="127">
        <v>1437</v>
      </c>
      <c r="H59" s="126">
        <v>1275</v>
      </c>
      <c r="I59" s="126">
        <v>1184</v>
      </c>
      <c r="J59" s="126">
        <v>903</v>
      </c>
      <c r="K59" s="126">
        <v>885</v>
      </c>
      <c r="L59" s="127">
        <v>291</v>
      </c>
      <c r="M59" s="126">
        <v>225</v>
      </c>
      <c r="N59" s="126">
        <v>209</v>
      </c>
      <c r="O59" s="126">
        <v>114</v>
      </c>
      <c r="P59" s="126">
        <v>111</v>
      </c>
      <c r="Q59" s="126">
        <v>6</v>
      </c>
      <c r="R59" s="126"/>
      <c r="S59" s="127">
        <v>39</v>
      </c>
      <c r="T59" s="126">
        <v>25</v>
      </c>
      <c r="U59" s="126">
        <v>22</v>
      </c>
      <c r="V59" s="126">
        <v>6</v>
      </c>
      <c r="W59" s="126"/>
      <c r="X59" s="126"/>
      <c r="Y59" s="126"/>
      <c r="Z59" s="127">
        <v>5.65</v>
      </c>
      <c r="AA59" s="126"/>
      <c r="AB59" s="126"/>
      <c r="AC59" s="126"/>
      <c r="AD59" s="127"/>
    </row>
    <row r="60" spans="1:30">
      <c r="A60" s="126">
        <v>59</v>
      </c>
      <c r="B60" s="126" t="s">
        <v>57</v>
      </c>
      <c r="C60" s="127">
        <v>41995</v>
      </c>
      <c r="D60" s="127">
        <v>6839</v>
      </c>
      <c r="E60" s="126">
        <v>6444</v>
      </c>
      <c r="F60" s="126">
        <v>5968</v>
      </c>
      <c r="G60" s="127">
        <v>1509</v>
      </c>
      <c r="H60" s="126">
        <v>1342</v>
      </c>
      <c r="I60" s="126">
        <v>1244</v>
      </c>
      <c r="J60" s="126">
        <v>954</v>
      </c>
      <c r="K60" s="126">
        <v>934</v>
      </c>
      <c r="L60" s="127">
        <v>307</v>
      </c>
      <c r="M60" s="126">
        <v>238</v>
      </c>
      <c r="N60" s="126">
        <v>220</v>
      </c>
      <c r="O60" s="126">
        <v>121</v>
      </c>
      <c r="P60" s="126">
        <v>117</v>
      </c>
      <c r="Q60" s="126">
        <v>6</v>
      </c>
      <c r="R60" s="126"/>
      <c r="S60" s="127">
        <v>41</v>
      </c>
      <c r="T60" s="126">
        <v>27</v>
      </c>
      <c r="U60" s="126">
        <v>24</v>
      </c>
      <c r="V60" s="126"/>
      <c r="W60" s="126"/>
      <c r="X60" s="126"/>
      <c r="Y60" s="126"/>
      <c r="Z60" s="127">
        <v>5.42</v>
      </c>
      <c r="AA60" s="126"/>
      <c r="AB60" s="126"/>
      <c r="AC60" s="126"/>
      <c r="AD60" s="127"/>
    </row>
    <row r="61" spans="1:30">
      <c r="A61" s="126">
        <v>60</v>
      </c>
      <c r="B61" s="126" t="s">
        <v>58</v>
      </c>
      <c r="C61" s="127">
        <v>43575</v>
      </c>
      <c r="D61" s="127">
        <v>7432</v>
      </c>
      <c r="E61" s="126">
        <v>6727</v>
      </c>
      <c r="F61" s="126">
        <v>6213</v>
      </c>
      <c r="G61" s="127">
        <v>1580</v>
      </c>
      <c r="H61" s="126">
        <v>1408</v>
      </c>
      <c r="I61" s="126">
        <v>1303</v>
      </c>
      <c r="J61" s="126">
        <v>1005</v>
      </c>
      <c r="K61" s="126">
        <v>983</v>
      </c>
      <c r="L61" s="127">
        <v>321</v>
      </c>
      <c r="M61" s="126">
        <v>250</v>
      </c>
      <c r="N61" s="126">
        <v>230</v>
      </c>
      <c r="O61" s="126">
        <v>126</v>
      </c>
      <c r="P61" s="126">
        <v>122</v>
      </c>
      <c r="Q61" s="126">
        <v>6</v>
      </c>
      <c r="R61" s="126"/>
      <c r="S61" s="127">
        <v>42</v>
      </c>
      <c r="T61" s="126">
        <v>28</v>
      </c>
      <c r="U61" s="126">
        <v>25</v>
      </c>
      <c r="V61" s="126"/>
      <c r="W61" s="126"/>
      <c r="X61" s="126"/>
      <c r="Y61" s="126"/>
      <c r="Z61" s="127">
        <v>5.49</v>
      </c>
      <c r="AA61" s="126"/>
      <c r="AB61" s="126"/>
      <c r="AC61" s="126"/>
      <c r="AD61" s="127"/>
    </row>
    <row r="62" spans="1:30">
      <c r="A62" s="126">
        <v>61</v>
      </c>
      <c r="B62" s="126" t="s">
        <v>59</v>
      </c>
      <c r="C62" s="127">
        <v>45188</v>
      </c>
      <c r="D62" s="127">
        <v>7432</v>
      </c>
      <c r="E62" s="126">
        <v>7017</v>
      </c>
      <c r="F62" s="126">
        <v>6464</v>
      </c>
      <c r="G62" s="127">
        <v>1653</v>
      </c>
      <c r="H62" s="126">
        <v>1476</v>
      </c>
      <c r="I62" s="126">
        <v>1362</v>
      </c>
      <c r="J62" s="126">
        <v>1057</v>
      </c>
      <c r="K62" s="126">
        <v>1032</v>
      </c>
      <c r="L62" s="127">
        <v>335</v>
      </c>
      <c r="M62" s="126">
        <v>261</v>
      </c>
      <c r="N62" s="126">
        <v>240</v>
      </c>
      <c r="O62" s="126">
        <v>131</v>
      </c>
      <c r="P62" s="126">
        <v>127</v>
      </c>
      <c r="Q62" s="126">
        <v>6</v>
      </c>
      <c r="R62" s="126"/>
      <c r="S62" s="127">
        <v>43</v>
      </c>
      <c r="T62" s="126">
        <v>28</v>
      </c>
      <c r="U62" s="126">
        <v>25</v>
      </c>
      <c r="V62" s="126"/>
      <c r="W62" s="126"/>
      <c r="X62" s="126"/>
      <c r="Y62" s="126"/>
      <c r="Z62" s="127">
        <v>5.55</v>
      </c>
      <c r="AA62" s="126"/>
      <c r="AB62" s="126"/>
      <c r="AC62" s="126"/>
      <c r="AD62" s="127"/>
    </row>
    <row r="63" spans="1:30">
      <c r="A63" s="126">
        <v>62</v>
      </c>
      <c r="B63" s="126" t="s">
        <v>60</v>
      </c>
      <c r="C63" s="127">
        <v>46837</v>
      </c>
      <c r="D63" s="127">
        <v>7740</v>
      </c>
      <c r="E63" s="126">
        <v>7315</v>
      </c>
      <c r="F63" s="126">
        <v>6720</v>
      </c>
      <c r="G63" s="127">
        <v>1728</v>
      </c>
      <c r="H63" s="126">
        <v>1546</v>
      </c>
      <c r="I63" s="126">
        <v>1422</v>
      </c>
      <c r="J63" s="126">
        <v>1110</v>
      </c>
      <c r="K63" s="126">
        <v>1083</v>
      </c>
      <c r="L63" s="127">
        <v>349</v>
      </c>
      <c r="M63" s="126">
        <v>273</v>
      </c>
      <c r="N63" s="126">
        <v>251</v>
      </c>
      <c r="O63" s="126">
        <v>137</v>
      </c>
      <c r="P63" s="126">
        <v>132</v>
      </c>
      <c r="Q63" s="126">
        <v>6</v>
      </c>
      <c r="R63" s="126"/>
      <c r="S63" s="127">
        <v>44</v>
      </c>
      <c r="T63" s="126">
        <v>29</v>
      </c>
      <c r="U63" s="126">
        <v>25</v>
      </c>
      <c r="V63" s="126"/>
      <c r="W63" s="126"/>
      <c r="X63" s="126"/>
      <c r="Y63" s="126"/>
      <c r="Z63" s="127">
        <v>5.63</v>
      </c>
      <c r="AA63" s="126"/>
      <c r="AB63" s="126"/>
      <c r="AC63" s="126"/>
      <c r="AD63" s="127"/>
    </row>
    <row r="64" spans="1:30">
      <c r="A64" s="126">
        <v>63</v>
      </c>
      <c r="B64" s="126" t="s">
        <v>61</v>
      </c>
      <c r="C64" s="127">
        <v>48522</v>
      </c>
      <c r="D64" s="127">
        <v>8056</v>
      </c>
      <c r="E64" s="126">
        <v>7621</v>
      </c>
      <c r="F64" s="126">
        <v>6981</v>
      </c>
      <c r="G64" s="127">
        <v>1805</v>
      </c>
      <c r="H64" s="126">
        <v>1618</v>
      </c>
      <c r="I64" s="126">
        <v>1848</v>
      </c>
      <c r="J64" s="126">
        <v>1164</v>
      </c>
      <c r="K64" s="126">
        <v>1135</v>
      </c>
      <c r="L64" s="127">
        <v>364</v>
      </c>
      <c r="M64" s="126">
        <v>286</v>
      </c>
      <c r="N64" s="126">
        <v>262</v>
      </c>
      <c r="O64" s="126">
        <v>143</v>
      </c>
      <c r="P64" s="126">
        <v>137</v>
      </c>
      <c r="Q64" s="126">
        <v>6</v>
      </c>
      <c r="R64" s="126"/>
      <c r="S64" s="127">
        <v>45</v>
      </c>
      <c r="T64" s="126">
        <v>30</v>
      </c>
      <c r="U64" s="126">
        <v>26</v>
      </c>
      <c r="V64" s="126"/>
      <c r="W64" s="126"/>
      <c r="X64" s="126"/>
      <c r="Y64" s="126"/>
      <c r="Z64" s="127">
        <v>5.68</v>
      </c>
      <c r="AA64" s="126"/>
      <c r="AB64" s="126"/>
      <c r="AC64" s="126"/>
      <c r="AD64" s="127"/>
    </row>
    <row r="65" spans="1:30">
      <c r="A65" s="126">
        <v>64</v>
      </c>
      <c r="B65" s="126" t="s">
        <v>62</v>
      </c>
      <c r="C65" s="127">
        <v>50243</v>
      </c>
      <c r="D65" s="127">
        <v>8380</v>
      </c>
      <c r="E65" s="126">
        <v>7935</v>
      </c>
      <c r="F65" s="126">
        <v>7247</v>
      </c>
      <c r="G65" s="127">
        <v>1884</v>
      </c>
      <c r="H65" s="126">
        <v>1692</v>
      </c>
      <c r="I65" s="126">
        <v>1547</v>
      </c>
      <c r="J65" s="126">
        <v>1220</v>
      </c>
      <c r="K65" s="126">
        <v>1189</v>
      </c>
      <c r="L65" s="127">
        <v>380</v>
      </c>
      <c r="M65" s="126">
        <v>300</v>
      </c>
      <c r="N65" s="126">
        <v>273</v>
      </c>
      <c r="O65" s="126">
        <v>150</v>
      </c>
      <c r="P65" s="126">
        <v>143</v>
      </c>
      <c r="Q65" s="126">
        <v>6</v>
      </c>
      <c r="R65" s="126"/>
      <c r="S65" s="127">
        <v>46</v>
      </c>
      <c r="T65" s="126">
        <v>31</v>
      </c>
      <c r="U65" s="126">
        <v>27</v>
      </c>
      <c r="V65" s="126">
        <v>6</v>
      </c>
      <c r="W65" s="126"/>
      <c r="X65" s="126"/>
      <c r="Y65" s="126"/>
      <c r="Z65" s="127">
        <v>6.16</v>
      </c>
      <c r="AA65" s="126"/>
      <c r="AB65" s="126"/>
      <c r="AC65" s="126"/>
      <c r="AD65" s="127"/>
    </row>
    <row r="66" spans="1:30">
      <c r="A66" s="126">
        <v>65</v>
      </c>
      <c r="B66" s="126" t="s">
        <v>63</v>
      </c>
      <c r="C66" s="127">
        <v>51999</v>
      </c>
      <c r="D66" s="127">
        <v>8711</v>
      </c>
      <c r="E66" s="126">
        <v>8256</v>
      </c>
      <c r="F66" s="126">
        <v>7518</v>
      </c>
      <c r="G66" s="127">
        <v>1965</v>
      </c>
      <c r="H66" s="126">
        <v>1768</v>
      </c>
      <c r="I66" s="126">
        <v>1612</v>
      </c>
      <c r="J66" s="126">
        <v>1277</v>
      </c>
      <c r="K66" s="126">
        <v>1243</v>
      </c>
      <c r="L66" s="127">
        <v>398</v>
      </c>
      <c r="M66" s="126">
        <v>315</v>
      </c>
      <c r="N66" s="126">
        <v>285</v>
      </c>
      <c r="O66" s="126">
        <v>157</v>
      </c>
      <c r="P66" s="126">
        <v>150</v>
      </c>
      <c r="Q66" s="126">
        <v>6</v>
      </c>
      <c r="R66" s="126"/>
      <c r="S66" s="127">
        <v>48</v>
      </c>
      <c r="T66" s="126">
        <v>32</v>
      </c>
      <c r="U66" s="126">
        <v>28</v>
      </c>
      <c r="V66" s="126">
        <v>6</v>
      </c>
      <c r="W66" s="126"/>
      <c r="X66" s="126"/>
      <c r="Y66" s="126"/>
      <c r="Z66" s="127">
        <v>5.85</v>
      </c>
      <c r="AA66" s="126"/>
      <c r="AB66" s="126"/>
      <c r="AC66" s="126"/>
      <c r="AD66" s="127"/>
    </row>
    <row r="67" spans="1:30">
      <c r="A67" s="126">
        <v>66</v>
      </c>
      <c r="B67" s="126" t="s">
        <v>64</v>
      </c>
      <c r="C67" s="127">
        <v>53792</v>
      </c>
      <c r="D67" s="127">
        <v>9050</v>
      </c>
      <c r="E67" s="126">
        <v>8585</v>
      </c>
      <c r="F67" s="126">
        <v>7794</v>
      </c>
      <c r="G67" s="127">
        <v>2048</v>
      </c>
      <c r="H67" s="126">
        <v>1846</v>
      </c>
      <c r="I67" s="126">
        <v>1678</v>
      </c>
      <c r="J67" s="126">
        <v>1335</v>
      </c>
      <c r="K67" s="126">
        <v>1298</v>
      </c>
      <c r="L67" s="127">
        <v>416</v>
      </c>
      <c r="M67" s="126">
        <v>331</v>
      </c>
      <c r="N67" s="126">
        <v>297</v>
      </c>
      <c r="O67" s="126"/>
      <c r="P67" s="126"/>
      <c r="Q67" s="126"/>
      <c r="R67" s="126"/>
      <c r="S67" s="127"/>
      <c r="T67" s="126"/>
      <c r="U67" s="126"/>
      <c r="V67" s="126"/>
      <c r="W67" s="126"/>
      <c r="X67" s="126"/>
      <c r="Y67" s="126"/>
      <c r="Z67" s="127"/>
      <c r="AA67" s="126"/>
      <c r="AB67" s="126"/>
      <c r="AC67" s="126"/>
      <c r="AD67" s="127"/>
    </row>
    <row r="68" spans="1:30">
      <c r="A68" s="126">
        <v>67</v>
      </c>
      <c r="B68" s="126" t="s">
        <v>65</v>
      </c>
      <c r="C68" s="127">
        <v>55622</v>
      </c>
      <c r="D68" s="127">
        <v>9398</v>
      </c>
      <c r="E68" s="126">
        <v>8922</v>
      </c>
      <c r="F68" s="126">
        <v>8075</v>
      </c>
      <c r="G68" s="127">
        <v>2133</v>
      </c>
      <c r="H68" s="126">
        <v>1926</v>
      </c>
      <c r="I68" s="126">
        <v>1746</v>
      </c>
      <c r="J68" s="126">
        <v>1395</v>
      </c>
      <c r="K68" s="126">
        <v>1354</v>
      </c>
      <c r="L68" s="127">
        <v>434</v>
      </c>
      <c r="M68" s="126">
        <v>348</v>
      </c>
      <c r="N68" s="126">
        <v>310</v>
      </c>
      <c r="O68" s="126">
        <v>172</v>
      </c>
      <c r="P68" s="126">
        <v>164</v>
      </c>
      <c r="Q68" s="126">
        <v>6</v>
      </c>
      <c r="R68" s="126"/>
      <c r="S68" s="127">
        <v>52</v>
      </c>
      <c r="T68" s="126">
        <v>34</v>
      </c>
      <c r="U68" s="126">
        <v>29</v>
      </c>
      <c r="V68" s="126"/>
      <c r="W68" s="126"/>
      <c r="X68" s="126"/>
      <c r="Y68" s="126"/>
      <c r="Z68" s="127">
        <v>6.02</v>
      </c>
      <c r="AA68" s="126"/>
      <c r="AB68" s="126"/>
      <c r="AC68" s="126"/>
      <c r="AD68" s="127"/>
    </row>
    <row r="69" spans="1:30">
      <c r="A69" s="126">
        <v>68</v>
      </c>
      <c r="B69" s="126" t="s">
        <v>66</v>
      </c>
      <c r="C69" s="127">
        <v>57489</v>
      </c>
      <c r="D69" s="127">
        <v>9754</v>
      </c>
      <c r="E69" s="126">
        <v>9267</v>
      </c>
      <c r="F69" s="126">
        <v>8361</v>
      </c>
      <c r="G69" s="127">
        <v>2220</v>
      </c>
      <c r="H69" s="126">
        <v>2008</v>
      </c>
      <c r="I69" s="126">
        <v>1815</v>
      </c>
      <c r="J69" s="126">
        <v>1456</v>
      </c>
      <c r="K69" s="126">
        <v>1412</v>
      </c>
      <c r="L69" s="127">
        <v>452</v>
      </c>
      <c r="M69" s="126">
        <v>365</v>
      </c>
      <c r="N69" s="126">
        <v>323</v>
      </c>
      <c r="O69" s="126">
        <v>181</v>
      </c>
      <c r="P69" s="126">
        <v>172</v>
      </c>
      <c r="Q69" s="126">
        <v>6</v>
      </c>
      <c r="R69" s="126"/>
      <c r="S69" s="127">
        <v>54</v>
      </c>
      <c r="T69" s="126">
        <v>35</v>
      </c>
      <c r="U69" s="126">
        <v>30</v>
      </c>
      <c r="V69" s="126"/>
      <c r="W69" s="126"/>
      <c r="X69" s="126"/>
      <c r="Y69" s="126"/>
      <c r="Z69" s="127">
        <v>6.1</v>
      </c>
      <c r="AA69" s="126"/>
      <c r="AB69" s="126"/>
      <c r="AC69" s="126"/>
      <c r="AD69" s="127"/>
    </row>
    <row r="70" spans="1:30">
      <c r="A70" s="126">
        <v>69</v>
      </c>
      <c r="B70" s="126" t="s">
        <v>67</v>
      </c>
      <c r="C70" s="127">
        <v>59393</v>
      </c>
      <c r="D70" s="127">
        <v>10118</v>
      </c>
      <c r="E70" s="126">
        <v>9620</v>
      </c>
      <c r="F70" s="126">
        <v>8651</v>
      </c>
      <c r="G70" s="127">
        <v>2309</v>
      </c>
      <c r="H70" s="126">
        <v>2092</v>
      </c>
      <c r="I70" s="126">
        <v>1885</v>
      </c>
      <c r="J70" s="126">
        <v>1518</v>
      </c>
      <c r="K70" s="126">
        <v>1471</v>
      </c>
      <c r="L70" s="127">
        <v>471</v>
      </c>
      <c r="M70" s="126">
        <v>382</v>
      </c>
      <c r="N70" s="126">
        <v>336</v>
      </c>
      <c r="O70" s="126">
        <v>190</v>
      </c>
      <c r="P70" s="126">
        <v>181</v>
      </c>
      <c r="Q70" s="126">
        <v>7</v>
      </c>
      <c r="R70" s="126"/>
      <c r="S70" s="127">
        <v>56</v>
      </c>
      <c r="T70" s="126">
        <v>36</v>
      </c>
      <c r="U70" s="126">
        <v>30</v>
      </c>
      <c r="V70" s="126"/>
      <c r="W70" s="126"/>
      <c r="X70" s="126"/>
      <c r="Y70" s="126"/>
      <c r="Z70" s="127">
        <v>6.18</v>
      </c>
      <c r="AA70" s="126"/>
      <c r="AB70" s="126"/>
      <c r="AC70" s="126"/>
      <c r="AD70" s="127"/>
    </row>
    <row r="71" spans="1:30">
      <c r="A71" s="126">
        <v>70</v>
      </c>
      <c r="B71" s="126" t="s">
        <v>68</v>
      </c>
      <c r="C71" s="127">
        <v>61335</v>
      </c>
      <c r="D71" s="127">
        <v>10490</v>
      </c>
      <c r="E71" s="126">
        <v>9981</v>
      </c>
      <c r="F71" s="126">
        <v>8946</v>
      </c>
      <c r="G71" s="127">
        <v>2401</v>
      </c>
      <c r="H71" s="126">
        <v>2178</v>
      </c>
      <c r="I71" s="126">
        <v>1956</v>
      </c>
      <c r="J71" s="126">
        <v>1580</v>
      </c>
      <c r="K71" s="126">
        <v>1531</v>
      </c>
      <c r="L71" s="127">
        <v>490</v>
      </c>
      <c r="M71" s="126">
        <v>399</v>
      </c>
      <c r="N71" s="126">
        <v>349</v>
      </c>
      <c r="O71" s="126">
        <v>200</v>
      </c>
      <c r="P71" s="126">
        <v>190</v>
      </c>
      <c r="Q71" s="126">
        <v>8</v>
      </c>
      <c r="R71" s="126">
        <v>7</v>
      </c>
      <c r="S71" s="127">
        <v>58</v>
      </c>
      <c r="T71" s="126">
        <v>37</v>
      </c>
      <c r="U71" s="126">
        <v>31</v>
      </c>
      <c r="V71" s="126"/>
      <c r="W71" s="126"/>
      <c r="X71" s="126"/>
      <c r="Y71" s="126"/>
      <c r="Z71" s="127">
        <v>6.25</v>
      </c>
      <c r="AA71" s="126"/>
      <c r="AB71" s="126"/>
      <c r="AC71" s="126"/>
      <c r="AD71" s="127"/>
    </row>
    <row r="72" spans="1:30">
      <c r="A72" s="126">
        <v>71</v>
      </c>
      <c r="B72" s="126" t="s">
        <v>69</v>
      </c>
      <c r="C72" s="127">
        <v>63310</v>
      </c>
      <c r="D72" s="127">
        <v>10876</v>
      </c>
      <c r="E72" s="126">
        <v>10355</v>
      </c>
      <c r="F72" s="126">
        <v>9250</v>
      </c>
      <c r="G72" s="127">
        <v>2499</v>
      </c>
      <c r="H72" s="126">
        <v>2270</v>
      </c>
      <c r="I72" s="126">
        <v>2032</v>
      </c>
      <c r="J72" s="126">
        <v>1647</v>
      </c>
      <c r="K72" s="126">
        <v>1596</v>
      </c>
      <c r="L72" s="127">
        <v>514</v>
      </c>
      <c r="M72" s="126">
        <v>420</v>
      </c>
      <c r="N72" s="126">
        <v>366</v>
      </c>
      <c r="O72" s="126">
        <v>213</v>
      </c>
      <c r="P72" s="126">
        <v>202</v>
      </c>
      <c r="Q72" s="126">
        <v>13</v>
      </c>
      <c r="R72" s="126">
        <v>12</v>
      </c>
      <c r="S72" s="127">
        <v>62</v>
      </c>
      <c r="T72" s="126">
        <v>39</v>
      </c>
      <c r="U72" s="126">
        <v>32</v>
      </c>
      <c r="V72" s="126">
        <v>6.6</v>
      </c>
      <c r="W72" s="126"/>
      <c r="X72" s="126"/>
      <c r="Y72" s="126"/>
      <c r="Z72" s="127">
        <v>7</v>
      </c>
      <c r="AA72" s="126"/>
      <c r="AB72" s="126"/>
      <c r="AC72" s="126"/>
      <c r="AD72" s="127"/>
    </row>
    <row r="73" spans="1:30">
      <c r="A73" s="126">
        <v>72</v>
      </c>
      <c r="B73" s="126" t="s">
        <v>70</v>
      </c>
      <c r="C73" s="127">
        <v>65350</v>
      </c>
      <c r="D73" s="127">
        <v>11275</v>
      </c>
      <c r="E73" s="126">
        <v>10742</v>
      </c>
      <c r="F73" s="126">
        <v>9564</v>
      </c>
      <c r="G73" s="127">
        <v>2604</v>
      </c>
      <c r="H73" s="126">
        <v>2369</v>
      </c>
      <c r="I73" s="126">
        <v>2113</v>
      </c>
      <c r="J73" s="126">
        <v>1720</v>
      </c>
      <c r="K73" s="126">
        <v>1665</v>
      </c>
      <c r="L73" s="127">
        <v>542</v>
      </c>
      <c r="M73" s="126">
        <v>444</v>
      </c>
      <c r="N73" s="126">
        <v>386</v>
      </c>
      <c r="O73" s="126">
        <v>229</v>
      </c>
      <c r="P73" s="126">
        <v>217</v>
      </c>
      <c r="Q73" s="126">
        <v>21</v>
      </c>
      <c r="R73" s="126">
        <v>20</v>
      </c>
      <c r="S73" s="127">
        <v>68</v>
      </c>
      <c r="T73" s="126">
        <v>43</v>
      </c>
      <c r="U73" s="126">
        <v>35</v>
      </c>
      <c r="V73" s="126">
        <v>7</v>
      </c>
      <c r="W73" s="126"/>
      <c r="X73" s="126"/>
      <c r="Y73" s="126"/>
      <c r="Z73" s="127">
        <v>7.5</v>
      </c>
      <c r="AA73" s="126"/>
      <c r="AB73" s="126"/>
      <c r="AC73" s="126"/>
      <c r="AD73" s="127"/>
    </row>
    <row r="74" spans="1:30">
      <c r="A74" s="126">
        <v>73</v>
      </c>
      <c r="B74" s="126" t="s">
        <v>71</v>
      </c>
      <c r="C74" s="127">
        <v>67419</v>
      </c>
      <c r="D74" s="127">
        <v>11684</v>
      </c>
      <c r="E74" s="126">
        <v>11139</v>
      </c>
      <c r="F74" s="126">
        <v>9884</v>
      </c>
      <c r="G74" s="127">
        <v>2712</v>
      </c>
      <c r="H74" s="126">
        <v>2472</v>
      </c>
      <c r="I74" s="126">
        <v>2197</v>
      </c>
      <c r="J74" s="126">
        <v>1796</v>
      </c>
      <c r="K74" s="126">
        <v>1737</v>
      </c>
      <c r="L74" s="127">
        <v>570</v>
      </c>
      <c r="M74" s="126">
        <v>469</v>
      </c>
      <c r="N74" s="126">
        <v>407</v>
      </c>
      <c r="O74" s="126">
        <v>245</v>
      </c>
      <c r="P74" s="126">
        <v>232</v>
      </c>
      <c r="Q74" s="126">
        <v>30</v>
      </c>
      <c r="R74" s="126">
        <v>28</v>
      </c>
      <c r="S74" s="127">
        <v>74</v>
      </c>
      <c r="T74" s="126">
        <v>47</v>
      </c>
      <c r="U74" s="126">
        <v>38</v>
      </c>
      <c r="V74" s="126">
        <v>8.3000000000000007</v>
      </c>
      <c r="W74" s="126"/>
      <c r="X74" s="126"/>
      <c r="Y74" s="126"/>
      <c r="Z74" s="127">
        <v>7.9</v>
      </c>
      <c r="AA74" s="126"/>
      <c r="AB74" s="126"/>
      <c r="AC74" s="126"/>
      <c r="AD74" s="127"/>
    </row>
    <row r="75" spans="1:30">
      <c r="A75" s="126">
        <v>74</v>
      </c>
      <c r="B75" s="126" t="s">
        <v>72</v>
      </c>
      <c r="C75" s="127">
        <v>69529</v>
      </c>
      <c r="D75" s="127">
        <v>12103</v>
      </c>
      <c r="E75" s="126">
        <v>11546</v>
      </c>
      <c r="F75" s="126">
        <v>10209</v>
      </c>
      <c r="G75" s="127">
        <v>2823</v>
      </c>
      <c r="H75" s="126">
        <v>2577</v>
      </c>
      <c r="I75" s="126">
        <v>2283</v>
      </c>
      <c r="J75" s="126">
        <v>1874</v>
      </c>
      <c r="K75" s="126">
        <v>1811</v>
      </c>
      <c r="L75" s="127">
        <v>599</v>
      </c>
      <c r="M75" s="126">
        <v>495</v>
      </c>
      <c r="N75" s="126">
        <v>428</v>
      </c>
      <c r="O75" s="126">
        <v>261</v>
      </c>
      <c r="P75" s="126">
        <v>248</v>
      </c>
      <c r="Q75" s="126">
        <v>38</v>
      </c>
      <c r="R75" s="126">
        <v>36</v>
      </c>
      <c r="S75" s="127">
        <v>80</v>
      </c>
      <c r="T75" s="126">
        <v>51</v>
      </c>
      <c r="U75" s="126">
        <v>41</v>
      </c>
      <c r="V75" s="126">
        <v>9</v>
      </c>
      <c r="W75" s="126"/>
      <c r="X75" s="126"/>
      <c r="Y75" s="126"/>
      <c r="Z75" s="127">
        <v>8</v>
      </c>
      <c r="AA75" s="126"/>
      <c r="AB75" s="126"/>
      <c r="AC75" s="126"/>
      <c r="AD75" s="127"/>
    </row>
    <row r="76" spans="1:30">
      <c r="A76" s="126">
        <v>75</v>
      </c>
      <c r="B76" s="126" t="s">
        <v>73</v>
      </c>
      <c r="C76" s="127">
        <v>71681</v>
      </c>
      <c r="D76" s="127">
        <v>12532</v>
      </c>
      <c r="E76" s="126">
        <v>11963</v>
      </c>
      <c r="F76" s="126">
        <v>10540</v>
      </c>
      <c r="G76" s="127">
        <v>2937</v>
      </c>
      <c r="H76" s="126">
        <v>2686</v>
      </c>
      <c r="I76" s="126">
        <v>2371</v>
      </c>
      <c r="J76" s="126">
        <v>1953</v>
      </c>
      <c r="K76" s="126">
        <v>1887</v>
      </c>
      <c r="L76" s="127">
        <v>629</v>
      </c>
      <c r="M76" s="126">
        <v>522</v>
      </c>
      <c r="N76" s="126">
        <v>450</v>
      </c>
      <c r="O76" s="126">
        <v>278</v>
      </c>
      <c r="P76" s="126">
        <v>264</v>
      </c>
      <c r="Q76" s="126">
        <v>47</v>
      </c>
      <c r="R76" s="126">
        <v>45</v>
      </c>
      <c r="S76" s="127">
        <v>86</v>
      </c>
      <c r="T76" s="126">
        <v>56</v>
      </c>
      <c r="U76" s="126">
        <v>45</v>
      </c>
      <c r="V76" s="126">
        <v>9.6</v>
      </c>
      <c r="W76" s="126"/>
      <c r="X76" s="126"/>
      <c r="Y76" s="126"/>
      <c r="Z76" s="127">
        <v>7.9</v>
      </c>
      <c r="AA76" s="126"/>
      <c r="AB76" s="126"/>
      <c r="AC76" s="126"/>
      <c r="AD76" s="127"/>
    </row>
    <row r="77" spans="1:30">
      <c r="A77" s="126">
        <v>76</v>
      </c>
      <c r="B77" s="126" t="s">
        <v>74</v>
      </c>
      <c r="C77" s="127">
        <v>73876</v>
      </c>
      <c r="D77" s="127">
        <v>12972</v>
      </c>
      <c r="E77" s="126">
        <v>12390</v>
      </c>
      <c r="F77" s="126">
        <v>10876</v>
      </c>
      <c r="G77" s="127">
        <v>3054</v>
      </c>
      <c r="H77" s="126">
        <v>2797</v>
      </c>
      <c r="I77" s="126">
        <v>2461</v>
      </c>
      <c r="J77" s="126">
        <v>2035</v>
      </c>
      <c r="K77" s="126">
        <v>1964</v>
      </c>
      <c r="L77" s="127">
        <v>660</v>
      </c>
      <c r="M77" s="126">
        <v>551</v>
      </c>
      <c r="N77" s="126">
        <v>473</v>
      </c>
      <c r="O77" s="126">
        <v>295</v>
      </c>
      <c r="P77" s="126">
        <v>280</v>
      </c>
      <c r="Q77" s="126">
        <v>56</v>
      </c>
      <c r="R77" s="126">
        <v>54</v>
      </c>
      <c r="S77" s="127">
        <v>92</v>
      </c>
      <c r="T77" s="126">
        <v>61</v>
      </c>
      <c r="U77" s="126">
        <v>49</v>
      </c>
      <c r="V77" s="126">
        <v>9.6</v>
      </c>
      <c r="W77" s="126"/>
      <c r="X77" s="126"/>
      <c r="Y77" s="126"/>
      <c r="Z77" s="127">
        <v>8.5</v>
      </c>
      <c r="AA77" s="126"/>
      <c r="AB77" s="126"/>
      <c r="AC77" s="126"/>
      <c r="AD77" s="127"/>
    </row>
    <row r="78" spans="1:30">
      <c r="A78" s="126">
        <v>77</v>
      </c>
      <c r="B78" s="126" t="s">
        <v>75</v>
      </c>
      <c r="C78" s="127">
        <v>76115</v>
      </c>
      <c r="D78" s="127">
        <v>13422</v>
      </c>
      <c r="E78" s="126">
        <v>12828</v>
      </c>
      <c r="F78" s="126">
        <v>11219</v>
      </c>
      <c r="G78" s="127">
        <v>3175</v>
      </c>
      <c r="H78" s="126">
        <v>2912</v>
      </c>
      <c r="I78" s="126">
        <v>2554</v>
      </c>
      <c r="J78" s="126">
        <v>2119</v>
      </c>
      <c r="K78" s="126">
        <v>2044</v>
      </c>
      <c r="L78" s="127">
        <v>693</v>
      </c>
      <c r="M78" s="126">
        <v>581</v>
      </c>
      <c r="N78" s="126">
        <v>497</v>
      </c>
      <c r="O78" s="126">
        <v>314</v>
      </c>
      <c r="P78" s="126">
        <v>298</v>
      </c>
      <c r="Q78" s="126">
        <v>67</v>
      </c>
      <c r="R78" s="126">
        <v>64</v>
      </c>
      <c r="S78" s="127">
        <v>99</v>
      </c>
      <c r="T78" s="126">
        <v>66</v>
      </c>
      <c r="U78" s="126">
        <v>53</v>
      </c>
      <c r="V78" s="126">
        <v>9.6</v>
      </c>
      <c r="W78" s="126"/>
      <c r="X78" s="126"/>
      <c r="Y78" s="126"/>
      <c r="Z78" s="127">
        <v>9.1</v>
      </c>
      <c r="AA78" s="126"/>
      <c r="AB78" s="126"/>
      <c r="AC78" s="126"/>
      <c r="AD78" s="127"/>
    </row>
    <row r="79" spans="1:30">
      <c r="A79" s="126">
        <v>78</v>
      </c>
      <c r="B79" s="126" t="s">
        <v>76</v>
      </c>
      <c r="C79" s="127">
        <v>78399</v>
      </c>
      <c r="D79" s="127">
        <v>13883</v>
      </c>
      <c r="E79" s="126">
        <v>13277</v>
      </c>
      <c r="F79" s="126">
        <v>11567</v>
      </c>
      <c r="G79" s="127">
        <v>3300</v>
      </c>
      <c r="H79" s="126">
        <v>3030</v>
      </c>
      <c r="I79" s="126">
        <v>2649</v>
      </c>
      <c r="J79" s="126">
        <v>2206</v>
      </c>
      <c r="K79" s="126">
        <v>2126</v>
      </c>
      <c r="L79" s="127">
        <v>727</v>
      </c>
      <c r="M79" s="126">
        <v>612</v>
      </c>
      <c r="N79" s="126">
        <v>522</v>
      </c>
      <c r="O79" s="126">
        <v>335</v>
      </c>
      <c r="P79" s="126">
        <v>318</v>
      </c>
      <c r="Q79" s="126">
        <v>78</v>
      </c>
      <c r="R79" s="126">
        <v>75</v>
      </c>
      <c r="S79" s="127">
        <v>106</v>
      </c>
      <c r="T79" s="126">
        <v>71</v>
      </c>
      <c r="U79" s="126">
        <v>57</v>
      </c>
      <c r="V79" s="126">
        <v>9.6</v>
      </c>
      <c r="W79" s="126"/>
      <c r="X79" s="126"/>
      <c r="Y79" s="126"/>
      <c r="Z79" s="127">
        <v>9</v>
      </c>
      <c r="AA79" s="126"/>
      <c r="AB79" s="126"/>
      <c r="AC79" s="126"/>
      <c r="AD79" s="127"/>
    </row>
    <row r="80" spans="1:30">
      <c r="A80" s="126">
        <v>79</v>
      </c>
      <c r="B80" s="126" t="s">
        <v>77</v>
      </c>
      <c r="C80" s="127">
        <v>80729</v>
      </c>
      <c r="D80" s="127">
        <v>14356</v>
      </c>
      <c r="E80" s="126">
        <v>13738</v>
      </c>
      <c r="F80" s="126">
        <v>11923</v>
      </c>
      <c r="G80" s="127">
        <v>3430</v>
      </c>
      <c r="H80" s="126">
        <v>3153</v>
      </c>
      <c r="I80" s="126">
        <v>2748</v>
      </c>
      <c r="J80" s="126">
        <v>2295</v>
      </c>
      <c r="K80" s="126">
        <v>2210</v>
      </c>
      <c r="L80" s="127">
        <v>764</v>
      </c>
      <c r="M80" s="126">
        <v>645</v>
      </c>
      <c r="N80" s="126">
        <v>548</v>
      </c>
      <c r="O80" s="126">
        <v>357</v>
      </c>
      <c r="P80" s="126">
        <v>339</v>
      </c>
      <c r="Q80" s="126">
        <v>91</v>
      </c>
      <c r="R80" s="126">
        <v>87</v>
      </c>
      <c r="S80" s="127">
        <v>114</v>
      </c>
      <c r="T80" s="126">
        <v>76</v>
      </c>
      <c r="U80" s="126">
        <v>61</v>
      </c>
      <c r="V80" s="126">
        <v>12.5</v>
      </c>
      <c r="W80" s="126">
        <v>11.1</v>
      </c>
      <c r="X80" s="126"/>
      <c r="Y80" s="126"/>
      <c r="Z80" s="127">
        <v>9.23</v>
      </c>
      <c r="AA80" s="126"/>
      <c r="AB80" s="126"/>
      <c r="AC80" s="126"/>
      <c r="AD80" s="127"/>
    </row>
    <row r="81" spans="1:30">
      <c r="A81" s="126">
        <v>80</v>
      </c>
      <c r="B81" s="126" t="s">
        <v>78</v>
      </c>
      <c r="C81" s="127">
        <v>83108</v>
      </c>
      <c r="D81" s="127">
        <v>14845</v>
      </c>
      <c r="E81" s="126">
        <v>14214</v>
      </c>
      <c r="F81" s="126">
        <v>12288</v>
      </c>
      <c r="G81" s="127">
        <v>3567</v>
      </c>
      <c r="H81" s="126">
        <v>3283</v>
      </c>
      <c r="I81" s="126">
        <v>2852</v>
      </c>
      <c r="J81" s="126">
        <v>2390</v>
      </c>
      <c r="K81" s="126">
        <v>2300</v>
      </c>
      <c r="L81" s="127">
        <v>806</v>
      </c>
      <c r="M81" s="126">
        <v>683</v>
      </c>
      <c r="N81" s="126">
        <v>579</v>
      </c>
      <c r="O81" s="126">
        <v>382</v>
      </c>
      <c r="P81" s="126">
        <v>363</v>
      </c>
      <c r="Q81" s="126">
        <v>107</v>
      </c>
      <c r="R81" s="126">
        <v>103</v>
      </c>
      <c r="S81" s="127">
        <v>125</v>
      </c>
      <c r="T81" s="126">
        <v>85</v>
      </c>
      <c r="U81" s="126">
        <v>68</v>
      </c>
      <c r="V81" s="126">
        <v>14</v>
      </c>
      <c r="W81" s="126">
        <v>12</v>
      </c>
      <c r="X81" s="126"/>
      <c r="Y81" s="126"/>
      <c r="Z81" s="127">
        <v>10.4</v>
      </c>
      <c r="AA81" s="126"/>
      <c r="AB81" s="126"/>
      <c r="AC81" s="126"/>
      <c r="AD81" s="127"/>
    </row>
    <row r="82" spans="1:30">
      <c r="A82" s="126">
        <v>81</v>
      </c>
      <c r="B82" s="126" t="s">
        <v>79</v>
      </c>
      <c r="C82" s="127">
        <v>85536</v>
      </c>
      <c r="D82" s="127">
        <v>15350</v>
      </c>
      <c r="E82" s="126">
        <v>14704</v>
      </c>
      <c r="F82" s="126">
        <v>12662</v>
      </c>
      <c r="G82" s="127">
        <v>3710</v>
      </c>
      <c r="H82" s="126">
        <v>3420</v>
      </c>
      <c r="I82" s="126">
        <v>2961</v>
      </c>
      <c r="J82" s="126">
        <v>2490</v>
      </c>
      <c r="K82" s="126">
        <v>2394</v>
      </c>
      <c r="L82" s="127">
        <v>852</v>
      </c>
      <c r="M82" s="126">
        <v>726</v>
      </c>
      <c r="N82" s="126">
        <v>615</v>
      </c>
      <c r="O82" s="126">
        <v>411</v>
      </c>
      <c r="P82" s="126">
        <v>391</v>
      </c>
      <c r="Q82" s="126">
        <v>127</v>
      </c>
      <c r="R82" s="126">
        <v>123</v>
      </c>
      <c r="S82" s="127">
        <v>139</v>
      </c>
      <c r="T82" s="126">
        <v>98</v>
      </c>
      <c r="U82" s="126">
        <v>79</v>
      </c>
      <c r="V82" s="126">
        <v>21</v>
      </c>
      <c r="W82" s="126">
        <v>19</v>
      </c>
      <c r="X82" s="126"/>
      <c r="Y82" s="126"/>
      <c r="Z82" s="127">
        <v>8</v>
      </c>
      <c r="AA82" s="126">
        <v>6.11</v>
      </c>
      <c r="AB82" s="126"/>
      <c r="AC82" s="126"/>
      <c r="AD82" s="127"/>
    </row>
    <row r="83" spans="1:30">
      <c r="A83" s="126">
        <v>82</v>
      </c>
      <c r="B83" s="126" t="s">
        <v>80</v>
      </c>
      <c r="C83" s="127">
        <v>88011</v>
      </c>
      <c r="D83" s="127">
        <v>15867</v>
      </c>
      <c r="E83" s="126">
        <v>15206</v>
      </c>
      <c r="F83" s="126">
        <v>13041</v>
      </c>
      <c r="G83" s="127">
        <v>3857</v>
      </c>
      <c r="H83" s="126">
        <v>3560</v>
      </c>
      <c r="I83" s="126">
        <v>3072</v>
      </c>
      <c r="J83" s="126">
        <v>2592</v>
      </c>
      <c r="K83" s="126">
        <v>2490</v>
      </c>
      <c r="L83" s="127">
        <v>899</v>
      </c>
      <c r="M83" s="126">
        <v>769</v>
      </c>
      <c r="N83" s="126">
        <v>651</v>
      </c>
      <c r="O83" s="126">
        <v>441</v>
      </c>
      <c r="P83" s="126">
        <v>419</v>
      </c>
      <c r="Q83" s="126">
        <v>148</v>
      </c>
      <c r="R83" s="126">
        <v>144</v>
      </c>
      <c r="S83" s="127">
        <v>153</v>
      </c>
      <c r="T83" s="126">
        <v>111</v>
      </c>
      <c r="U83" s="126">
        <v>90</v>
      </c>
      <c r="V83" s="126">
        <v>27</v>
      </c>
      <c r="W83" s="126">
        <v>25</v>
      </c>
      <c r="X83" s="126"/>
      <c r="Y83" s="126"/>
      <c r="Z83" s="127">
        <v>10</v>
      </c>
      <c r="AA83" s="126">
        <v>7.42</v>
      </c>
      <c r="AB83" s="126"/>
      <c r="AC83" s="126"/>
      <c r="AD83" s="127"/>
    </row>
    <row r="84" spans="1:30">
      <c r="A84" s="126">
        <v>83</v>
      </c>
      <c r="B84" s="126" t="s">
        <v>81</v>
      </c>
      <c r="C84" s="127">
        <v>90534</v>
      </c>
      <c r="D84" s="127">
        <v>16396</v>
      </c>
      <c r="E84" s="126">
        <v>15719</v>
      </c>
      <c r="F84" s="126">
        <v>13426</v>
      </c>
      <c r="G84" s="127">
        <v>4007</v>
      </c>
      <c r="H84" s="126">
        <v>3704</v>
      </c>
      <c r="I84" s="126">
        <v>3185</v>
      </c>
      <c r="J84" s="126">
        <v>2696</v>
      </c>
      <c r="K84" s="126">
        <v>2588</v>
      </c>
      <c r="L84" s="127">
        <v>946</v>
      </c>
      <c r="M84" s="126">
        <v>813</v>
      </c>
      <c r="N84" s="126">
        <v>687</v>
      </c>
      <c r="O84" s="126">
        <v>472</v>
      </c>
      <c r="P84" s="126">
        <v>448</v>
      </c>
      <c r="Q84" s="126">
        <v>170</v>
      </c>
      <c r="R84" s="126">
        <v>165</v>
      </c>
      <c r="S84" s="127">
        <v>167</v>
      </c>
      <c r="T84" s="126">
        <v>125</v>
      </c>
      <c r="U84" s="126">
        <v>101</v>
      </c>
      <c r="V84" s="126">
        <v>34</v>
      </c>
      <c r="W84" s="126">
        <v>32</v>
      </c>
      <c r="X84" s="126"/>
      <c r="Y84" s="126"/>
      <c r="Z84" s="127">
        <v>12</v>
      </c>
      <c r="AA84" s="126">
        <v>7.29</v>
      </c>
      <c r="AB84" s="126"/>
      <c r="AC84" s="126"/>
      <c r="AD84" s="127"/>
    </row>
    <row r="85" spans="1:30">
      <c r="A85" s="126">
        <v>84</v>
      </c>
      <c r="B85" s="126" t="s">
        <v>82</v>
      </c>
      <c r="C85" s="127">
        <v>93106</v>
      </c>
      <c r="D85" s="127">
        <v>16937</v>
      </c>
      <c r="E85" s="126">
        <v>16244</v>
      </c>
      <c r="F85" s="126">
        <v>13816</v>
      </c>
      <c r="G85" s="127">
        <v>4161</v>
      </c>
      <c r="H85" s="126">
        <v>3852</v>
      </c>
      <c r="I85" s="126">
        <v>3301</v>
      </c>
      <c r="J85" s="126">
        <v>282</v>
      </c>
      <c r="K85" s="126">
        <v>2687</v>
      </c>
      <c r="L85" s="127">
        <v>994</v>
      </c>
      <c r="M85" s="126">
        <v>858</v>
      </c>
      <c r="N85" s="126">
        <v>724</v>
      </c>
      <c r="O85" s="126">
        <v>503</v>
      </c>
      <c r="P85" s="126">
        <v>478</v>
      </c>
      <c r="Q85" s="126">
        <v>193</v>
      </c>
      <c r="R85" s="126">
        <v>187</v>
      </c>
      <c r="S85" s="127">
        <v>181</v>
      </c>
      <c r="T85" s="126">
        <v>139</v>
      </c>
      <c r="U85" s="126">
        <v>112</v>
      </c>
      <c r="V85" s="126">
        <v>41</v>
      </c>
      <c r="W85" s="126">
        <v>38</v>
      </c>
      <c r="X85" s="126"/>
      <c r="Y85" s="126"/>
      <c r="Z85" s="127">
        <v>15</v>
      </c>
      <c r="AA85" s="126">
        <v>8.43</v>
      </c>
      <c r="AB85" s="126"/>
      <c r="AC85" s="126"/>
      <c r="AD85" s="127"/>
    </row>
    <row r="86" spans="1:30">
      <c r="A86" s="126">
        <v>85</v>
      </c>
      <c r="B86" s="126" t="s">
        <v>83</v>
      </c>
      <c r="C86" s="127">
        <v>95729</v>
      </c>
      <c r="D86" s="127">
        <v>17490</v>
      </c>
      <c r="E86" s="126">
        <v>16782</v>
      </c>
      <c r="F86" s="126">
        <v>14212</v>
      </c>
      <c r="G86" s="127">
        <v>4320</v>
      </c>
      <c r="H86" s="126">
        <v>4005</v>
      </c>
      <c r="I86" s="126">
        <v>3420</v>
      </c>
      <c r="J86" s="126">
        <v>2910</v>
      </c>
      <c r="K86" s="126">
        <v>1788</v>
      </c>
      <c r="L86" s="127">
        <v>1044</v>
      </c>
      <c r="M86" s="126">
        <v>904</v>
      </c>
      <c r="N86" s="126">
        <v>761</v>
      </c>
      <c r="O86" s="126">
        <v>535</v>
      </c>
      <c r="P86" s="126">
        <v>508</v>
      </c>
      <c r="Q86" s="126">
        <v>217</v>
      </c>
      <c r="R86" s="126">
        <v>211</v>
      </c>
      <c r="S86" s="127">
        <v>196</v>
      </c>
      <c r="T86" s="126">
        <v>153</v>
      </c>
      <c r="U86" s="126">
        <v>123</v>
      </c>
      <c r="V86" s="126">
        <v>48</v>
      </c>
      <c r="W86" s="126">
        <v>44</v>
      </c>
      <c r="X86" s="126"/>
      <c r="Y86" s="126"/>
      <c r="Z86" s="127">
        <v>19</v>
      </c>
      <c r="AA86" s="126">
        <v>11</v>
      </c>
      <c r="AB86" s="126">
        <v>9.3000000000000007</v>
      </c>
      <c r="AC86" s="126"/>
      <c r="AD86" s="127"/>
    </row>
    <row r="87" spans="1:30" ht="15" thickBot="1">
      <c r="A87" s="122">
        <v>86</v>
      </c>
      <c r="B87" s="122" t="s">
        <v>84</v>
      </c>
      <c r="C87" s="123">
        <v>98404</v>
      </c>
      <c r="D87" s="123">
        <v>18055</v>
      </c>
      <c r="E87" s="122">
        <v>17334</v>
      </c>
      <c r="F87" s="122">
        <v>14615</v>
      </c>
      <c r="G87" s="123">
        <v>4483</v>
      </c>
      <c r="H87" s="122">
        <v>4162</v>
      </c>
      <c r="I87" s="122">
        <v>3542</v>
      </c>
      <c r="J87" s="122">
        <v>3019</v>
      </c>
      <c r="K87" s="122">
        <v>2890</v>
      </c>
      <c r="L87" s="123">
        <v>1096</v>
      </c>
      <c r="M87" s="122">
        <v>951</v>
      </c>
      <c r="N87" s="122">
        <v>798</v>
      </c>
      <c r="O87" s="122">
        <v>567</v>
      </c>
      <c r="P87" s="122">
        <v>538</v>
      </c>
      <c r="Q87" s="122">
        <v>242</v>
      </c>
      <c r="R87" s="122">
        <v>235</v>
      </c>
      <c r="S87" s="123">
        <v>212</v>
      </c>
      <c r="T87" s="122">
        <v>167</v>
      </c>
      <c r="U87" s="122">
        <v>134</v>
      </c>
      <c r="V87" s="122">
        <v>55</v>
      </c>
      <c r="W87" s="122">
        <v>51</v>
      </c>
      <c r="X87" s="122"/>
      <c r="Y87" s="122"/>
      <c r="Z87" s="123">
        <v>24</v>
      </c>
      <c r="AA87" s="122">
        <v>14</v>
      </c>
      <c r="AB87" s="122">
        <v>10.7</v>
      </c>
      <c r="AC87" s="122"/>
      <c r="AD87" s="123"/>
    </row>
    <row r="88" spans="1:30" ht="15" thickTop="1">
      <c r="A88" s="124">
        <v>87</v>
      </c>
      <c r="B88" s="124" t="s">
        <v>85</v>
      </c>
      <c r="C88" s="125">
        <v>101134</v>
      </c>
      <c r="D88" s="125">
        <v>18637</v>
      </c>
      <c r="E88" s="124">
        <v>17903</v>
      </c>
      <c r="F88" s="124">
        <v>15028</v>
      </c>
      <c r="G88" s="125">
        <v>4652</v>
      </c>
      <c r="H88" s="124">
        <v>4324</v>
      </c>
      <c r="I88" s="124">
        <v>3666</v>
      </c>
      <c r="J88" s="124">
        <v>3134</v>
      </c>
      <c r="K88" s="124">
        <v>2998</v>
      </c>
      <c r="L88" s="125">
        <v>1153</v>
      </c>
      <c r="M88" s="124">
        <v>1003</v>
      </c>
      <c r="N88" s="124">
        <v>839</v>
      </c>
      <c r="O88" s="124">
        <v>603</v>
      </c>
      <c r="P88" s="124">
        <v>572</v>
      </c>
      <c r="Q88" s="124">
        <v>268</v>
      </c>
      <c r="R88" s="124">
        <v>260</v>
      </c>
      <c r="S88" s="125">
        <v>231</v>
      </c>
      <c r="T88" s="124">
        <v>183</v>
      </c>
      <c r="U88" s="124">
        <v>147</v>
      </c>
      <c r="V88" s="124">
        <v>65</v>
      </c>
      <c r="W88" s="124">
        <v>61</v>
      </c>
      <c r="X88" s="124"/>
      <c r="Y88" s="124"/>
      <c r="Z88" s="125">
        <v>33</v>
      </c>
      <c r="AA88" s="124">
        <v>17</v>
      </c>
      <c r="AB88" s="124">
        <v>13</v>
      </c>
      <c r="AC88" s="124"/>
      <c r="AD88" s="125">
        <v>4</v>
      </c>
    </row>
    <row r="89" spans="1:30">
      <c r="A89" s="126">
        <v>88</v>
      </c>
      <c r="B89" s="126" t="s">
        <v>86</v>
      </c>
      <c r="C89" s="127">
        <v>103919</v>
      </c>
      <c r="D89" s="127">
        <v>19237</v>
      </c>
      <c r="E89" s="126">
        <v>18488</v>
      </c>
      <c r="F89" s="126">
        <v>15449</v>
      </c>
      <c r="G89" s="127">
        <v>4827</v>
      </c>
      <c r="H89" s="126">
        <v>4491</v>
      </c>
      <c r="I89" s="126">
        <v>3793</v>
      </c>
      <c r="J89" s="126">
        <v>3254</v>
      </c>
      <c r="K89" s="126">
        <v>3111</v>
      </c>
      <c r="L89" s="127">
        <v>1214</v>
      </c>
      <c r="M89" s="126">
        <v>1060</v>
      </c>
      <c r="N89" s="126">
        <v>884</v>
      </c>
      <c r="O89" s="126">
        <v>642</v>
      </c>
      <c r="P89" s="126">
        <v>609</v>
      </c>
      <c r="Q89" s="126">
        <v>296</v>
      </c>
      <c r="R89" s="126">
        <v>287</v>
      </c>
      <c r="S89" s="127">
        <v>253</v>
      </c>
      <c r="T89" s="126">
        <v>201</v>
      </c>
      <c r="U89" s="126">
        <v>161</v>
      </c>
      <c r="V89" s="126">
        <v>77</v>
      </c>
      <c r="W89" s="126">
        <v>73</v>
      </c>
      <c r="X89" s="126"/>
      <c r="Y89" s="126"/>
      <c r="Z89" s="127">
        <v>46</v>
      </c>
      <c r="AA89" s="126">
        <v>28</v>
      </c>
      <c r="AB89" s="126">
        <v>23</v>
      </c>
      <c r="AC89" s="126"/>
      <c r="AD89" s="127">
        <v>5.28</v>
      </c>
    </row>
    <row r="90" spans="1:30">
      <c r="A90" s="126">
        <v>89</v>
      </c>
      <c r="B90" s="126" t="s">
        <v>87</v>
      </c>
      <c r="C90" s="127">
        <v>106759</v>
      </c>
      <c r="D90" s="127">
        <v>19850</v>
      </c>
      <c r="E90" s="126">
        <v>19086</v>
      </c>
      <c r="F90" s="126">
        <v>15874</v>
      </c>
      <c r="G90" s="127">
        <v>5005</v>
      </c>
      <c r="H90" s="126">
        <v>4661</v>
      </c>
      <c r="I90" s="126">
        <v>3921</v>
      </c>
      <c r="J90" s="126">
        <v>3374</v>
      </c>
      <c r="K90" s="126">
        <v>3223</v>
      </c>
      <c r="L90" s="127">
        <v>1274</v>
      </c>
      <c r="M90" s="126">
        <v>1116</v>
      </c>
      <c r="N90" s="126">
        <v>928</v>
      </c>
      <c r="O90" s="126">
        <v>680</v>
      </c>
      <c r="P90" s="126">
        <v>645</v>
      </c>
      <c r="Q90" s="126">
        <v>322</v>
      </c>
      <c r="R90" s="126">
        <v>313</v>
      </c>
      <c r="S90" s="127">
        <v>274</v>
      </c>
      <c r="T90" s="126">
        <v>218</v>
      </c>
      <c r="U90" s="126">
        <v>174</v>
      </c>
      <c r="V90" s="126">
        <v>88</v>
      </c>
      <c r="W90" s="126">
        <v>83</v>
      </c>
      <c r="X90" s="126"/>
      <c r="Y90" s="126"/>
      <c r="Z90" s="127">
        <v>56</v>
      </c>
      <c r="AA90" s="126">
        <v>39</v>
      </c>
      <c r="AB90" s="126">
        <v>33</v>
      </c>
      <c r="AC90" s="126">
        <v>5.7</v>
      </c>
      <c r="AD90" s="127">
        <v>6.3</v>
      </c>
    </row>
    <row r="91" spans="1:30">
      <c r="A91" s="126">
        <v>90</v>
      </c>
      <c r="B91" s="126" t="s">
        <v>88</v>
      </c>
      <c r="C91" s="127">
        <v>109654</v>
      </c>
      <c r="D91" s="127">
        <v>20475</v>
      </c>
      <c r="E91" s="126">
        <v>19696</v>
      </c>
      <c r="F91" s="126">
        <v>16303</v>
      </c>
      <c r="G91" s="127">
        <v>5185</v>
      </c>
      <c r="H91" s="126">
        <v>4833</v>
      </c>
      <c r="I91" s="126">
        <v>4049</v>
      </c>
      <c r="J91" s="126">
        <v>3494</v>
      </c>
      <c r="K91" s="126">
        <v>3335</v>
      </c>
      <c r="L91" s="127">
        <v>1333</v>
      </c>
      <c r="M91" s="126">
        <v>1171</v>
      </c>
      <c r="N91" s="126">
        <v>970</v>
      </c>
      <c r="O91" s="126">
        <v>717</v>
      </c>
      <c r="P91" s="126">
        <v>679</v>
      </c>
      <c r="Q91" s="126">
        <v>347</v>
      </c>
      <c r="R91" s="126">
        <v>338</v>
      </c>
      <c r="S91" s="127">
        <v>293</v>
      </c>
      <c r="T91" s="126">
        <v>233</v>
      </c>
      <c r="U91" s="126">
        <v>185</v>
      </c>
      <c r="V91" s="126">
        <v>97</v>
      </c>
      <c r="W91" s="126">
        <v>91</v>
      </c>
      <c r="X91" s="126"/>
      <c r="Y91" s="126"/>
      <c r="Z91" s="127">
        <v>64</v>
      </c>
      <c r="AA91" s="126">
        <v>48</v>
      </c>
      <c r="AB91" s="126">
        <v>41</v>
      </c>
      <c r="AC91" s="126">
        <v>6</v>
      </c>
      <c r="AD91" s="127">
        <v>6</v>
      </c>
    </row>
    <row r="92" spans="1:30">
      <c r="A92" s="126">
        <v>91</v>
      </c>
      <c r="B92" s="126" t="s">
        <v>89</v>
      </c>
      <c r="C92" s="127">
        <v>112604</v>
      </c>
      <c r="D92" s="127">
        <v>21112</v>
      </c>
      <c r="E92" s="126">
        <v>20318</v>
      </c>
      <c r="F92" s="126">
        <v>16735</v>
      </c>
      <c r="G92" s="127">
        <v>5368</v>
      </c>
      <c r="H92" s="126">
        <v>5008</v>
      </c>
      <c r="I92" s="126">
        <v>4178</v>
      </c>
      <c r="J92" s="126">
        <v>3613</v>
      </c>
      <c r="K92" s="126">
        <v>3446</v>
      </c>
      <c r="L92" s="127">
        <v>1390</v>
      </c>
      <c r="M92" s="126">
        <v>1225</v>
      </c>
      <c r="N92" s="126">
        <v>1011</v>
      </c>
      <c r="O92" s="126">
        <v>752</v>
      </c>
      <c r="P92" s="126">
        <v>712</v>
      </c>
      <c r="Q92" s="126">
        <v>372</v>
      </c>
      <c r="R92" s="126">
        <v>362</v>
      </c>
      <c r="S92" s="127">
        <v>312</v>
      </c>
      <c r="T92" s="126">
        <v>248</v>
      </c>
      <c r="U92" s="126">
        <v>195</v>
      </c>
      <c r="V92" s="126">
        <v>104</v>
      </c>
      <c r="W92" s="126">
        <v>97</v>
      </c>
      <c r="X92" s="126">
        <v>6</v>
      </c>
      <c r="Y92" s="126"/>
      <c r="Z92" s="127">
        <v>70</v>
      </c>
      <c r="AA92" s="126">
        <v>54</v>
      </c>
      <c r="AB92" s="126">
        <v>46</v>
      </c>
      <c r="AC92" s="126">
        <v>6</v>
      </c>
      <c r="AD92" s="127">
        <v>6</v>
      </c>
    </row>
    <row r="93" spans="1:30">
      <c r="A93" s="126">
        <v>92</v>
      </c>
      <c r="B93" s="126" t="s">
        <v>90</v>
      </c>
      <c r="C93" s="127">
        <v>115611</v>
      </c>
      <c r="D93" s="127">
        <v>21762</v>
      </c>
      <c r="E93" s="126">
        <v>20953</v>
      </c>
      <c r="F93" s="126">
        <v>17171</v>
      </c>
      <c r="G93" s="127">
        <v>5553</v>
      </c>
      <c r="H93" s="126">
        <v>5187</v>
      </c>
      <c r="I93" s="126">
        <v>4308</v>
      </c>
      <c r="J93" s="126">
        <v>3733</v>
      </c>
      <c r="K93" s="126">
        <v>3557</v>
      </c>
      <c r="L93" s="127">
        <v>1446</v>
      </c>
      <c r="M93" s="126">
        <v>1278</v>
      </c>
      <c r="N93" s="126">
        <v>1050</v>
      </c>
      <c r="O93" s="126">
        <v>785</v>
      </c>
      <c r="P93" s="126">
        <v>743</v>
      </c>
      <c r="Q93" s="126">
        <v>396</v>
      </c>
      <c r="R93" s="126">
        <v>386</v>
      </c>
      <c r="S93" s="127">
        <v>329</v>
      </c>
      <c r="T93" s="126">
        <v>261</v>
      </c>
      <c r="U93" s="126">
        <v>203</v>
      </c>
      <c r="V93" s="126">
        <v>110</v>
      </c>
      <c r="W93" s="126">
        <v>101</v>
      </c>
      <c r="X93" s="126">
        <v>6</v>
      </c>
      <c r="Y93" s="126"/>
      <c r="Z93" s="127">
        <v>74</v>
      </c>
      <c r="AA93" s="126">
        <v>57</v>
      </c>
      <c r="AB93" s="126">
        <v>48</v>
      </c>
      <c r="AC93" s="126">
        <v>6.1</v>
      </c>
      <c r="AD93" s="127">
        <v>6</v>
      </c>
    </row>
    <row r="94" spans="1:30">
      <c r="A94" s="126">
        <v>93</v>
      </c>
      <c r="B94" s="128" t="s">
        <v>170</v>
      </c>
      <c r="C94" s="127">
        <v>118676</v>
      </c>
      <c r="D94" s="127">
        <v>22427</v>
      </c>
      <c r="E94" s="126">
        <v>21602</v>
      </c>
      <c r="F94" s="126">
        <v>17612</v>
      </c>
      <c r="G94" s="127">
        <v>5742</v>
      </c>
      <c r="H94" s="126">
        <v>5370</v>
      </c>
      <c r="I94" s="126">
        <v>4440</v>
      </c>
      <c r="J94" s="126">
        <v>3854</v>
      </c>
      <c r="K94" s="126">
        <v>3669</v>
      </c>
      <c r="L94" s="127">
        <v>1504</v>
      </c>
      <c r="M94" s="126">
        <v>1331</v>
      </c>
      <c r="N94" s="126">
        <v>1089</v>
      </c>
      <c r="O94" s="126">
        <v>819</v>
      </c>
      <c r="P94" s="126">
        <v>774</v>
      </c>
      <c r="Q94" s="126">
        <v>421</v>
      </c>
      <c r="R94" s="126">
        <v>410</v>
      </c>
      <c r="S94" s="127">
        <v>346</v>
      </c>
      <c r="T94" s="126">
        <v>274</v>
      </c>
      <c r="U94" s="126">
        <v>211</v>
      </c>
      <c r="V94" s="126">
        <v>116</v>
      </c>
      <c r="W94" s="126">
        <v>106</v>
      </c>
      <c r="X94" s="126">
        <v>6</v>
      </c>
      <c r="Y94" s="126"/>
      <c r="Z94" s="127">
        <v>78</v>
      </c>
      <c r="AA94" s="126">
        <v>61</v>
      </c>
      <c r="AB94" s="126">
        <v>51</v>
      </c>
      <c r="AC94" s="126">
        <v>6</v>
      </c>
      <c r="AD94" s="127">
        <v>6</v>
      </c>
    </row>
    <row r="95" spans="1:30">
      <c r="A95" s="126">
        <v>94</v>
      </c>
      <c r="B95" s="126" t="s">
        <v>171</v>
      </c>
      <c r="C95" s="127">
        <v>121800</v>
      </c>
      <c r="D95" s="127">
        <v>23109</v>
      </c>
      <c r="E95" s="126">
        <v>22267</v>
      </c>
      <c r="F95" s="126">
        <v>18059</v>
      </c>
      <c r="G95" s="127">
        <v>5936</v>
      </c>
      <c r="H95" s="126">
        <v>5557</v>
      </c>
      <c r="I95" s="126">
        <v>4574</v>
      </c>
      <c r="J95" s="126">
        <v>3977</v>
      </c>
      <c r="K95" s="126">
        <v>3783</v>
      </c>
      <c r="L95" s="127">
        <v>1563</v>
      </c>
      <c r="M95" s="126">
        <v>1384</v>
      </c>
      <c r="N95" s="126">
        <v>1128</v>
      </c>
      <c r="O95" s="126">
        <v>853</v>
      </c>
      <c r="P95" s="126">
        <v>805</v>
      </c>
      <c r="Q95" s="126">
        <v>446</v>
      </c>
      <c r="R95" s="126">
        <v>434</v>
      </c>
      <c r="S95" s="127">
        <v>363</v>
      </c>
      <c r="T95" s="126">
        <v>287</v>
      </c>
      <c r="U95" s="126">
        <v>219</v>
      </c>
      <c r="V95" s="126">
        <v>122</v>
      </c>
      <c r="W95" s="126">
        <v>111</v>
      </c>
      <c r="X95" s="126">
        <v>6</v>
      </c>
      <c r="Y95" s="126"/>
      <c r="Z95" s="127">
        <v>83</v>
      </c>
      <c r="AA95" s="126">
        <v>65</v>
      </c>
      <c r="AB95" s="126">
        <v>54</v>
      </c>
      <c r="AC95" s="126"/>
      <c r="AD95" s="127">
        <v>6</v>
      </c>
    </row>
    <row r="96" spans="1:30">
      <c r="A96" s="126">
        <v>95</v>
      </c>
      <c r="B96" s="126" t="s">
        <v>172</v>
      </c>
      <c r="C96" s="127">
        <v>124984</v>
      </c>
      <c r="D96" s="127">
        <v>23808</v>
      </c>
      <c r="E96" s="126">
        <v>22949</v>
      </c>
      <c r="F96" s="126">
        <v>18512</v>
      </c>
      <c r="G96" s="127">
        <v>6135</v>
      </c>
      <c r="H96" s="126">
        <v>5748</v>
      </c>
      <c r="I96" s="126">
        <v>4710</v>
      </c>
      <c r="J96" s="126">
        <v>4102</v>
      </c>
      <c r="K96" s="126">
        <v>3898</v>
      </c>
      <c r="L96" s="127">
        <v>1623</v>
      </c>
      <c r="M96" s="126">
        <v>1439</v>
      </c>
      <c r="N96" s="126">
        <v>1167</v>
      </c>
      <c r="O96" s="126">
        <v>888</v>
      </c>
      <c r="P96" s="126">
        <v>837</v>
      </c>
      <c r="Q96" s="126">
        <v>471</v>
      </c>
      <c r="R96" s="126">
        <v>458</v>
      </c>
      <c r="S96" s="127">
        <v>380</v>
      </c>
      <c r="T96" s="126">
        <v>301</v>
      </c>
      <c r="U96" s="126">
        <v>227</v>
      </c>
      <c r="V96" s="126">
        <v>128</v>
      </c>
      <c r="W96" s="126">
        <v>116</v>
      </c>
      <c r="X96" s="126">
        <v>6</v>
      </c>
      <c r="Y96" s="126"/>
      <c r="Z96" s="127">
        <v>87</v>
      </c>
      <c r="AA96" s="126">
        <v>69</v>
      </c>
      <c r="AB96" s="126">
        <v>57</v>
      </c>
      <c r="AC96" s="126"/>
      <c r="AD96" s="127">
        <v>6</v>
      </c>
    </row>
    <row r="97" spans="1:30">
      <c r="A97" s="126">
        <v>96</v>
      </c>
      <c r="B97" s="126" t="s">
        <v>173</v>
      </c>
      <c r="C97" s="127">
        <v>128229</v>
      </c>
      <c r="D97" s="127">
        <v>24524</v>
      </c>
      <c r="E97" s="126">
        <v>23648</v>
      </c>
      <c r="F97" s="126">
        <v>18971</v>
      </c>
      <c r="G97" s="127">
        <v>6339</v>
      </c>
      <c r="H97" s="126">
        <v>5944</v>
      </c>
      <c r="I97" s="126">
        <v>4848</v>
      </c>
      <c r="J97" s="126">
        <v>4230</v>
      </c>
      <c r="K97" s="126">
        <v>4016</v>
      </c>
      <c r="L97" s="127">
        <v>1684</v>
      </c>
      <c r="M97" s="126">
        <v>1495</v>
      </c>
      <c r="N97" s="126">
        <v>1207</v>
      </c>
      <c r="O97" s="126">
        <v>923</v>
      </c>
      <c r="P97" s="126">
        <v>869</v>
      </c>
      <c r="Q97" s="126">
        <v>497</v>
      </c>
      <c r="R97" s="126">
        <v>484</v>
      </c>
      <c r="S97" s="127">
        <v>697</v>
      </c>
      <c r="T97" s="126">
        <v>315</v>
      </c>
      <c r="U97" s="126">
        <v>235</v>
      </c>
      <c r="V97" s="126">
        <v>134</v>
      </c>
      <c r="W97" s="126">
        <v>121</v>
      </c>
      <c r="X97" s="126">
        <v>6</v>
      </c>
      <c r="Y97" s="126"/>
      <c r="Z97" s="127">
        <v>92</v>
      </c>
      <c r="AA97" s="126">
        <v>73</v>
      </c>
      <c r="AB97" s="126">
        <v>60</v>
      </c>
      <c r="AC97" s="126">
        <v>6</v>
      </c>
      <c r="AD97" s="127">
        <v>6</v>
      </c>
    </row>
    <row r="98" spans="1:30">
      <c r="A98" s="126">
        <v>97</v>
      </c>
      <c r="B98" s="126" t="s">
        <v>174</v>
      </c>
      <c r="C98" s="127">
        <v>131536</v>
      </c>
      <c r="D98" s="127">
        <v>25257</v>
      </c>
      <c r="E98" s="126">
        <v>24361</v>
      </c>
      <c r="F98" s="126">
        <v>19435</v>
      </c>
      <c r="G98" s="127">
        <v>6548</v>
      </c>
      <c r="H98" s="126">
        <v>6145</v>
      </c>
      <c r="I98" s="126">
        <v>4989</v>
      </c>
      <c r="J98" s="126">
        <v>4360</v>
      </c>
      <c r="K98" s="126">
        <v>4136</v>
      </c>
      <c r="L98" s="127">
        <v>1746</v>
      </c>
      <c r="M98" s="126">
        <v>1553</v>
      </c>
      <c r="N98" s="126">
        <v>1248</v>
      </c>
      <c r="O98" s="126">
        <v>959</v>
      </c>
      <c r="P98" s="126">
        <v>902</v>
      </c>
      <c r="Q98" s="126">
        <v>525</v>
      </c>
      <c r="R98" s="126">
        <v>517</v>
      </c>
      <c r="S98" s="127">
        <v>414</v>
      </c>
      <c r="T98" s="126">
        <v>330</v>
      </c>
      <c r="U98" s="126">
        <v>243</v>
      </c>
      <c r="V98" s="126">
        <v>141</v>
      </c>
      <c r="W98" s="126">
        <v>126</v>
      </c>
      <c r="X98" s="126">
        <v>6</v>
      </c>
      <c r="Y98" s="126"/>
      <c r="Z98" s="127">
        <v>97</v>
      </c>
      <c r="AA98" s="126">
        <v>78</v>
      </c>
      <c r="AB98" s="126">
        <v>64</v>
      </c>
      <c r="AC98" s="126">
        <v>6</v>
      </c>
      <c r="AD98" s="127">
        <v>6</v>
      </c>
    </row>
    <row r="99" spans="1:30">
      <c r="A99" s="126">
        <v>98</v>
      </c>
      <c r="B99" s="126" t="s">
        <v>175</v>
      </c>
      <c r="C99" s="127">
        <v>135906</v>
      </c>
      <c r="D99" s="127">
        <v>26007</v>
      </c>
      <c r="E99" s="126">
        <v>25097</v>
      </c>
      <c r="F99" s="126">
        <v>19905</v>
      </c>
      <c r="G99" s="127">
        <v>6762</v>
      </c>
      <c r="H99" s="126">
        <v>6351</v>
      </c>
      <c r="I99" s="126">
        <v>5132</v>
      </c>
      <c r="J99" s="126">
        <v>4493</v>
      </c>
      <c r="K99" s="126">
        <v>4258</v>
      </c>
      <c r="L99" s="127">
        <v>1809</v>
      </c>
      <c r="M99" s="126">
        <v>1613</v>
      </c>
      <c r="N99" s="126">
        <v>1289</v>
      </c>
      <c r="O99" s="126">
        <v>995</v>
      </c>
      <c r="P99" s="126">
        <v>935</v>
      </c>
      <c r="Q99" s="126">
        <v>554</v>
      </c>
      <c r="R99" s="126">
        <v>539</v>
      </c>
      <c r="S99" s="127">
        <v>431</v>
      </c>
      <c r="T99" s="126">
        <v>345</v>
      </c>
      <c r="U99" s="126">
        <v>252</v>
      </c>
      <c r="V99" s="126">
        <v>149</v>
      </c>
      <c r="W99" s="126">
        <v>131</v>
      </c>
      <c r="X99" s="126">
        <v>6</v>
      </c>
      <c r="Y99" s="126"/>
      <c r="Z99" s="127">
        <v>103</v>
      </c>
      <c r="AA99" s="126">
        <v>83</v>
      </c>
      <c r="AB99" s="126">
        <v>68</v>
      </c>
      <c r="AC99" s="126">
        <v>6</v>
      </c>
      <c r="AD99" s="127">
        <v>6</v>
      </c>
    </row>
    <row r="100" spans="1:30">
      <c r="A100" s="126">
        <v>99</v>
      </c>
      <c r="B100" s="126" t="s">
        <v>176</v>
      </c>
      <c r="C100" s="127">
        <v>139340</v>
      </c>
      <c r="D100" s="127">
        <v>26774</v>
      </c>
      <c r="E100" s="126">
        <v>25847</v>
      </c>
      <c r="F100" s="126">
        <v>20380</v>
      </c>
      <c r="G100" s="127">
        <v>6982</v>
      </c>
      <c r="H100" s="126">
        <v>6562</v>
      </c>
      <c r="I100" s="126">
        <v>5278</v>
      </c>
      <c r="J100" s="126">
        <v>4628</v>
      </c>
      <c r="K100" s="126">
        <v>4382</v>
      </c>
      <c r="L100" s="127">
        <v>1873</v>
      </c>
      <c r="M100" s="126">
        <v>1675</v>
      </c>
      <c r="N100" s="126">
        <v>1331</v>
      </c>
      <c r="O100" s="126">
        <v>1032</v>
      </c>
      <c r="P100" s="126">
        <v>968</v>
      </c>
      <c r="Q100" s="126">
        <v>584</v>
      </c>
      <c r="R100" s="126">
        <v>569</v>
      </c>
      <c r="S100" s="127">
        <v>448</v>
      </c>
      <c r="T100" s="126">
        <v>361</v>
      </c>
      <c r="U100" s="126">
        <v>261</v>
      </c>
      <c r="V100" s="126">
        <v>157</v>
      </c>
      <c r="W100" s="126">
        <v>137</v>
      </c>
      <c r="X100" s="126">
        <v>6</v>
      </c>
      <c r="Y100" s="126"/>
      <c r="Z100" s="127">
        <v>108</v>
      </c>
      <c r="AA100" s="126">
        <v>88</v>
      </c>
      <c r="AB100" s="126">
        <v>72</v>
      </c>
      <c r="AC100" s="126">
        <v>6</v>
      </c>
      <c r="AD100" s="127">
        <v>6</v>
      </c>
    </row>
    <row r="101" spans="1:30">
      <c r="A101" s="126">
        <v>100</v>
      </c>
      <c r="B101" s="126" t="s">
        <v>177</v>
      </c>
      <c r="C101" s="127">
        <v>142839</v>
      </c>
      <c r="D101" s="127">
        <v>27559</v>
      </c>
      <c r="E101" s="126">
        <v>26614</v>
      </c>
      <c r="F101" s="126">
        <v>20860</v>
      </c>
      <c r="G101" s="127">
        <v>7208</v>
      </c>
      <c r="H101" s="126">
        <v>6779</v>
      </c>
      <c r="I101" s="126">
        <v>5426</v>
      </c>
      <c r="J101" s="126">
        <v>4766</v>
      </c>
      <c r="K101" s="126">
        <v>4508</v>
      </c>
      <c r="L101" s="127">
        <v>1939</v>
      </c>
      <c r="M101" s="126">
        <v>1739</v>
      </c>
      <c r="N101" s="126">
        <v>1373</v>
      </c>
      <c r="O101" s="126">
        <v>1069</v>
      </c>
      <c r="P101" s="126">
        <v>1002</v>
      </c>
      <c r="Q101" s="126">
        <v>615</v>
      </c>
      <c r="R101" s="126">
        <v>599</v>
      </c>
      <c r="S101" s="127">
        <v>465</v>
      </c>
      <c r="T101" s="126">
        <v>377</v>
      </c>
      <c r="U101" s="126">
        <v>270</v>
      </c>
      <c r="V101" s="126">
        <v>166</v>
      </c>
      <c r="W101" s="126">
        <v>143</v>
      </c>
      <c r="X101" s="126">
        <v>6</v>
      </c>
      <c r="Y101" s="126"/>
      <c r="Z101" s="127">
        <v>114</v>
      </c>
      <c r="AA101" s="126">
        <v>93</v>
      </c>
      <c r="AB101" s="126">
        <v>76</v>
      </c>
      <c r="AC101" s="126">
        <v>6</v>
      </c>
      <c r="AD101" s="127">
        <v>6</v>
      </c>
    </row>
    <row r="102" spans="1:30">
      <c r="A102" s="126">
        <v>101</v>
      </c>
      <c r="B102" s="126" t="s">
        <v>178</v>
      </c>
      <c r="C102" s="127">
        <v>146404</v>
      </c>
      <c r="D102" s="127">
        <v>28361</v>
      </c>
      <c r="E102" s="126">
        <v>27399</v>
      </c>
      <c r="F102" s="126">
        <v>21345</v>
      </c>
      <c r="G102" s="127">
        <v>7440</v>
      </c>
      <c r="H102" s="126">
        <v>7002</v>
      </c>
      <c r="I102" s="126">
        <v>5577</v>
      </c>
      <c r="J102" s="126">
        <v>4906</v>
      </c>
      <c r="K102" s="126">
        <v>4636</v>
      </c>
      <c r="L102" s="127">
        <v>2006</v>
      </c>
      <c r="M102" s="126">
        <v>1805</v>
      </c>
      <c r="N102" s="126">
        <v>1416</v>
      </c>
      <c r="O102" s="126">
        <v>1107</v>
      </c>
      <c r="P102" s="126">
        <v>1036</v>
      </c>
      <c r="Q102" s="126">
        <v>647</v>
      </c>
      <c r="R102" s="126">
        <v>630</v>
      </c>
      <c r="S102" s="127">
        <v>482</v>
      </c>
      <c r="T102" s="126">
        <v>393</v>
      </c>
      <c r="U102" s="126">
        <v>279</v>
      </c>
      <c r="V102" s="126">
        <v>175</v>
      </c>
      <c r="W102" s="126">
        <v>149</v>
      </c>
      <c r="X102" s="126">
        <v>7</v>
      </c>
      <c r="Y102" s="126"/>
      <c r="Z102" s="127">
        <v>120</v>
      </c>
      <c r="AA102" s="126">
        <v>99</v>
      </c>
      <c r="AB102" s="126">
        <v>81</v>
      </c>
      <c r="AC102" s="126"/>
      <c r="AD102" s="127">
        <v>6</v>
      </c>
    </row>
    <row r="103" spans="1:30">
      <c r="A103" s="126">
        <v>102</v>
      </c>
      <c r="B103" s="126" t="s">
        <v>179</v>
      </c>
      <c r="C103" s="127">
        <v>150036</v>
      </c>
      <c r="D103" s="127">
        <v>29181</v>
      </c>
      <c r="E103" s="126">
        <v>28202</v>
      </c>
      <c r="F103" s="126">
        <v>21835</v>
      </c>
      <c r="G103" s="127">
        <v>7678</v>
      </c>
      <c r="H103" s="126">
        <v>7231</v>
      </c>
      <c r="I103" s="126">
        <v>5731</v>
      </c>
      <c r="J103" s="126">
        <v>5048</v>
      </c>
      <c r="K103" s="126">
        <v>4766</v>
      </c>
      <c r="L103" s="127">
        <v>2074</v>
      </c>
      <c r="M103" s="126">
        <v>1873</v>
      </c>
      <c r="N103" s="126">
        <v>1459</v>
      </c>
      <c r="O103" s="126">
        <v>1146</v>
      </c>
      <c r="P103" s="126">
        <v>1071</v>
      </c>
      <c r="Q103" s="126">
        <v>680</v>
      </c>
      <c r="R103" s="126">
        <v>662</v>
      </c>
      <c r="S103" s="127">
        <v>499</v>
      </c>
      <c r="T103" s="126">
        <v>410</v>
      </c>
      <c r="U103" s="126">
        <v>288</v>
      </c>
      <c r="V103" s="126">
        <v>185</v>
      </c>
      <c r="W103" s="126">
        <v>155</v>
      </c>
      <c r="X103" s="126">
        <v>8</v>
      </c>
      <c r="Y103" s="126">
        <v>7</v>
      </c>
      <c r="Z103" s="127">
        <v>126</v>
      </c>
      <c r="AA103" s="126">
        <v>105</v>
      </c>
      <c r="AB103" s="126">
        <v>86</v>
      </c>
      <c r="AC103" s="126"/>
      <c r="AD103" s="127">
        <v>6</v>
      </c>
    </row>
    <row r="104" spans="1:30">
      <c r="A104" s="126">
        <v>103</v>
      </c>
      <c r="B104" s="126" t="s">
        <v>180</v>
      </c>
      <c r="C104" s="127">
        <v>153736</v>
      </c>
      <c r="D104" s="127">
        <v>30023</v>
      </c>
      <c r="E104" s="126">
        <v>29027</v>
      </c>
      <c r="F104" s="126">
        <v>22332</v>
      </c>
      <c r="G104" s="127">
        <v>7925</v>
      </c>
      <c r="H104" s="126">
        <v>7469</v>
      </c>
      <c r="I104" s="126">
        <v>5891</v>
      </c>
      <c r="J104" s="126">
        <v>5196</v>
      </c>
      <c r="K104" s="126">
        <v>4901</v>
      </c>
      <c r="L104" s="127">
        <v>2147</v>
      </c>
      <c r="M104" s="126">
        <v>1946</v>
      </c>
      <c r="N104" s="126">
        <v>1506</v>
      </c>
      <c r="O104" s="126">
        <v>1188</v>
      </c>
      <c r="P104" s="126">
        <v>1109</v>
      </c>
      <c r="Q104" s="126">
        <v>716</v>
      </c>
      <c r="R104" s="126">
        <v>697</v>
      </c>
      <c r="S104" s="127">
        <v>519</v>
      </c>
      <c r="T104" s="126">
        <v>430</v>
      </c>
      <c r="U104" s="126">
        <v>300</v>
      </c>
      <c r="V104" s="126">
        <v>198</v>
      </c>
      <c r="W104" s="126">
        <v>163</v>
      </c>
      <c r="X104" s="126">
        <v>13</v>
      </c>
      <c r="Y104" s="126">
        <v>12</v>
      </c>
      <c r="Z104" s="127">
        <v>134</v>
      </c>
      <c r="AA104" s="126">
        <v>113</v>
      </c>
      <c r="AB104" s="126">
        <v>93</v>
      </c>
      <c r="AC104" s="126">
        <v>7</v>
      </c>
      <c r="AD104" s="127">
        <v>7</v>
      </c>
    </row>
    <row r="105" spans="1:30">
      <c r="A105" s="126">
        <v>104</v>
      </c>
      <c r="B105" s="126" t="s">
        <v>181</v>
      </c>
      <c r="C105" s="127">
        <v>157500</v>
      </c>
      <c r="D105" s="127">
        <v>30887</v>
      </c>
      <c r="E105" s="126">
        <v>29874</v>
      </c>
      <c r="F105" s="126">
        <v>22837</v>
      </c>
      <c r="G105" s="127">
        <v>8182</v>
      </c>
      <c r="H105" s="126">
        <v>7716</v>
      </c>
      <c r="I105" s="126">
        <v>6057</v>
      </c>
      <c r="J105" s="126">
        <v>5350</v>
      </c>
      <c r="K105" s="126">
        <v>5042</v>
      </c>
      <c r="L105" s="127">
        <v>2225</v>
      </c>
      <c r="M105" s="126">
        <v>2024</v>
      </c>
      <c r="N105" s="126">
        <v>1557</v>
      </c>
      <c r="O105" s="126">
        <v>1233</v>
      </c>
      <c r="P105" s="126">
        <v>1151</v>
      </c>
      <c r="Q105" s="126">
        <v>755</v>
      </c>
      <c r="R105" s="126">
        <v>735</v>
      </c>
      <c r="S105" s="127">
        <v>542</v>
      </c>
      <c r="T105" s="126">
        <v>454</v>
      </c>
      <c r="U105" s="126">
        <v>315</v>
      </c>
      <c r="V105" s="126">
        <v>213</v>
      </c>
      <c r="W105" s="126">
        <v>173</v>
      </c>
      <c r="X105" s="126">
        <v>21</v>
      </c>
      <c r="Y105" s="126">
        <v>20</v>
      </c>
      <c r="Z105" s="127">
        <v>144</v>
      </c>
      <c r="AA105" s="126">
        <v>123</v>
      </c>
      <c r="AB105" s="126">
        <v>102</v>
      </c>
      <c r="AC105" s="126">
        <v>8</v>
      </c>
      <c r="AD105" s="127">
        <v>8</v>
      </c>
    </row>
    <row r="106" spans="1:30">
      <c r="A106" s="126">
        <v>105</v>
      </c>
      <c r="B106" s="126" t="s">
        <v>182</v>
      </c>
      <c r="C106" s="127">
        <v>161340</v>
      </c>
      <c r="D106" s="127">
        <v>31770</v>
      </c>
      <c r="E106" s="126">
        <v>30740</v>
      </c>
      <c r="F106" s="126">
        <v>23346</v>
      </c>
      <c r="G106" s="127">
        <v>8446</v>
      </c>
      <c r="H106" s="126">
        <v>7970</v>
      </c>
      <c r="I106" s="126">
        <v>6227</v>
      </c>
      <c r="J106" s="126">
        <v>5507</v>
      </c>
      <c r="K106" s="126">
        <v>5185</v>
      </c>
      <c r="L106" s="127">
        <v>2304</v>
      </c>
      <c r="M106" s="126">
        <v>2105</v>
      </c>
      <c r="N106" s="126">
        <v>1609</v>
      </c>
      <c r="O106" s="126">
        <v>1279</v>
      </c>
      <c r="P106" s="126">
        <v>1193</v>
      </c>
      <c r="Q106" s="126">
        <v>795</v>
      </c>
      <c r="R106" s="126">
        <v>774</v>
      </c>
      <c r="S106" s="127">
        <v>565</v>
      </c>
      <c r="T106" s="126">
        <v>479</v>
      </c>
      <c r="U106" s="126">
        <v>330</v>
      </c>
      <c r="V106" s="126">
        <v>229</v>
      </c>
      <c r="W106" s="126">
        <v>183</v>
      </c>
      <c r="X106" s="126">
        <v>29</v>
      </c>
      <c r="Y106" s="126">
        <v>27</v>
      </c>
      <c r="Z106" s="127">
        <v>154</v>
      </c>
      <c r="AA106" s="126">
        <v>133</v>
      </c>
      <c r="AB106" s="126">
        <v>111</v>
      </c>
      <c r="AC106" s="126">
        <v>9</v>
      </c>
      <c r="AD106" s="127">
        <v>8</v>
      </c>
    </row>
    <row r="107" spans="1:30">
      <c r="A107" s="126">
        <v>106</v>
      </c>
      <c r="B107" s="126" t="s">
        <v>183</v>
      </c>
      <c r="C107" s="127">
        <v>165250</v>
      </c>
      <c r="D107" s="127">
        <v>32670</v>
      </c>
      <c r="E107" s="126">
        <v>31630</v>
      </c>
      <c r="F107" s="126">
        <v>23860</v>
      </c>
      <c r="G107" s="127">
        <v>8717</v>
      </c>
      <c r="H107" s="126">
        <v>8231</v>
      </c>
      <c r="I107" s="126">
        <v>6401</v>
      </c>
      <c r="J107" s="126">
        <v>5667</v>
      </c>
      <c r="K107" s="126">
        <v>5330</v>
      </c>
      <c r="L107" s="127">
        <v>1385</v>
      </c>
      <c r="M107" s="126">
        <v>2189</v>
      </c>
      <c r="N107" s="126">
        <v>1662</v>
      </c>
      <c r="O107" s="126">
        <v>1326</v>
      </c>
      <c r="P107" s="126">
        <v>1236</v>
      </c>
      <c r="Q107" s="126">
        <v>836</v>
      </c>
      <c r="R107" s="126">
        <v>814</v>
      </c>
      <c r="S107" s="127">
        <v>588</v>
      </c>
      <c r="T107" s="126">
        <v>505</v>
      </c>
      <c r="U107" s="126">
        <v>345</v>
      </c>
      <c r="V107" s="126">
        <v>246</v>
      </c>
      <c r="W107" s="126">
        <v>193</v>
      </c>
      <c r="X107" s="126">
        <v>37</v>
      </c>
      <c r="Y107" s="126">
        <v>35</v>
      </c>
      <c r="Z107" s="127">
        <v>164</v>
      </c>
      <c r="AA107" s="126">
        <v>143</v>
      </c>
      <c r="AB107" s="126">
        <v>120</v>
      </c>
      <c r="AC107" s="126">
        <v>9</v>
      </c>
      <c r="AD107" s="127">
        <v>8</v>
      </c>
    </row>
    <row r="108" spans="1:30">
      <c r="A108" s="126">
        <v>107</v>
      </c>
      <c r="B108" s="126" t="s">
        <v>184</v>
      </c>
      <c r="C108" s="127">
        <v>169240</v>
      </c>
      <c r="D108" s="127">
        <v>33600</v>
      </c>
      <c r="E108" s="126">
        <v>32530</v>
      </c>
      <c r="F108" s="126">
        <v>24380</v>
      </c>
      <c r="G108" s="127">
        <v>8995</v>
      </c>
      <c r="H108" s="126">
        <v>8499</v>
      </c>
      <c r="I108" s="126">
        <v>6579</v>
      </c>
      <c r="J108" s="126">
        <v>5830</v>
      </c>
      <c r="K108" s="126">
        <v>5478</v>
      </c>
      <c r="L108" s="127">
        <v>2468</v>
      </c>
      <c r="M108" s="126">
        <v>2276</v>
      </c>
      <c r="N108" s="126">
        <v>1716</v>
      </c>
      <c r="O108" s="126">
        <v>1374</v>
      </c>
      <c r="P108" s="126">
        <v>1279</v>
      </c>
      <c r="Q108" s="126">
        <v>878</v>
      </c>
      <c r="R108" s="126">
        <v>855</v>
      </c>
      <c r="S108" s="127">
        <v>611</v>
      </c>
      <c r="T108" s="126">
        <v>529</v>
      </c>
      <c r="U108" s="126">
        <v>360</v>
      </c>
      <c r="V108" s="126">
        <v>263</v>
      </c>
      <c r="W108" s="126">
        <v>203</v>
      </c>
      <c r="X108" s="126">
        <v>46</v>
      </c>
      <c r="Y108" s="126">
        <v>44</v>
      </c>
      <c r="Z108" s="127">
        <v>174</v>
      </c>
      <c r="AA108" s="126">
        <v>153</v>
      </c>
      <c r="AB108" s="126">
        <v>129</v>
      </c>
      <c r="AC108" s="126">
        <v>10</v>
      </c>
      <c r="AD108" s="127">
        <v>8</v>
      </c>
    </row>
    <row r="109" spans="1:30">
      <c r="A109" s="129">
        <v>108</v>
      </c>
      <c r="B109" s="129" t="s">
        <v>185</v>
      </c>
      <c r="C109" s="130">
        <v>173290</v>
      </c>
      <c r="D109" s="130">
        <v>34540</v>
      </c>
      <c r="E109" s="129">
        <v>33460</v>
      </c>
      <c r="F109" s="129">
        <v>24900</v>
      </c>
      <c r="G109" s="130">
        <v>9280</v>
      </c>
      <c r="H109" s="129">
        <v>8770</v>
      </c>
      <c r="I109" s="129">
        <v>6760</v>
      </c>
      <c r="J109" s="129">
        <v>5996</v>
      </c>
      <c r="K109" s="129">
        <v>5628</v>
      </c>
      <c r="L109" s="130">
        <v>2553</v>
      </c>
      <c r="M109" s="129">
        <v>2366</v>
      </c>
      <c r="N109" s="129">
        <v>1771</v>
      </c>
      <c r="O109" s="129">
        <v>1422</v>
      </c>
      <c r="P109" s="129">
        <v>1323</v>
      </c>
      <c r="Q109" s="129">
        <v>921</v>
      </c>
      <c r="R109" s="129">
        <v>897</v>
      </c>
      <c r="S109" s="130">
        <v>634</v>
      </c>
      <c r="T109" s="129">
        <v>554</v>
      </c>
      <c r="U109" s="129">
        <v>375</v>
      </c>
      <c r="V109" s="129">
        <v>281</v>
      </c>
      <c r="W109" s="129">
        <v>213</v>
      </c>
      <c r="X109" s="129">
        <v>56</v>
      </c>
      <c r="Y109" s="129">
        <v>54</v>
      </c>
      <c r="Z109" s="130">
        <v>184</v>
      </c>
      <c r="AA109" s="129">
        <v>163</v>
      </c>
      <c r="AB109" s="129">
        <v>138</v>
      </c>
      <c r="AC109" s="129">
        <v>10</v>
      </c>
      <c r="AD109" s="13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1:BS194"/>
  <sheetViews>
    <sheetView tabSelected="1" topLeftCell="A96" zoomScale="85" zoomScaleNormal="85" zoomScaleSheetLayoutView="85" zoomScalePageLayoutView="40" workbookViewId="0">
      <pane xSplit="7020" topLeftCell="U1" activePane="topRight"/>
      <selection activeCell="C4" sqref="C4:C46"/>
      <selection pane="topRight" activeCell="AM125" sqref="AM125"/>
    </sheetView>
  </sheetViews>
  <sheetFormatPr defaultRowHeight="15"/>
  <cols>
    <col min="1" max="1" width="6.75" customWidth="1"/>
    <col min="2" max="2" width="6.25" customWidth="1"/>
    <col min="3" max="3" width="10.5" customWidth="1"/>
    <col min="4" max="5" width="10.5" style="143" customWidth="1"/>
    <col min="6" max="6" width="11" customWidth="1"/>
    <col min="7" max="9" width="9.5" customWidth="1"/>
    <col min="32" max="32" width="9.125" customWidth="1"/>
    <col min="33" max="33" width="6.25" hidden="1" customWidth="1"/>
    <col min="34" max="34" width="6.75" hidden="1" customWidth="1"/>
    <col min="35" max="36" width="9" hidden="1" customWidth="1"/>
    <col min="40" max="40" width="10" customWidth="1"/>
    <col min="41" max="41" width="10" style="151" customWidth="1"/>
    <col min="42" max="42" width="9" style="152"/>
  </cols>
  <sheetData>
    <row r="1" spans="1:71" ht="17.25" thickBot="1">
      <c r="A1" s="8" t="s">
        <v>91</v>
      </c>
      <c r="B1" s="8" t="s">
        <v>140</v>
      </c>
      <c r="C1" s="19" t="s">
        <v>99</v>
      </c>
      <c r="D1" s="132" t="s">
        <v>189</v>
      </c>
      <c r="E1" s="132" t="s">
        <v>190</v>
      </c>
      <c r="F1" s="9" t="s">
        <v>92</v>
      </c>
      <c r="G1" s="10" t="s">
        <v>93</v>
      </c>
      <c r="H1" s="1" t="s">
        <v>119</v>
      </c>
      <c r="I1" s="1" t="s">
        <v>120</v>
      </c>
      <c r="J1" s="10" t="s">
        <v>94</v>
      </c>
      <c r="K1" s="1" t="s">
        <v>121</v>
      </c>
      <c r="L1" s="1" t="s">
        <v>122</v>
      </c>
      <c r="M1" s="1" t="s">
        <v>123</v>
      </c>
      <c r="N1" s="1" t="s">
        <v>124</v>
      </c>
      <c r="O1" s="10" t="s">
        <v>95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0" t="s">
        <v>96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0" t="s">
        <v>97</v>
      </c>
      <c r="AC1" s="1" t="s">
        <v>136</v>
      </c>
      <c r="AD1" s="1" t="s">
        <v>137</v>
      </c>
      <c r="AE1" s="1" t="s">
        <v>138</v>
      </c>
      <c r="AF1" s="10" t="s">
        <v>98</v>
      </c>
      <c r="AG1" s="8" t="s">
        <v>91</v>
      </c>
      <c r="AH1" s="8" t="s">
        <v>140</v>
      </c>
      <c r="AL1" t="s">
        <v>186</v>
      </c>
      <c r="AM1" t="s">
        <v>188</v>
      </c>
      <c r="AN1" t="s">
        <v>187</v>
      </c>
      <c r="AO1" s="151" t="s">
        <v>191</v>
      </c>
      <c r="AP1" s="152" t="s">
        <v>192</v>
      </c>
    </row>
    <row r="2" spans="1:71">
      <c r="A2" s="11">
        <v>1</v>
      </c>
      <c r="B2" s="12" t="s">
        <v>0</v>
      </c>
      <c r="C2" s="36" t="str">
        <f>'efen +tol'!C102</f>
        <v>-</v>
      </c>
      <c r="D2" s="133"/>
      <c r="E2" s="133"/>
      <c r="F2" s="20">
        <v>13.59844</v>
      </c>
      <c r="G2" s="21"/>
      <c r="H2" s="22"/>
      <c r="I2" s="22"/>
      <c r="J2" s="21"/>
      <c r="K2" s="22"/>
      <c r="L2" s="22"/>
      <c r="M2" s="22"/>
      <c r="N2" s="22"/>
      <c r="O2" s="21"/>
      <c r="P2" s="22"/>
      <c r="Q2" s="22"/>
      <c r="R2" s="22"/>
      <c r="S2" s="22"/>
      <c r="T2" s="22"/>
      <c r="U2" s="22"/>
      <c r="V2" s="21"/>
      <c r="W2" s="105"/>
      <c r="X2" s="105"/>
      <c r="Y2" s="105"/>
      <c r="Z2" s="105"/>
      <c r="AA2" s="22"/>
      <c r="AB2" s="21"/>
      <c r="AC2" s="22"/>
      <c r="AD2" s="22"/>
      <c r="AE2" s="22"/>
      <c r="AF2" s="21"/>
      <c r="AG2" s="11">
        <v>1</v>
      </c>
      <c r="AH2" s="12" t="s">
        <v>0</v>
      </c>
      <c r="AM2">
        <f>MAX(AN4:AN46)</f>
        <v>0.92237927325749025</v>
      </c>
    </row>
    <row r="3" spans="1:71" ht="15.75" thickBot="1">
      <c r="A3" s="13">
        <v>2</v>
      </c>
      <c r="B3" s="14" t="s">
        <v>1</v>
      </c>
      <c r="C3" s="36" t="str">
        <f>'efen +tol'!C103</f>
        <v>-</v>
      </c>
      <c r="D3" s="134"/>
      <c r="E3" s="134"/>
      <c r="F3" s="23">
        <v>24.587409999999998</v>
      </c>
      <c r="G3" s="24"/>
      <c r="H3" s="25"/>
      <c r="I3" s="25"/>
      <c r="J3" s="24"/>
      <c r="K3" s="25"/>
      <c r="L3" s="25"/>
      <c r="M3" s="25"/>
      <c r="N3" s="25"/>
      <c r="O3" s="24"/>
      <c r="P3" s="25"/>
      <c r="Q3" s="25"/>
      <c r="R3" s="25"/>
      <c r="S3" s="25"/>
      <c r="T3" s="25"/>
      <c r="U3" s="25"/>
      <c r="V3" s="100"/>
      <c r="W3" s="107"/>
      <c r="X3" s="108"/>
      <c r="Y3" s="108"/>
      <c r="Z3" s="109"/>
      <c r="AA3" s="103"/>
      <c r="AB3" s="24"/>
      <c r="AC3" s="25"/>
      <c r="AD3" s="25"/>
      <c r="AE3" s="25"/>
      <c r="AF3" s="24"/>
      <c r="AG3" s="13">
        <v>2</v>
      </c>
      <c r="AH3" s="14" t="s">
        <v>1</v>
      </c>
    </row>
    <row r="4" spans="1:71" ht="16.5" thickTop="1" thickBot="1">
      <c r="A4" s="11">
        <v>3</v>
      </c>
      <c r="B4" s="12" t="s">
        <v>2</v>
      </c>
      <c r="C4" s="36">
        <f>'efen +tol'!C104</f>
        <v>0.1447632582565343</v>
      </c>
      <c r="D4" s="135">
        <f>C4</f>
        <v>0.1447632582565343</v>
      </c>
      <c r="E4" s="136">
        <f>X5-X6</f>
        <v>0.32816916024917331</v>
      </c>
      <c r="F4" s="20">
        <f>14.39984*$X$6/'efen +tol'!F104</f>
        <v>50.044794776340609</v>
      </c>
      <c r="G4" s="21">
        <v>5.3917200000000003</v>
      </c>
      <c r="H4" s="22"/>
      <c r="I4" s="22"/>
      <c r="J4" s="21"/>
      <c r="K4" s="22"/>
      <c r="L4" s="22"/>
      <c r="M4" s="22"/>
      <c r="N4" s="22"/>
      <c r="O4" s="21"/>
      <c r="P4" s="22"/>
      <c r="Q4" s="22"/>
      <c r="R4" s="22"/>
      <c r="S4" s="22"/>
      <c r="T4" s="22"/>
      <c r="U4" s="22"/>
      <c r="V4" s="101"/>
      <c r="W4" s="110"/>
      <c r="X4" s="2" t="s">
        <v>139</v>
      </c>
      <c r="Y4" s="2" t="s">
        <v>100</v>
      </c>
      <c r="Z4" s="111"/>
      <c r="AA4" s="34"/>
      <c r="AB4" s="21"/>
      <c r="AC4" s="22"/>
      <c r="AD4" s="22"/>
      <c r="AE4" s="22"/>
      <c r="AF4" s="21"/>
      <c r="AG4" s="11">
        <v>3</v>
      </c>
      <c r="AH4" s="12" t="s">
        <v>2</v>
      </c>
      <c r="AN4">
        <f>MAX(ABS(1-F4/AO4),ABS(1-G4/AP4))</f>
        <v>0.1371587107527481</v>
      </c>
      <c r="AO4" s="151">
        <v>58</v>
      </c>
      <c r="AP4" s="152">
        <v>5.3920000000000003</v>
      </c>
    </row>
    <row r="5" spans="1:71">
      <c r="A5" s="15">
        <v>4</v>
      </c>
      <c r="B5" s="16" t="s">
        <v>3</v>
      </c>
      <c r="C5" s="36">
        <f>'efen +tol'!C105</f>
        <v>8.4847394323454881E-2</v>
      </c>
      <c r="D5" s="135">
        <f>C4-C5</f>
        <v>5.9915863933079419E-2</v>
      </c>
      <c r="E5" s="136">
        <f>X7-X8</f>
        <v>0.37479469568157386</v>
      </c>
      <c r="F5" s="20">
        <f>14.39984*$X$6/'efen +tol'!F105</f>
        <v>109.87609076667744</v>
      </c>
      <c r="G5" s="26">
        <v>9.3226999999999993</v>
      </c>
      <c r="H5" s="27"/>
      <c r="I5" s="27"/>
      <c r="J5" s="26"/>
      <c r="K5" s="27"/>
      <c r="L5" s="27"/>
      <c r="M5" s="27"/>
      <c r="N5" s="27"/>
      <c r="O5" s="26"/>
      <c r="P5" s="27"/>
      <c r="Q5" s="27"/>
      <c r="R5" s="27"/>
      <c r="S5" s="27"/>
      <c r="T5" s="27"/>
      <c r="U5" s="27"/>
      <c r="V5" s="102"/>
      <c r="W5" s="110"/>
      <c r="X5" s="3">
        <v>1</v>
      </c>
      <c r="Y5" s="131" t="s">
        <v>101</v>
      </c>
      <c r="Z5" s="111"/>
      <c r="AA5" s="104"/>
      <c r="AB5" s="26"/>
      <c r="AC5" s="27"/>
      <c r="AD5" s="27"/>
      <c r="AE5" s="27"/>
      <c r="AF5" s="26"/>
      <c r="AG5" s="15">
        <v>4</v>
      </c>
      <c r="AH5" s="16" t="s">
        <v>3</v>
      </c>
      <c r="AN5">
        <f t="shared" ref="AN5:AN68" si="0">MAX(ABS(1-F5/AO5),ABS(1-G5/AP5))</f>
        <v>4.4555732463674502E-2</v>
      </c>
      <c r="AO5" s="151">
        <v>115</v>
      </c>
      <c r="AP5" s="152">
        <v>9.3219999999999992</v>
      </c>
    </row>
    <row r="6" spans="1:71">
      <c r="A6" s="15">
        <v>5</v>
      </c>
      <c r="B6" s="16" t="s">
        <v>4</v>
      </c>
      <c r="C6" s="36">
        <f>'efen +tol'!C106</f>
        <v>5.1330322098040816E-2</v>
      </c>
      <c r="D6" s="135">
        <f>C5-C6</f>
        <v>3.3517072225414064E-2</v>
      </c>
      <c r="E6" s="136">
        <f>X8-X9</f>
        <v>0.13757869699361358</v>
      </c>
      <c r="F6" s="20">
        <f>14.39984*$X$6/'efen +tol'!F106</f>
        <v>163.15784582444181</v>
      </c>
      <c r="G6" s="20">
        <f>14.39984*$X$6/'efen +tol'!G106</f>
        <v>8.3749447789910807</v>
      </c>
      <c r="H6" s="28">
        <v>8.2980300000000007</v>
      </c>
      <c r="I6" s="28"/>
      <c r="J6" s="26"/>
      <c r="K6" s="27"/>
      <c r="L6" s="27"/>
      <c r="M6" s="27"/>
      <c r="N6" s="27"/>
      <c r="O6" s="26"/>
      <c r="P6" s="27"/>
      <c r="Q6" s="27"/>
      <c r="R6" s="27"/>
      <c r="S6" s="27"/>
      <c r="T6" s="27"/>
      <c r="U6" s="27"/>
      <c r="V6" s="102"/>
      <c r="W6" s="110"/>
      <c r="X6" s="3">
        <f>'efen +tol'!AM106</f>
        <v>0.67183083975082669</v>
      </c>
      <c r="Y6" s="3" t="s">
        <v>102</v>
      </c>
      <c r="Z6" s="111"/>
      <c r="AA6" s="104"/>
      <c r="AB6" s="26"/>
      <c r="AC6" s="27"/>
      <c r="AD6" s="27"/>
      <c r="AE6" s="27"/>
      <c r="AF6" s="26"/>
      <c r="AG6" s="15">
        <v>5</v>
      </c>
      <c r="AH6" s="16" t="s">
        <v>4</v>
      </c>
      <c r="AL6" s="6"/>
      <c r="AN6">
        <f t="shared" si="0"/>
        <v>0.35228578662095278</v>
      </c>
      <c r="AO6" s="151">
        <v>192</v>
      </c>
      <c r="AP6" s="153">
        <v>12.93</v>
      </c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</row>
    <row r="7" spans="1:71">
      <c r="A7" s="15">
        <v>6</v>
      </c>
      <c r="B7" s="16" t="s">
        <v>5</v>
      </c>
      <c r="C7" s="36">
        <f>'efen +tol'!C107</f>
        <v>4.0611536387714656E-2</v>
      </c>
      <c r="D7" s="135">
        <f t="shared" ref="D7:D69" si="1">C6-C7</f>
        <v>1.0718785710326161E-2</v>
      </c>
      <c r="E7" s="136">
        <f>X10-X11</f>
        <v>0.39000000000000007</v>
      </c>
      <c r="F7" s="20">
        <f>14.39984*$X$6/'efen +tol'!F107</f>
        <v>242.19265800088917</v>
      </c>
      <c r="G7" s="20">
        <f>14.39984*$X$6/'efen +tol'!G107</f>
        <v>9.8358159432404424</v>
      </c>
      <c r="H7" s="28">
        <v>11.260300000000001</v>
      </c>
      <c r="I7" s="28"/>
      <c r="J7" s="26"/>
      <c r="K7" s="27"/>
      <c r="L7" s="27"/>
      <c r="M7" s="27"/>
      <c r="N7" s="27"/>
      <c r="O7" s="26"/>
      <c r="P7" s="27"/>
      <c r="Q7" s="27"/>
      <c r="R7" s="27"/>
      <c r="S7" s="27"/>
      <c r="T7" s="27"/>
      <c r="U7" s="27"/>
      <c r="V7" s="102"/>
      <c r="W7" s="110"/>
      <c r="X7" s="3">
        <f>'efen +tol'!AM107</f>
        <v>0.88754773677829546</v>
      </c>
      <c r="Y7" s="3" t="s">
        <v>103</v>
      </c>
      <c r="Z7" s="111"/>
      <c r="AA7" s="104"/>
      <c r="AB7" s="26"/>
      <c r="AC7" s="27"/>
      <c r="AD7" s="27"/>
      <c r="AE7" s="27"/>
      <c r="AF7" s="26"/>
      <c r="AG7" s="15">
        <v>6</v>
      </c>
      <c r="AH7" s="16" t="s">
        <v>5</v>
      </c>
      <c r="AL7" s="6"/>
      <c r="AN7">
        <f t="shared" si="0"/>
        <v>0.40712381294512101</v>
      </c>
      <c r="AO7" s="151">
        <v>288</v>
      </c>
      <c r="AP7" s="153">
        <v>16.59</v>
      </c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</row>
    <row r="8" spans="1:71">
      <c r="A8" s="15">
        <v>7</v>
      </c>
      <c r="B8" s="16" t="s">
        <v>6</v>
      </c>
      <c r="C8" s="36">
        <f>'efen +tol'!C108</f>
        <v>3.3059234735889245E-2</v>
      </c>
      <c r="D8" s="135">
        <f t="shared" si="1"/>
        <v>7.5523016518254105E-3</v>
      </c>
      <c r="E8" s="136">
        <f t="shared" ref="E8:E10" si="2">X11-X12</f>
        <v>0.12999999999999995</v>
      </c>
      <c r="F8" s="20">
        <f>14.39984*$X$6/'efen +tol'!F108</f>
        <v>349.89749139083017</v>
      </c>
      <c r="G8" s="20">
        <f>14.39984*$X$6/'efen +tol'!G108</f>
        <v>11.567343301388242</v>
      </c>
      <c r="H8" s="28">
        <v>14.534140000000001</v>
      </c>
      <c r="I8" s="28"/>
      <c r="J8" s="26"/>
      <c r="K8" s="27"/>
      <c r="L8" s="27"/>
      <c r="M8" s="27"/>
      <c r="N8" s="27"/>
      <c r="O8" s="26"/>
      <c r="P8" s="27"/>
      <c r="Q8" s="27"/>
      <c r="R8" s="27"/>
      <c r="S8" s="27"/>
      <c r="T8" s="27"/>
      <c r="U8" s="27"/>
      <c r="V8" s="102"/>
      <c r="W8" s="110"/>
      <c r="X8" s="3">
        <f>'efen +tol'!AM108</f>
        <v>0.5127530410967216</v>
      </c>
      <c r="Y8" s="5" t="s">
        <v>104</v>
      </c>
      <c r="Z8" s="111"/>
      <c r="AA8" s="104"/>
      <c r="AB8" s="26"/>
      <c r="AC8" s="27"/>
      <c r="AD8" s="27"/>
      <c r="AE8" s="27"/>
      <c r="AF8" s="26"/>
      <c r="AG8" s="15">
        <v>7</v>
      </c>
      <c r="AH8" s="16" t="s">
        <v>6</v>
      </c>
      <c r="AL8" s="6"/>
      <c r="AN8">
        <f t="shared" si="0"/>
        <v>0.43102098861838456</v>
      </c>
      <c r="AO8" s="151">
        <v>403</v>
      </c>
      <c r="AP8" s="153">
        <v>20.329999999999998</v>
      </c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</row>
    <row r="9" spans="1:71">
      <c r="A9" s="15">
        <v>8</v>
      </c>
      <c r="B9" s="16" t="s">
        <v>7</v>
      </c>
      <c r="C9" s="36">
        <f>'efen +tol'!C109</f>
        <v>3.0807571084637709E-2</v>
      </c>
      <c r="D9" s="135">
        <f t="shared" si="1"/>
        <v>2.2516636512515363E-3</v>
      </c>
      <c r="E9" s="136">
        <f t="shared" si="2"/>
        <v>7.0000000000000034E-2</v>
      </c>
      <c r="F9" s="20">
        <f>14.39984*$X$6/'efen +tol'!F109</f>
        <v>446.13339742332602</v>
      </c>
      <c r="G9" s="20">
        <f>14.39984*$X$6/'efen +tol'!G109</f>
        <v>13.744286354350042</v>
      </c>
      <c r="H9" s="28">
        <f>0.75*3*14.39984*$X$9/'efen +tol'!H109</f>
        <v>17.269426251941447</v>
      </c>
      <c r="I9" s="28">
        <v>13.61806</v>
      </c>
      <c r="J9" s="26"/>
      <c r="K9" s="27"/>
      <c r="L9" s="27"/>
      <c r="M9" s="27"/>
      <c r="N9" s="27"/>
      <c r="O9" s="26"/>
      <c r="P9" s="27"/>
      <c r="Q9" s="27"/>
      <c r="R9" s="27"/>
      <c r="S9" s="27"/>
      <c r="T9" s="27"/>
      <c r="U9" s="27"/>
      <c r="V9" s="102"/>
      <c r="W9" s="110"/>
      <c r="X9" s="3">
        <f>'efen +tol'!AM109</f>
        <v>0.37517434410310802</v>
      </c>
      <c r="Y9" s="3" t="s">
        <v>105</v>
      </c>
      <c r="Z9" s="111"/>
      <c r="AA9" s="104"/>
      <c r="AB9" s="26"/>
      <c r="AC9" s="27"/>
      <c r="AD9" s="27"/>
      <c r="AE9" s="27"/>
      <c r="AF9" s="26"/>
      <c r="AG9" s="15">
        <v>8</v>
      </c>
      <c r="AH9" s="16" t="s">
        <v>7</v>
      </c>
      <c r="AL9" s="6"/>
      <c r="AN9">
        <f t="shared" si="0"/>
        <v>0.51740567576018115</v>
      </c>
      <c r="AO9" s="151">
        <v>538</v>
      </c>
      <c r="AP9" s="153">
        <v>28.48</v>
      </c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</row>
    <row r="10" spans="1:71">
      <c r="A10" s="15">
        <v>9</v>
      </c>
      <c r="B10" s="16" t="s">
        <v>8</v>
      </c>
      <c r="C10" s="36">
        <f>'efen +tol'!C110</f>
        <v>2.5414694670826903E-2</v>
      </c>
      <c r="D10" s="135">
        <f t="shared" si="1"/>
        <v>5.3928764138108064E-3</v>
      </c>
      <c r="E10" s="136">
        <f t="shared" si="2"/>
        <v>0.03</v>
      </c>
      <c r="F10" s="20">
        <f>14.39984*$X$6/'efen +tol'!F110</f>
        <v>598.8168126484336</v>
      </c>
      <c r="G10" s="20">
        <f>14.39984*$X$6/'efen +tol'!G110</f>
        <v>15.218746457217698</v>
      </c>
      <c r="H10" s="28">
        <f>0.75*3*14.39984*$X$9/'efen +tol'!H110</f>
        <v>19.122056454152268</v>
      </c>
      <c r="I10" s="28">
        <v>17.422820000000002</v>
      </c>
      <c r="J10" s="26"/>
      <c r="K10" s="27"/>
      <c r="L10" s="27"/>
      <c r="M10" s="27"/>
      <c r="N10" s="27"/>
      <c r="O10" s="26"/>
      <c r="P10" s="27"/>
      <c r="Q10" s="27"/>
      <c r="R10" s="27"/>
      <c r="S10" s="27"/>
      <c r="T10" s="27"/>
      <c r="U10" s="27"/>
      <c r="V10" s="102"/>
      <c r="W10" s="110"/>
      <c r="X10" s="3">
        <f>'efen +tol'!AM110</f>
        <v>0.8</v>
      </c>
      <c r="Y10" s="3" t="s">
        <v>106</v>
      </c>
      <c r="Z10" s="111"/>
      <c r="AA10" s="104"/>
      <c r="AB10" s="26"/>
      <c r="AC10" s="27"/>
      <c r="AD10" s="27"/>
      <c r="AE10" s="27"/>
      <c r="AF10" s="26"/>
      <c r="AG10" s="15">
        <v>9</v>
      </c>
      <c r="AH10" s="16" t="s">
        <v>8</v>
      </c>
      <c r="AL10" s="6"/>
      <c r="AN10">
        <f t="shared" si="0"/>
        <v>0.59791951235884544</v>
      </c>
      <c r="AO10" s="151">
        <v>694</v>
      </c>
      <c r="AP10" s="153">
        <v>37.85</v>
      </c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</row>
    <row r="11" spans="1:71" s="7" customFormat="1" ht="15.75" thickBot="1">
      <c r="A11" s="13">
        <v>10</v>
      </c>
      <c r="B11" s="14" t="s">
        <v>9</v>
      </c>
      <c r="C11" s="36">
        <f>'efen +tol'!C111</f>
        <v>2.0394826188307916E-2</v>
      </c>
      <c r="D11" s="135">
        <f t="shared" si="1"/>
        <v>5.0198684825189868E-3</v>
      </c>
      <c r="E11" s="136"/>
      <c r="F11" s="29">
        <f>14.39984*$X$6/'efen +tol'!F111</f>
        <v>841.52240671739969</v>
      </c>
      <c r="G11" s="29">
        <f>14.39984*$X$6/'efen +tol'!G111</f>
        <v>17.162703218567927</v>
      </c>
      <c r="H11" s="30">
        <f>0.75*3*14.39984*$X$9/'efen +tol'!H111</f>
        <v>21.564599999999999</v>
      </c>
      <c r="I11" s="30">
        <v>21.564599999999999</v>
      </c>
      <c r="J11" s="24"/>
      <c r="K11" s="25"/>
      <c r="L11" s="25"/>
      <c r="M11" s="25"/>
      <c r="N11" s="25"/>
      <c r="O11" s="24"/>
      <c r="P11" s="25"/>
      <c r="Q11" s="25"/>
      <c r="R11" s="25"/>
      <c r="S11" s="25"/>
      <c r="T11" s="25"/>
      <c r="U11" s="25"/>
      <c r="V11" s="100"/>
      <c r="W11" s="110"/>
      <c r="X11" s="3">
        <f>'efen +tol'!AM111</f>
        <v>0.41</v>
      </c>
      <c r="Y11" s="3" t="s">
        <v>107</v>
      </c>
      <c r="Z11" s="111"/>
      <c r="AA11" s="103"/>
      <c r="AB11" s="24"/>
      <c r="AC11" s="25"/>
      <c r="AD11" s="25"/>
      <c r="AE11" s="25"/>
      <c r="AF11" s="24"/>
      <c r="AG11" s="13">
        <v>10</v>
      </c>
      <c r="AH11" s="14" t="s">
        <v>9</v>
      </c>
      <c r="AI11" s="18"/>
      <c r="AJ11" s="18"/>
      <c r="AK11" s="6"/>
      <c r="AL11" s="6"/>
      <c r="AM11"/>
      <c r="AN11">
        <f t="shared" si="0"/>
        <v>0.64880901946863256</v>
      </c>
      <c r="AO11" s="151">
        <v>870.1</v>
      </c>
      <c r="AP11" s="153">
        <v>48.87</v>
      </c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</row>
    <row r="12" spans="1:71" ht="15.75" thickTop="1">
      <c r="A12" s="11">
        <v>11</v>
      </c>
      <c r="B12" s="12" t="s">
        <v>10</v>
      </c>
      <c r="C12" s="36">
        <f>'efen +tol'!C112</f>
        <v>6.1183571183569341E-3</v>
      </c>
      <c r="D12" s="135">
        <f t="shared" si="1"/>
        <v>1.4276469069950982E-2</v>
      </c>
      <c r="E12" s="137">
        <f>X15-X16</f>
        <v>0.35999999999999993</v>
      </c>
      <c r="F12" s="20">
        <f>14.39984*$X$6/'efen +tol'!F112</f>
        <v>1128.6011473857418</v>
      </c>
      <c r="G12" s="20">
        <f>14.39984*$X$6/'efen +tol'!G112</f>
        <v>88.279100359602097</v>
      </c>
      <c r="H12" s="31">
        <f>0.75*3*14.39984*$X$9/'efen +tol'!H112</f>
        <v>110.92095827626403</v>
      </c>
      <c r="I12" s="31">
        <f>0.75*3*14.39984*$X$9/'efen +tol'!I112</f>
        <v>110.92095827626403</v>
      </c>
      <c r="J12" s="21">
        <v>5.1390799999999999</v>
      </c>
      <c r="K12" s="22"/>
      <c r="L12" s="22"/>
      <c r="M12" s="22"/>
      <c r="N12" s="22"/>
      <c r="O12" s="21"/>
      <c r="P12" s="22"/>
      <c r="Q12" s="22"/>
      <c r="R12" s="22"/>
      <c r="S12" s="22"/>
      <c r="T12" s="22"/>
      <c r="U12" s="22"/>
      <c r="V12" s="101"/>
      <c r="W12" s="110"/>
      <c r="X12" s="3">
        <f>'efen +tol'!AM112</f>
        <v>0.28000000000000003</v>
      </c>
      <c r="Y12" s="3" t="s">
        <v>108</v>
      </c>
      <c r="Z12" s="111"/>
      <c r="AA12" s="34"/>
      <c r="AB12" s="21"/>
      <c r="AC12" s="22"/>
      <c r="AD12" s="22"/>
      <c r="AE12" s="22"/>
      <c r="AF12" s="21"/>
      <c r="AG12" s="11">
        <v>11</v>
      </c>
      <c r="AH12" s="12" t="s">
        <v>10</v>
      </c>
      <c r="AL12" s="6"/>
      <c r="AN12">
        <f t="shared" si="0"/>
        <v>0.3375621266606379</v>
      </c>
      <c r="AO12" s="151">
        <v>1075</v>
      </c>
      <c r="AP12" s="153">
        <v>66</v>
      </c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</row>
    <row r="13" spans="1:71">
      <c r="A13" s="15">
        <v>12</v>
      </c>
      <c r="B13" s="16" t="s">
        <v>11</v>
      </c>
      <c r="C13" s="36">
        <f>'efen +tol'!C113</f>
        <v>6.1183571183569332E-3</v>
      </c>
      <c r="D13" s="135">
        <f t="shared" si="1"/>
        <v>0</v>
      </c>
      <c r="E13" s="137">
        <f t="shared" ref="E13:E16" si="3">X16-X17</f>
        <v>0.12000000000000002</v>
      </c>
      <c r="F13" s="20">
        <f>14.39984*$X$6/'efen +tol'!F113</f>
        <v>1249.7211019374718</v>
      </c>
      <c r="G13" s="20">
        <f>14.39984*$X$6/'efen +tol'!G113</f>
        <v>97.753094470090176</v>
      </c>
      <c r="H13" s="28">
        <f>0.75*3*14.39984*$X$9/'efen +tol'!H113</f>
        <v>122.82484607256413</v>
      </c>
      <c r="I13" s="28">
        <f>0.75*3*14.39984*$X$9/'efen +tol'!I113</f>
        <v>122.82484607256413</v>
      </c>
      <c r="J13" s="26">
        <v>7.6462399999999997</v>
      </c>
      <c r="K13" s="27"/>
      <c r="L13" s="27"/>
      <c r="M13" s="27"/>
      <c r="N13" s="27"/>
      <c r="O13" s="26"/>
      <c r="P13" s="27"/>
      <c r="Q13" s="27"/>
      <c r="R13" s="27"/>
      <c r="S13" s="27"/>
      <c r="T13" s="27"/>
      <c r="U13" s="27"/>
      <c r="V13" s="102"/>
      <c r="W13" s="110"/>
      <c r="X13" s="3">
        <f>'efen +tol'!AM113</f>
        <v>0.21</v>
      </c>
      <c r="Y13" s="3" t="s">
        <v>109</v>
      </c>
      <c r="Z13" s="111"/>
      <c r="AA13" s="104"/>
      <c r="AB13" s="26"/>
      <c r="AC13" s="27"/>
      <c r="AD13" s="27"/>
      <c r="AE13" s="27"/>
      <c r="AF13" s="26"/>
      <c r="AG13" s="15">
        <v>12</v>
      </c>
      <c r="AH13" s="16" t="s">
        <v>11</v>
      </c>
      <c r="AL13" s="6"/>
      <c r="AN13">
        <f t="shared" si="0"/>
        <v>6.2533635544458344E-2</v>
      </c>
      <c r="AO13" s="151">
        <v>1308</v>
      </c>
      <c r="AP13" s="153">
        <v>92</v>
      </c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</row>
    <row r="14" spans="1:71">
      <c r="A14" s="15">
        <v>13</v>
      </c>
      <c r="B14" s="16" t="s">
        <v>12</v>
      </c>
      <c r="C14" s="36">
        <f>'efen +tol'!C114</f>
        <v>4.4355024404717572E-3</v>
      </c>
      <c r="D14" s="135">
        <f t="shared" si="1"/>
        <v>1.6828546778851761E-3</v>
      </c>
      <c r="E14" s="137">
        <f t="shared" si="3"/>
        <v>0.06</v>
      </c>
      <c r="F14" s="20">
        <f>14.39984*$X$6/'efen +tol'!F114</f>
        <v>1362.0220995679597</v>
      </c>
      <c r="G14" s="20">
        <f>14.39984*$X$6/'efen +tol'!G114</f>
        <v>90.710083260626661</v>
      </c>
      <c r="H14" s="28">
        <f>0.75*3*14.39984*$X$9/'efen +tol'!H114</f>
        <v>113.97544061507874</v>
      </c>
      <c r="I14" s="28">
        <f>0.75*3*14.39984*$X$9/'efen +tol'!I114</f>
        <v>113.97544061507874</v>
      </c>
      <c r="J14" s="20">
        <f>14.39984*$X$6/'efen +tol'!J114</f>
        <v>6.0412523466101513</v>
      </c>
      <c r="K14" s="28">
        <v>5.9857699999999996</v>
      </c>
      <c r="L14" s="28"/>
      <c r="M14" s="27"/>
      <c r="N14" s="27"/>
      <c r="O14" s="26"/>
      <c r="P14" s="27"/>
      <c r="Q14" s="27"/>
      <c r="R14" s="27"/>
      <c r="S14" s="27"/>
      <c r="T14" s="27"/>
      <c r="U14" s="27"/>
      <c r="V14" s="102"/>
      <c r="W14" s="110"/>
      <c r="X14" s="3">
        <f>'efen +tol'!AM114</f>
        <v>0.18</v>
      </c>
      <c r="Y14" s="3" t="s">
        <v>110</v>
      </c>
      <c r="Z14" s="111"/>
      <c r="AA14" s="104"/>
      <c r="AB14" s="26"/>
      <c r="AC14" s="27"/>
      <c r="AD14" s="27"/>
      <c r="AE14" s="27"/>
      <c r="AF14" s="26"/>
      <c r="AG14" s="15">
        <v>13</v>
      </c>
      <c r="AH14" s="16" t="s">
        <v>12</v>
      </c>
      <c r="AL14" s="6"/>
      <c r="AN14">
        <f t="shared" si="0"/>
        <v>0.2503298904080441</v>
      </c>
      <c r="AO14" s="151">
        <v>1564</v>
      </c>
      <c r="AP14" s="153">
        <v>121</v>
      </c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</row>
    <row r="15" spans="1:71">
      <c r="A15" s="15">
        <v>14</v>
      </c>
      <c r="B15" s="16" t="s">
        <v>13</v>
      </c>
      <c r="C15" s="36">
        <f>'efen +tol'!C115</f>
        <v>4.4355024404717572E-3</v>
      </c>
      <c r="D15" s="135">
        <f t="shared" si="1"/>
        <v>0</v>
      </c>
      <c r="E15" s="137">
        <f t="shared" si="3"/>
        <v>3.5000000000000003E-2</v>
      </c>
      <c r="F15" s="20">
        <f>14.39984*$X$6/'efen +tol'!F115</f>
        <v>1605.3334865872566</v>
      </c>
      <c r="G15" s="20">
        <f>14.39984*$X$6/'efen +tol'!G115</f>
        <v>106.91451649396402</v>
      </c>
      <c r="H15" s="28">
        <f>0.75*3*14.39984*$X$9/'efen +tol'!H115</f>
        <v>134.33599317218255</v>
      </c>
      <c r="I15" s="28">
        <f>0.75*3*14.39984*$X$9/'efen +tol'!I115</f>
        <v>134.33599317218255</v>
      </c>
      <c r="J15" s="20">
        <f>14.39984*$X$6/'efen +tol'!J115</f>
        <v>7.1204605975288118</v>
      </c>
      <c r="K15" s="28">
        <v>8.1516900000000003</v>
      </c>
      <c r="L15" s="28"/>
      <c r="M15" s="27"/>
      <c r="N15" s="27"/>
      <c r="O15" s="26"/>
      <c r="P15" s="27"/>
      <c r="Q15" s="27"/>
      <c r="R15" s="27"/>
      <c r="S15" s="27"/>
      <c r="T15" s="27"/>
      <c r="U15" s="27"/>
      <c r="V15" s="102"/>
      <c r="W15" s="110"/>
      <c r="X15" s="3">
        <f>'efen +tol'!AM115</f>
        <v>0.7</v>
      </c>
      <c r="Y15" s="3" t="s">
        <v>111</v>
      </c>
      <c r="Z15" s="111"/>
      <c r="AA15" s="104"/>
      <c r="AB15" s="26"/>
      <c r="AC15" s="27"/>
      <c r="AD15" s="27"/>
      <c r="AE15" s="27"/>
      <c r="AF15" s="26"/>
      <c r="AG15" s="15">
        <v>14</v>
      </c>
      <c r="AH15" s="16" t="s">
        <v>13</v>
      </c>
      <c r="AL15" s="6"/>
      <c r="AN15">
        <f t="shared" si="0"/>
        <v>0.30574989289633758</v>
      </c>
      <c r="AO15" s="151">
        <v>1844</v>
      </c>
      <c r="AP15" s="153">
        <v>154</v>
      </c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</row>
    <row r="16" spans="1:71">
      <c r="A16" s="15">
        <v>15</v>
      </c>
      <c r="B16" s="16" t="s">
        <v>14</v>
      </c>
      <c r="C16" s="36">
        <f>'efen +tol'!C116</f>
        <v>4.4355024404717572E-3</v>
      </c>
      <c r="D16" s="135">
        <f t="shared" si="1"/>
        <v>0</v>
      </c>
      <c r="E16" s="137">
        <f t="shared" si="3"/>
        <v>2.4999999999999994E-2</v>
      </c>
      <c r="F16" s="20">
        <f>14.39984*$X$6/'efen +tol'!F116</f>
        <v>1881.654542000309</v>
      </c>
      <c r="G16" s="20">
        <f>14.39984*$X$6/'efen +tol'!G116</f>
        <v>125.31737937785776</v>
      </c>
      <c r="H16" s="28">
        <f>0.75*3*14.39984*$X$9/'efen +tol'!H116</f>
        <v>157.45882946971125</v>
      </c>
      <c r="I16" s="28">
        <f>0.75*3*14.39984*$X$9/'efen +tol'!I116</f>
        <v>157.45882946971125</v>
      </c>
      <c r="J16" s="20">
        <f>14.39984*$X$6/'efen +tol'!J116</f>
        <v>8.3460833131671368</v>
      </c>
      <c r="K16" s="28">
        <v>10.486689999999999</v>
      </c>
      <c r="L16" s="28"/>
      <c r="M16" s="27"/>
      <c r="N16" s="27"/>
      <c r="O16" s="26"/>
      <c r="P16" s="27"/>
      <c r="Q16" s="27"/>
      <c r="R16" s="27"/>
      <c r="S16" s="27"/>
      <c r="T16" s="27"/>
      <c r="U16" s="27"/>
      <c r="V16" s="102"/>
      <c r="W16" s="110"/>
      <c r="X16" s="3">
        <f>'efen +tol'!AM116</f>
        <v>0.34</v>
      </c>
      <c r="Y16" s="3" t="s">
        <v>112</v>
      </c>
      <c r="Z16" s="111"/>
      <c r="AA16" s="104"/>
      <c r="AB16" s="26"/>
      <c r="AC16" s="27"/>
      <c r="AD16" s="27"/>
      <c r="AE16" s="27"/>
      <c r="AF16" s="26"/>
      <c r="AG16" s="15">
        <v>15</v>
      </c>
      <c r="AH16" s="16" t="s">
        <v>14</v>
      </c>
      <c r="AL16" s="6"/>
      <c r="AN16">
        <f t="shared" si="0"/>
        <v>0.34388806608451439</v>
      </c>
      <c r="AO16" s="151">
        <v>2148</v>
      </c>
      <c r="AP16" s="153">
        <v>191</v>
      </c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</row>
    <row r="17" spans="1:71">
      <c r="A17" s="15">
        <v>16</v>
      </c>
      <c r="B17" s="16" t="s">
        <v>15</v>
      </c>
      <c r="C17" s="36">
        <f>'efen +tol'!C117</f>
        <v>4.4355024404717572E-3</v>
      </c>
      <c r="D17" s="135">
        <f t="shared" si="1"/>
        <v>0</v>
      </c>
      <c r="E17" s="137">
        <f>X20-X21</f>
        <v>2.0000000000000004E-2</v>
      </c>
      <c r="F17" s="20">
        <f>14.39984*$X$6/'efen +tol'!F117</f>
        <v>2357.3512800767589</v>
      </c>
      <c r="G17" s="20">
        <f>14.39984*$X$6/'efen +tol'!G117</f>
        <v>156.99857657092153</v>
      </c>
      <c r="H17" s="28">
        <f>0.75*3*14.39984*$X$9/'efen +tol'!H117</f>
        <v>197.26563241264233</v>
      </c>
      <c r="I17" s="28">
        <f>0.75*3*14.39984*$X$9/'efen +tol'!I117</f>
        <v>197.26563241264233</v>
      </c>
      <c r="J17" s="20">
        <f>14.39984*$X$6/'efen +tol'!J117</f>
        <v>10.456037355829684</v>
      </c>
      <c r="K17" s="28">
        <f>0.75*3*14.39984*$X$9/'efen +tol'!K117</f>
        <v>13.137805874285759</v>
      </c>
      <c r="L17" s="28">
        <v>10.360010000000001</v>
      </c>
      <c r="M17" s="27"/>
      <c r="N17" s="27"/>
      <c r="O17" s="26"/>
      <c r="P17" s="27"/>
      <c r="Q17" s="27"/>
      <c r="R17" s="27"/>
      <c r="S17" s="27"/>
      <c r="T17" s="27"/>
      <c r="U17" s="27"/>
      <c r="V17" s="102"/>
      <c r="W17" s="110"/>
      <c r="X17" s="3">
        <f>'efen +tol'!AM117</f>
        <v>0.22</v>
      </c>
      <c r="Y17" s="3" t="s">
        <v>113</v>
      </c>
      <c r="Z17" s="111"/>
      <c r="AA17" s="104"/>
      <c r="AB17" s="26"/>
      <c r="AC17" s="27"/>
      <c r="AD17" s="27"/>
      <c r="AE17" s="27"/>
      <c r="AF17" s="26"/>
      <c r="AG17" s="15">
        <v>16</v>
      </c>
      <c r="AH17" s="16" t="s">
        <v>15</v>
      </c>
      <c r="AL17" s="6"/>
      <c r="AN17">
        <f t="shared" si="0"/>
        <v>0.32328199753913134</v>
      </c>
      <c r="AO17" s="151">
        <v>2476</v>
      </c>
      <c r="AP17" s="153">
        <v>232</v>
      </c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</row>
    <row r="18" spans="1:71">
      <c r="A18" s="15">
        <v>17</v>
      </c>
      <c r="B18" s="16" t="s">
        <v>16</v>
      </c>
      <c r="C18" s="36">
        <f>'efen +tol'!C118</f>
        <v>4.4355024404717572E-3</v>
      </c>
      <c r="D18" s="135">
        <f t="shared" si="1"/>
        <v>0</v>
      </c>
      <c r="E18" s="137"/>
      <c r="F18" s="20">
        <f>14.39984*$X$6/'efen +tol'!F118</f>
        <v>2553.7510300328363</v>
      </c>
      <c r="G18" s="20">
        <f>14.39984*$X$6/'efen +tol'!G118</f>
        <v>170.07871504777387</v>
      </c>
      <c r="H18" s="28">
        <f>0.75*3*14.39984*$X$9/'efen +tol'!H118</f>
        <v>213.70056988174494</v>
      </c>
      <c r="I18" s="28">
        <f>0.75*3*14.39984*$X$9/'efen +tol'!I118</f>
        <v>213.70056988174494</v>
      </c>
      <c r="J18" s="20">
        <f>14.39984*$X$6/'efen +tol'!J118</f>
        <v>11.327168926067909</v>
      </c>
      <c r="K18" s="28">
        <f>0.75*3*14.39984*$X$9/'efen +tol'!K118</f>
        <v>14.232365607698588</v>
      </c>
      <c r="L18" s="28">
        <v>12.967639999999999</v>
      </c>
      <c r="M18" s="27"/>
      <c r="N18" s="27"/>
      <c r="O18" s="26"/>
      <c r="P18" s="27"/>
      <c r="Q18" s="27"/>
      <c r="R18" s="27"/>
      <c r="S18" s="27"/>
      <c r="T18" s="27"/>
      <c r="U18" s="27"/>
      <c r="V18" s="102"/>
      <c r="W18" s="110"/>
      <c r="X18" s="3">
        <f>'efen +tol'!AM118</f>
        <v>0.16</v>
      </c>
      <c r="Y18" s="3" t="s">
        <v>114</v>
      </c>
      <c r="Z18" s="111"/>
      <c r="AA18" s="104"/>
      <c r="AB18" s="26"/>
      <c r="AC18" s="27"/>
      <c r="AD18" s="27"/>
      <c r="AE18" s="27"/>
      <c r="AF18" s="26"/>
      <c r="AG18" s="15">
        <v>17</v>
      </c>
      <c r="AH18" s="16" t="s">
        <v>16</v>
      </c>
      <c r="AJ18" s="18"/>
      <c r="AL18" s="6"/>
      <c r="AN18">
        <f t="shared" si="0"/>
        <v>0.38599741860009429</v>
      </c>
      <c r="AO18" s="151">
        <v>2829</v>
      </c>
      <c r="AP18" s="153">
        <v>277</v>
      </c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</row>
    <row r="19" spans="1:71" s="7" customFormat="1" ht="15.75" thickBot="1">
      <c r="A19" s="13">
        <v>18</v>
      </c>
      <c r="B19" s="14" t="s">
        <v>17</v>
      </c>
      <c r="C19" s="36">
        <f>'efen +tol'!C119</f>
        <v>4.4355024404717554E-3</v>
      </c>
      <c r="D19" s="135">
        <f t="shared" si="1"/>
        <v>0</v>
      </c>
      <c r="E19" s="137"/>
      <c r="F19" s="29">
        <f>14.39984*$X$6/'efen +tol'!F119</f>
        <v>2827.7903278535869</v>
      </c>
      <c r="G19" s="29">
        <f>14.39984*$X$6/'efen +tol'!G119</f>
        <v>188.32961386203613</v>
      </c>
      <c r="H19" s="30">
        <f>0.75*3*14.39984*$X$9/'efen +tol'!H119</f>
        <v>236.63246630609387</v>
      </c>
      <c r="I19" s="30">
        <f>0.75*3*14.39984*$X$9/'efen +tol'!I119</f>
        <v>236.63246630609387</v>
      </c>
      <c r="J19" s="29">
        <f>14.39984*$X$6/'efen +tol'!J119</f>
        <v>12.54267090033701</v>
      </c>
      <c r="K19" s="30">
        <f>0.75*3*14.39984*$X$9/'efen +tol'!K119</f>
        <v>15.75962</v>
      </c>
      <c r="L19" s="30">
        <v>15.75962</v>
      </c>
      <c r="M19" s="25"/>
      <c r="N19" s="25"/>
      <c r="O19" s="24"/>
      <c r="P19" s="25"/>
      <c r="Q19" s="25"/>
      <c r="R19" s="25"/>
      <c r="S19" s="25"/>
      <c r="T19" s="25"/>
      <c r="U19" s="25"/>
      <c r="V19" s="100"/>
      <c r="W19" s="110"/>
      <c r="X19" s="3">
        <f>'efen +tol'!AM119</f>
        <v>0.125</v>
      </c>
      <c r="Y19" s="3" t="s">
        <v>115</v>
      </c>
      <c r="Z19" s="111"/>
      <c r="AA19" s="103"/>
      <c r="AB19" s="24"/>
      <c r="AC19" s="25"/>
      <c r="AD19" s="25"/>
      <c r="AE19" s="25"/>
      <c r="AF19" s="24"/>
      <c r="AG19" s="13">
        <v>18</v>
      </c>
      <c r="AH19" s="14" t="s">
        <v>17</v>
      </c>
      <c r="AI19" s="18"/>
      <c r="AJ19" s="18"/>
      <c r="AK19" s="6"/>
      <c r="AL19" s="6"/>
      <c r="AM19"/>
      <c r="AN19">
        <f t="shared" si="0"/>
        <v>0.42318648128013436</v>
      </c>
      <c r="AO19" s="151">
        <v>3206.3</v>
      </c>
      <c r="AP19" s="153">
        <v>326.5</v>
      </c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</row>
    <row r="20" spans="1:71" ht="15.75" thickTop="1">
      <c r="A20" s="11">
        <v>19</v>
      </c>
      <c r="B20" s="12" t="s">
        <v>18</v>
      </c>
      <c r="C20" s="36">
        <f>'efen +tol'!C120</f>
        <v>1.4021144209209564E-3</v>
      </c>
      <c r="D20" s="135">
        <f t="shared" si="1"/>
        <v>3.0333880195507991E-3</v>
      </c>
      <c r="E20" s="138"/>
      <c r="F20" s="20">
        <f>14.39984*$X$6/'efen +tol'!F120</f>
        <v>4159.7022459227983</v>
      </c>
      <c r="G20" s="20">
        <f>14.39984*$X$6/'efen +tol'!G120</f>
        <v>465.57544106581878</v>
      </c>
      <c r="H20" s="31">
        <f>0.75*3*14.39984*$X$9/'efen +tol'!H120</f>
        <v>584.98641085548627</v>
      </c>
      <c r="I20" s="31">
        <f>0.75*3*14.39984*$X$9/'efen +tol'!I120</f>
        <v>584.98641085548627</v>
      </c>
      <c r="J20" s="20">
        <f>14.39984*$X$6/'efen +tol'!J120</f>
        <v>52.109617109275817</v>
      </c>
      <c r="K20" s="31">
        <f>0.75*3*14.39984*$X$9/'efen +tol'!K120</f>
        <v>65.474711926438232</v>
      </c>
      <c r="L20" s="31">
        <f>0.75*3*14.39984*$X$9/'efen +tol'!L120</f>
        <v>65.474711926438232</v>
      </c>
      <c r="M20" s="22"/>
      <c r="N20" s="22"/>
      <c r="O20" s="21">
        <v>4.3406599999999997</v>
      </c>
      <c r="P20" s="22"/>
      <c r="Q20" s="22"/>
      <c r="R20" s="22"/>
      <c r="S20" s="22"/>
      <c r="T20" s="22"/>
      <c r="U20" s="22"/>
      <c r="V20" s="101"/>
      <c r="W20" s="110"/>
      <c r="X20" s="3">
        <f>'efen +tol'!AM120</f>
        <v>0.1</v>
      </c>
      <c r="Y20" s="3" t="s">
        <v>116</v>
      </c>
      <c r="Z20" s="111"/>
      <c r="AA20" s="34"/>
      <c r="AB20" s="21"/>
      <c r="AC20" s="22"/>
      <c r="AD20" s="22"/>
      <c r="AE20" s="22"/>
      <c r="AF20" s="21"/>
      <c r="AG20" s="11">
        <v>19</v>
      </c>
      <c r="AH20" s="12" t="s">
        <v>18</v>
      </c>
      <c r="AK20" s="6"/>
      <c r="AL20" s="6"/>
      <c r="AN20">
        <f t="shared" si="0"/>
        <v>0.22198278494965562</v>
      </c>
      <c r="AO20" s="151">
        <v>3610</v>
      </c>
      <c r="AP20" s="153">
        <v>381</v>
      </c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</row>
    <row r="21" spans="1:71" ht="15.75" thickBot="1">
      <c r="A21" s="15">
        <v>20</v>
      </c>
      <c r="B21" s="16" t="s">
        <v>19</v>
      </c>
      <c r="C21" s="36">
        <f>'efen +tol'!C121</f>
        <v>1.4021144209209562E-3</v>
      </c>
      <c r="D21" s="135">
        <f t="shared" si="1"/>
        <v>0</v>
      </c>
      <c r="E21" s="138"/>
      <c r="F21" s="20">
        <f>14.39984*$X$6/'efen +tol'!F121</f>
        <v>4359.9580096927248</v>
      </c>
      <c r="G21" s="20">
        <f>14.39984*$X$6/'efen +tol'!G121</f>
        <v>487.98910435975796</v>
      </c>
      <c r="H21" s="28">
        <f>0.75*3*14.39984*$X$9/'efen +tol'!H121</f>
        <v>613.14873920860759</v>
      </c>
      <c r="I21" s="28">
        <f>0.75*3*14.39984*$X$9/'efen +tol'!I121</f>
        <v>613.14873920860759</v>
      </c>
      <c r="J21" s="20">
        <f>14.39984*$X$6/'efen +tol'!J121</f>
        <v>54.618270507293609</v>
      </c>
      <c r="K21" s="28">
        <f>0.75*3*14.39984*$X$9/'efen +tol'!K121</f>
        <v>68.626785721454809</v>
      </c>
      <c r="L21" s="28">
        <f>0.75*3*14.39984*$X$9/'efen +tol'!L121</f>
        <v>68.626785721454809</v>
      </c>
      <c r="M21" s="27"/>
      <c r="N21" s="27"/>
      <c r="O21" s="26">
        <v>6.1131599999999997</v>
      </c>
      <c r="P21" s="27"/>
      <c r="Q21" s="27"/>
      <c r="R21" s="27"/>
      <c r="S21" s="27"/>
      <c r="T21" s="27"/>
      <c r="U21" s="27"/>
      <c r="V21" s="102"/>
      <c r="W21" s="110"/>
      <c r="X21" s="4">
        <f>'efen +tol'!AM121</f>
        <v>0.08</v>
      </c>
      <c r="Y21" s="4" t="s">
        <v>117</v>
      </c>
      <c r="Z21" s="111"/>
      <c r="AA21" s="104"/>
      <c r="AB21" s="26"/>
      <c r="AC21" s="27"/>
      <c r="AD21" s="27"/>
      <c r="AE21" s="27"/>
      <c r="AF21" s="26"/>
      <c r="AG21" s="15">
        <v>20</v>
      </c>
      <c r="AH21" s="16" t="s">
        <v>19</v>
      </c>
      <c r="AK21" s="6"/>
      <c r="AL21" s="6"/>
      <c r="AN21">
        <f t="shared" si="0"/>
        <v>0.1065512570516054</v>
      </c>
      <c r="AO21" s="151">
        <v>4041</v>
      </c>
      <c r="AP21" s="153">
        <v>441</v>
      </c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</row>
    <row r="22" spans="1:71">
      <c r="A22" s="15">
        <v>21</v>
      </c>
      <c r="B22" s="16" t="s">
        <v>20</v>
      </c>
      <c r="C22" s="36">
        <f>'efen +tol'!C122</f>
        <v>1.4021144209209562E-3</v>
      </c>
      <c r="D22" s="135">
        <f t="shared" si="1"/>
        <v>0</v>
      </c>
      <c r="E22" s="138"/>
      <c r="F22" s="20">
        <f>14.39984*$X$6/'efen +tol'!F122</f>
        <v>4679.7179332127434</v>
      </c>
      <c r="G22" s="20">
        <f>14.39984*$X$6/'efen +tol'!G122</f>
        <v>523.7782927743674</v>
      </c>
      <c r="H22" s="28">
        <f>0.75*3*14.39984*$X$9/'efen +tol'!H122</f>
        <v>658.1171525556797</v>
      </c>
      <c r="I22" s="28">
        <f>0.75*3*14.39984*$X$9/'efen +tol'!I122</f>
        <v>658.1171525556797</v>
      </c>
      <c r="J22" s="20">
        <f>14.39984*$X$6/'efen +tol'!J122</f>
        <v>58.62398202134527</v>
      </c>
      <c r="K22" s="28">
        <f>0.75*3*14.39984*$X$9/'efen +tol'!K122</f>
        <v>73.659883679034365</v>
      </c>
      <c r="L22" s="28">
        <f>0.75*3*14.39984*$X$9/'efen +tol'!L122</f>
        <v>73.659883679034365</v>
      </c>
      <c r="M22" s="27">
        <f>5/6*14.39984*X10/'efen +tol'!M122</f>
        <v>58.173356101652168</v>
      </c>
      <c r="N22" s="27"/>
      <c r="O22" s="26">
        <v>6.5614999999999997</v>
      </c>
      <c r="P22" s="27"/>
      <c r="Q22" s="27"/>
      <c r="R22" s="27"/>
      <c r="S22" s="27"/>
      <c r="T22" s="27"/>
      <c r="U22" s="27"/>
      <c r="V22" s="102"/>
      <c r="W22" s="110"/>
      <c r="X22" s="106"/>
      <c r="Y22" s="106"/>
      <c r="Z22" s="111"/>
      <c r="AA22" s="104"/>
      <c r="AB22" s="26"/>
      <c r="AC22" s="27"/>
      <c r="AD22" s="27"/>
      <c r="AE22" s="27"/>
      <c r="AF22" s="26"/>
      <c r="AG22" s="15">
        <v>21</v>
      </c>
      <c r="AH22" s="16" t="s">
        <v>20</v>
      </c>
      <c r="AK22" s="6"/>
      <c r="AL22" s="6"/>
      <c r="AN22">
        <f t="shared" si="0"/>
        <v>4.1325752828825779E-2</v>
      </c>
      <c r="AO22" s="151">
        <v>4494</v>
      </c>
      <c r="AP22" s="153">
        <v>503</v>
      </c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</row>
    <row r="23" spans="1:71">
      <c r="A23" s="15">
        <v>22</v>
      </c>
      <c r="B23" s="16" t="s">
        <v>21</v>
      </c>
      <c r="C23" s="36">
        <f>'efen +tol'!C123</f>
        <v>1.4021144209209562E-3</v>
      </c>
      <c r="D23" s="135">
        <f t="shared" si="1"/>
        <v>0</v>
      </c>
      <c r="E23" s="138"/>
      <c r="F23" s="20">
        <f>14.39984*$X$6/'efen +tol'!F123</f>
        <v>4869.8593339586896</v>
      </c>
      <c r="G23" s="20">
        <f>14.39984*$X$6/'efen +tol'!G123</f>
        <v>545.05990412141409</v>
      </c>
      <c r="H23" s="28">
        <f>0.75*3*14.39984*$X$9/'efen +tol'!H123</f>
        <v>684.85707983928012</v>
      </c>
      <c r="I23" s="28">
        <f>0.75*3*14.39984*$X$9/'efen +tol'!I123</f>
        <v>684.85707983928012</v>
      </c>
      <c r="J23" s="20">
        <f>14.39984*$X$6/'efen +tol'!J123</f>
        <v>61.005930296418143</v>
      </c>
      <c r="K23" s="28">
        <f>0.75*3*14.39984*$X$9/'efen +tol'!K123</f>
        <v>76.652754972005567</v>
      </c>
      <c r="L23" s="28">
        <f>0.75*3*14.39984*$X$9/'efen +tol'!L123</f>
        <v>76.652754972005567</v>
      </c>
      <c r="M23" s="27">
        <f>5/6*14.39984*X11/'efen +tol'!M123*2</f>
        <v>62.050419891432355</v>
      </c>
      <c r="N23" s="27"/>
      <c r="O23" s="26">
        <v>6.8281000000000001</v>
      </c>
      <c r="P23" s="27"/>
      <c r="Q23" s="27"/>
      <c r="R23" s="27"/>
      <c r="S23" s="27"/>
      <c r="T23" s="27"/>
      <c r="U23" s="27"/>
      <c r="V23" s="102"/>
      <c r="W23" s="112"/>
      <c r="X23" s="113"/>
      <c r="Y23" s="113"/>
      <c r="Z23" s="34"/>
      <c r="AA23" s="104"/>
      <c r="AB23" s="26"/>
      <c r="AC23" s="27"/>
      <c r="AD23" s="27"/>
      <c r="AE23" s="27"/>
      <c r="AF23" s="26"/>
      <c r="AG23" s="15">
        <v>22</v>
      </c>
      <c r="AH23" s="16" t="s">
        <v>21</v>
      </c>
      <c r="AK23" s="6"/>
      <c r="AL23" s="6"/>
      <c r="AN23">
        <f t="shared" si="0"/>
        <v>3.8695054459587097E-2</v>
      </c>
      <c r="AO23" s="151">
        <v>4970</v>
      </c>
      <c r="AP23" s="153">
        <v>567</v>
      </c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</row>
    <row r="24" spans="1:71">
      <c r="A24" s="15">
        <v>23</v>
      </c>
      <c r="B24" s="16" t="s">
        <v>22</v>
      </c>
      <c r="C24" s="36">
        <f>'efen +tol'!C124</f>
        <v>1.4021144209209562E-3</v>
      </c>
      <c r="D24" s="135">
        <f t="shared" si="1"/>
        <v>0</v>
      </c>
      <c r="E24" s="138"/>
      <c r="F24" s="20">
        <f>14.39984*$X$6/'efen +tol'!F124</f>
        <v>4811.4475533094283</v>
      </c>
      <c r="G24" s="20">
        <f>14.39984*$X$6/'efen +tol'!G124</f>
        <v>538.52215479912172</v>
      </c>
      <c r="H24" s="28">
        <f>0.75*3*14.39984*$X$9/'efen +tol'!H124</f>
        <v>676.64252603385296</v>
      </c>
      <c r="I24" s="28">
        <f>0.75*3*14.39984*$X$9/'efen +tol'!I124</f>
        <v>676.64252603385296</v>
      </c>
      <c r="J24" s="20">
        <f>14.39984*$X$6/'efen +tol'!J124</f>
        <v>60.274191497736709</v>
      </c>
      <c r="K24" s="28">
        <f>0.75*3*14.39984*$X$9/'efen +tol'!K124</f>
        <v>75.733339522289356</v>
      </c>
      <c r="L24" s="28">
        <f>0.75*3*14.39984*$X$9/'efen +tol'!L124</f>
        <v>75.733339522289356</v>
      </c>
      <c r="M24" s="27">
        <f>5/6*14.39984*X12/'efen +tol'!M124*3</f>
        <v>62.801424930216271</v>
      </c>
      <c r="N24" s="27"/>
      <c r="O24" s="26">
        <v>6.7462</v>
      </c>
      <c r="P24" s="27"/>
      <c r="Q24" s="27"/>
      <c r="R24" s="27"/>
      <c r="S24" s="27"/>
      <c r="T24" s="27"/>
      <c r="U24" s="27"/>
      <c r="V24" s="26"/>
      <c r="W24" s="22"/>
      <c r="X24" s="22"/>
      <c r="Y24" s="22"/>
      <c r="Z24" s="22"/>
      <c r="AA24" s="27"/>
      <c r="AB24" s="26"/>
      <c r="AC24" s="27"/>
      <c r="AD24" s="27"/>
      <c r="AE24" s="27"/>
      <c r="AF24" s="26"/>
      <c r="AG24" s="15">
        <v>23</v>
      </c>
      <c r="AH24" s="16" t="s">
        <v>22</v>
      </c>
      <c r="AK24" s="6"/>
      <c r="AL24" s="6"/>
      <c r="AN24">
        <f t="shared" si="0"/>
        <v>0.14925409984340965</v>
      </c>
      <c r="AO24" s="151">
        <v>5470</v>
      </c>
      <c r="AP24" s="153">
        <v>633</v>
      </c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</row>
    <row r="25" spans="1:71">
      <c r="A25" s="15">
        <v>24</v>
      </c>
      <c r="B25" s="16" t="s">
        <v>23</v>
      </c>
      <c r="C25" s="36">
        <f>'efen +tol'!C125</f>
        <v>1.402114420920956E-3</v>
      </c>
      <c r="D25" s="135">
        <f t="shared" si="1"/>
        <v>0</v>
      </c>
      <c r="E25" s="138"/>
      <c r="F25" s="20">
        <f>14.39984*$X$6/'efen +tol'!F125</f>
        <v>6484.4114137105007</v>
      </c>
      <c r="G25" s="20">
        <f>14.39984*$X$6/'efen +tol'!G125</f>
        <v>725.76894342608352</v>
      </c>
      <c r="H25" s="28">
        <f>0.75*3*14.39984*$X$9/'efen +tol'!H125</f>
        <v>911.91444366839357</v>
      </c>
      <c r="I25" s="28">
        <f>0.75*3*14.39984*$X$9/'efen +tol'!I125</f>
        <v>911.91444366839357</v>
      </c>
      <c r="J25" s="20">
        <f>14.39984*$X$6/'efen +tol'!J125</f>
        <v>81.231822849500972</v>
      </c>
      <c r="K25" s="28">
        <f>0.75*3*14.39984*$X$9/'efen +tol'!K125</f>
        <v>102.06619229569797</v>
      </c>
      <c r="L25" s="28">
        <f>0.75*3*14.39984*$X$9/'efen +tol'!L125</f>
        <v>102.06619229569797</v>
      </c>
      <c r="M25" s="27">
        <f>5/6*14.39984*X14/'efen +tol'!M125*5</f>
        <v>90.683343979448168</v>
      </c>
      <c r="N25" s="27"/>
      <c r="O25" s="26">
        <v>6.7664999999999997</v>
      </c>
      <c r="P25" s="27"/>
      <c r="Q25" s="27"/>
      <c r="R25" s="27"/>
      <c r="S25" s="27"/>
      <c r="T25" s="27"/>
      <c r="U25" s="27"/>
      <c r="V25" s="26"/>
      <c r="W25" s="27"/>
      <c r="X25" s="27"/>
      <c r="Y25" s="27"/>
      <c r="Z25" s="27"/>
      <c r="AA25" s="27"/>
      <c r="AB25" s="26"/>
      <c r="AC25" s="27"/>
      <c r="AD25" s="27"/>
      <c r="AE25" s="27"/>
      <c r="AF25" s="26"/>
      <c r="AG25" s="15">
        <v>24</v>
      </c>
      <c r="AH25" s="16" t="s">
        <v>23</v>
      </c>
      <c r="AK25" s="6"/>
      <c r="AL25" s="6"/>
      <c r="AN25">
        <f t="shared" si="0"/>
        <v>8.1636599451292868E-2</v>
      </c>
      <c r="AO25" s="151">
        <v>5995</v>
      </c>
      <c r="AP25" s="153">
        <v>702</v>
      </c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</row>
    <row r="26" spans="1:71">
      <c r="A26" s="15">
        <v>25</v>
      </c>
      <c r="B26" s="16" t="s">
        <v>24</v>
      </c>
      <c r="C26" s="36">
        <f>'efen +tol'!C126</f>
        <v>1.0681154744369822E-3</v>
      </c>
      <c r="D26" s="135">
        <f t="shared" si="1"/>
        <v>3.3399894648397373E-4</v>
      </c>
      <c r="E26" s="138"/>
      <c r="F26" s="20">
        <f>14.39984*$X$6/'efen +tol'!F126</f>
        <v>6959.9403603047413</v>
      </c>
      <c r="G26" s="20">
        <f>14.39984*$X$6/'efen +tol'!G126</f>
        <v>711.45087934753883</v>
      </c>
      <c r="H26" s="28">
        <f>0.75*3*14.39984*$X$9/'efen +tol'!H126</f>
        <v>893.92407695890336</v>
      </c>
      <c r="I26" s="28">
        <f>0.75*3*14.39984*$X$9/'efen +tol'!I126</f>
        <v>893.92407695890336</v>
      </c>
      <c r="J26" s="20">
        <f>14.39984*$X$6/'efen +tol'!J126</f>
        <v>72.725099285509373</v>
      </c>
      <c r="K26" s="28">
        <f>0.75*3*14.39984*$X$9/'efen +tol'!K126</f>
        <v>91.377660971006108</v>
      </c>
      <c r="L26" s="28">
        <f>0.75*3*14.39984*$X$9/'efen +tol'!L126</f>
        <v>91.377660971006108</v>
      </c>
      <c r="M26" s="27">
        <f>5/6*14.39984*$X$14/'efen +tol'!M126*5</f>
        <v>81.186842337219346</v>
      </c>
      <c r="N26" s="27"/>
      <c r="O26" s="26">
        <v>7.4340200000000003</v>
      </c>
      <c r="P26" s="27"/>
      <c r="Q26" s="27"/>
      <c r="R26" s="27"/>
      <c r="S26" s="27"/>
      <c r="T26" s="27"/>
      <c r="U26" s="27"/>
      <c r="V26" s="26"/>
      <c r="W26" s="27"/>
      <c r="X26" s="27"/>
      <c r="Y26" s="27"/>
      <c r="Z26" s="27"/>
      <c r="AA26" s="27"/>
      <c r="AB26" s="26"/>
      <c r="AC26" s="27"/>
      <c r="AD26" s="27"/>
      <c r="AE26" s="27"/>
      <c r="AF26" s="26"/>
      <c r="AG26" s="15">
        <v>25</v>
      </c>
      <c r="AH26" s="16" t="s">
        <v>24</v>
      </c>
      <c r="AK26" s="6"/>
      <c r="AL26" s="6"/>
      <c r="AN26">
        <f t="shared" si="0"/>
        <v>8.1998865358014372E-2</v>
      </c>
      <c r="AO26" s="151">
        <v>6544</v>
      </c>
      <c r="AP26" s="153">
        <v>775</v>
      </c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</row>
    <row r="27" spans="1:71">
      <c r="A27" s="15">
        <v>26</v>
      </c>
      <c r="B27" s="16" t="s">
        <v>25</v>
      </c>
      <c r="C27" s="36">
        <f>'efen +tol'!C127</f>
        <v>1.0681154744369822E-3</v>
      </c>
      <c r="D27" s="135">
        <f t="shared" si="1"/>
        <v>0</v>
      </c>
      <c r="E27" s="138"/>
      <c r="F27" s="20">
        <f>14.39984*$X$6/'efen +tol'!F127</f>
        <v>7398.4510000339242</v>
      </c>
      <c r="G27" s="20">
        <f>14.39984*$X$6/'efen +tol'!G127</f>
        <v>756.27580083938301</v>
      </c>
      <c r="H27" s="28">
        <f>0.75*3*14.39984*$X$9/'efen +tol'!H127</f>
        <v>950.24571170914771</v>
      </c>
      <c r="I27" s="28">
        <f>0.75*3*14.39984*$X$9/'efen +tol'!I127</f>
        <v>950.24571170914771</v>
      </c>
      <c r="J27" s="20">
        <f>14.39984*$X$6/'efen +tol'!J127</f>
        <v>77.30713995843557</v>
      </c>
      <c r="K27" s="28">
        <f>0.75*3*14.39984*$X$9/'efen +tol'!K127</f>
        <v>97.134905213771091</v>
      </c>
      <c r="L27" s="28">
        <f>0.75*3*14.39984*$X$9/'efen +tol'!L127</f>
        <v>97.134905213771091</v>
      </c>
      <c r="M27" s="27">
        <f>5/6*14.39984*$X$14/'efen +tol'!M127*5</f>
        <v>86.302014641558941</v>
      </c>
      <c r="N27" s="27">
        <f>5/6*14.39984*X10/'efen +tol'!N127</f>
        <v>76.712901903607957</v>
      </c>
      <c r="O27" s="26">
        <v>7.9024000000000001</v>
      </c>
      <c r="P27" s="27"/>
      <c r="Q27" s="27"/>
      <c r="R27" s="27"/>
      <c r="S27" s="27"/>
      <c r="T27" s="27"/>
      <c r="U27" s="27"/>
      <c r="V27" s="26"/>
      <c r="W27" s="27"/>
      <c r="X27" s="27"/>
      <c r="Y27" s="27"/>
      <c r="Z27" s="27"/>
      <c r="AA27" s="27"/>
      <c r="AB27" s="26"/>
      <c r="AC27" s="27"/>
      <c r="AD27" s="27"/>
      <c r="AE27" s="27"/>
      <c r="AF27" s="26"/>
      <c r="AG27" s="15">
        <v>26</v>
      </c>
      <c r="AH27" s="16" t="s">
        <v>25</v>
      </c>
      <c r="AK27" s="6"/>
      <c r="AL27" s="6"/>
      <c r="AN27">
        <f t="shared" si="0"/>
        <v>0.11130928220989067</v>
      </c>
      <c r="AO27" s="151">
        <v>7117</v>
      </c>
      <c r="AP27" s="153">
        <v>851</v>
      </c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</row>
    <row r="28" spans="1:71">
      <c r="A28" s="15">
        <v>27</v>
      </c>
      <c r="B28" s="16" t="s">
        <v>26</v>
      </c>
      <c r="C28" s="36">
        <f>'efen +tol'!C128</f>
        <v>1.0681154744369822E-3</v>
      </c>
      <c r="D28" s="135">
        <f t="shared" si="1"/>
        <v>0</v>
      </c>
      <c r="E28" s="138"/>
      <c r="F28" s="20">
        <f>14.39984*$X$6/'efen +tol'!F128</f>
        <v>7378.4157131083402</v>
      </c>
      <c r="G28" s="20">
        <f>14.39984*$X$6/'efen +tol'!G128</f>
        <v>754.22777718353632</v>
      </c>
      <c r="H28" s="28">
        <f>0.75*3*14.39984*$X$9/'efen +tol'!H128</f>
        <v>947.67241015132015</v>
      </c>
      <c r="I28" s="28">
        <f>0.75*3*14.39984*$X$9/'efen +tol'!I128</f>
        <v>947.67241015132015</v>
      </c>
      <c r="J28" s="20">
        <f>14.39984*$X$6/'efen +tol'!J128</f>
        <v>77.097789280779338</v>
      </c>
      <c r="K28" s="28">
        <f>0.75*3*14.39984*$X$9/'efen +tol'!K128</f>
        <v>96.871860193071711</v>
      </c>
      <c r="L28" s="28">
        <f>0.75*3*14.39984*$X$9/'efen +tol'!L128</f>
        <v>96.871860193071711</v>
      </c>
      <c r="M28" s="27">
        <f>5/6*14.39984*$X$14/'efen +tol'!M128*5</f>
        <v>86.068305500876434</v>
      </c>
      <c r="N28" s="27">
        <f>5/6*14.39984*X11/'efen +tol'!N128*2</f>
        <v>78.417789456354072</v>
      </c>
      <c r="O28" s="26">
        <v>7.8810000000000002</v>
      </c>
      <c r="P28" s="27"/>
      <c r="Q28" s="27"/>
      <c r="R28" s="27"/>
      <c r="S28" s="27"/>
      <c r="T28" s="27"/>
      <c r="U28" s="27"/>
      <c r="V28" s="26"/>
      <c r="W28" s="27"/>
      <c r="X28" s="27"/>
      <c r="Y28" s="27"/>
      <c r="Z28" s="27"/>
      <c r="AA28" s="27"/>
      <c r="AB28" s="26"/>
      <c r="AC28" s="27"/>
      <c r="AD28" s="27"/>
      <c r="AE28" s="27"/>
      <c r="AF28" s="26"/>
      <c r="AG28" s="15">
        <v>27</v>
      </c>
      <c r="AH28" s="16" t="s">
        <v>26</v>
      </c>
      <c r="AK28" s="6"/>
      <c r="AL28" s="6"/>
      <c r="AN28">
        <f t="shared" si="0"/>
        <v>0.18987349389523489</v>
      </c>
      <c r="AO28" s="151">
        <v>7715</v>
      </c>
      <c r="AP28" s="153">
        <v>931</v>
      </c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</row>
    <row r="29" spans="1:71">
      <c r="A29" s="15">
        <v>28</v>
      </c>
      <c r="B29" s="16" t="s">
        <v>27</v>
      </c>
      <c r="C29" s="36">
        <f>'efen +tol'!C129</f>
        <v>1.0681154744369822E-3</v>
      </c>
      <c r="D29" s="135">
        <f t="shared" si="1"/>
        <v>0</v>
      </c>
      <c r="E29" s="138"/>
      <c r="F29" s="20">
        <f>14.39984*$X$6/'efen +tol'!F129</f>
        <v>7152.59743243308</v>
      </c>
      <c r="G29" s="20">
        <f>14.39984*$X$6/'efen +tol'!G129</f>
        <v>731.14444513726448</v>
      </c>
      <c r="H29" s="28">
        <f>0.75*3*14.39984*$X$9/'efen +tol'!H129</f>
        <v>918.66865614440496</v>
      </c>
      <c r="I29" s="28">
        <f>0.75*3*14.39984*$X$9/'efen +tol'!I129</f>
        <v>918.66865614440496</v>
      </c>
      <c r="J29" s="20">
        <f>14.39984*$X$6/'efen +tol'!J129</f>
        <v>74.738191923270918</v>
      </c>
      <c r="K29" s="28">
        <f>0.75*3*14.39984*$X$9/'efen +tol'!K129</f>
        <v>93.907072389675093</v>
      </c>
      <c r="L29" s="28">
        <f>0.75*3*14.39984*$X$9/'efen +tol'!L129</f>
        <v>93.907072389675093</v>
      </c>
      <c r="M29" s="27">
        <f>5/6*14.39984*$X$14/'efen +tol'!M129*5</f>
        <v>83.434163223651296</v>
      </c>
      <c r="N29" s="27">
        <f>5/6*14.39984*X12/'efen +tol'!N129*3</f>
        <v>77.871885675407881</v>
      </c>
      <c r="O29" s="26">
        <v>7.6398000000000001</v>
      </c>
      <c r="P29" s="27"/>
      <c r="Q29" s="27"/>
      <c r="R29" s="27"/>
      <c r="S29" s="27"/>
      <c r="T29" s="27"/>
      <c r="U29" s="27"/>
      <c r="V29" s="26"/>
      <c r="W29" s="27"/>
      <c r="X29" s="27"/>
      <c r="Y29" s="27"/>
      <c r="Z29" s="27"/>
      <c r="AA29" s="27"/>
      <c r="AB29" s="26"/>
      <c r="AC29" s="27"/>
      <c r="AD29" s="27"/>
      <c r="AE29" s="27"/>
      <c r="AF29" s="26"/>
      <c r="AG29" s="15">
        <v>28</v>
      </c>
      <c r="AH29" s="16" t="s">
        <v>27</v>
      </c>
      <c r="AK29" s="6"/>
      <c r="AL29" s="6"/>
      <c r="AN29">
        <f t="shared" si="0"/>
        <v>0.27966064518496114</v>
      </c>
      <c r="AO29" s="151">
        <v>8338</v>
      </c>
      <c r="AP29" s="153">
        <v>1015</v>
      </c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</row>
    <row r="30" spans="1:71">
      <c r="A30" s="15">
        <v>29</v>
      </c>
      <c r="B30" s="16" t="s">
        <v>28</v>
      </c>
      <c r="C30" s="36">
        <f>'efen +tol'!C130</f>
        <v>1.0681154744369827E-3</v>
      </c>
      <c r="D30" s="135">
        <f t="shared" si="1"/>
        <v>0</v>
      </c>
      <c r="E30" s="138"/>
      <c r="F30" s="20">
        <f>14.39984*$X$6/'efen +tol'!F130</f>
        <v>9719.5864826696561</v>
      </c>
      <c r="G30" s="20">
        <f>14.39984*$X$6/'efen +tol'!G130</f>
        <v>993.54419607224963</v>
      </c>
      <c r="H30" s="28">
        <f>0.75*3*14.39984*$X$9/'efen +tol'!H130</f>
        <v>1248.3687970226051</v>
      </c>
      <c r="I30" s="28">
        <f>0.75*3*14.39984*$X$9/'efen +tol'!I130</f>
        <v>1248.3687970226051</v>
      </c>
      <c r="J30" s="20">
        <f>14.39984*$X$6/'efen +tol'!J130</f>
        <v>101.56091221668107</v>
      </c>
      <c r="K30" s="28">
        <f>0.75*3*14.39984*$X$9/'efen +tol'!K130</f>
        <v>127.60929439241252</v>
      </c>
      <c r="L30" s="28">
        <f>0.75*3*14.39984*$X$9/'efen +tol'!L130</f>
        <v>127.60929439241252</v>
      </c>
      <c r="M30" s="27">
        <f>5/6*14.39984*$X$14/'efen +tol'!M130*5</f>
        <v>113.37777258150508</v>
      </c>
      <c r="N30" s="27">
        <f>5/6*14.39984*X14/'efen +tol'!N130*5</f>
        <v>113.37777258150508</v>
      </c>
      <c r="O30" s="26">
        <v>7.7263799999999998</v>
      </c>
      <c r="P30" s="27"/>
      <c r="Q30" s="27"/>
      <c r="R30" s="27"/>
      <c r="S30" s="27"/>
      <c r="T30" s="27"/>
      <c r="U30" s="27"/>
      <c r="V30" s="26"/>
      <c r="W30" s="27"/>
      <c r="X30" s="27"/>
      <c r="Y30" s="27"/>
      <c r="Z30" s="27"/>
      <c r="AA30" s="27"/>
      <c r="AB30" s="26"/>
      <c r="AC30" s="27"/>
      <c r="AD30" s="27"/>
      <c r="AE30" s="27"/>
      <c r="AF30" s="26"/>
      <c r="AG30" s="15">
        <v>29</v>
      </c>
      <c r="AH30" s="16" t="s">
        <v>28</v>
      </c>
      <c r="AK30" s="6"/>
      <c r="AL30" s="6"/>
      <c r="AN30">
        <f t="shared" si="0"/>
        <v>9.9234636380553409E-2</v>
      </c>
      <c r="AO30" s="151">
        <v>8986</v>
      </c>
      <c r="AP30" s="153">
        <v>1103</v>
      </c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</row>
    <row r="31" spans="1:71">
      <c r="A31" s="15">
        <v>30</v>
      </c>
      <c r="B31" s="16" t="s">
        <v>29</v>
      </c>
      <c r="C31" s="36">
        <f>'efen +tol'!C131</f>
        <v>8.5117247339498584E-4</v>
      </c>
      <c r="D31" s="135">
        <f t="shared" si="1"/>
        <v>2.1694300104199682E-4</v>
      </c>
      <c r="E31" s="138"/>
      <c r="F31" s="20">
        <f>14.39984*$X$6/'efen +tol'!F131</f>
        <v>11036.776086672893</v>
      </c>
      <c r="G31" s="20">
        <f>14.39984*$X$6/'efen +tol'!G131</f>
        <v>1045.9592262463434</v>
      </c>
      <c r="H31" s="28">
        <f>0.75*3*14.39984*$X$9/'efen +tol'!H131</f>
        <v>1314.2272544752404</v>
      </c>
      <c r="I31" s="28">
        <f>0.75*3*14.39984*$X$9/'efen +tol'!I131</f>
        <v>1314.2272544752404</v>
      </c>
      <c r="J31" s="20">
        <f>14.39984*$X$6/'efen +tol'!J131</f>
        <v>99.125930831460067</v>
      </c>
      <c r="K31" s="28">
        <f>0.75*3*14.39984*$X$9/'efen +tol'!K131</f>
        <v>124.54978803662306</v>
      </c>
      <c r="L31" s="28">
        <f>0.75*3*14.39984*$X$9/'efen +tol'!L131</f>
        <v>124.54978803662306</v>
      </c>
      <c r="M31" s="27">
        <f>5/6*14.39984*$X$14/'efen +tol'!M131*5</f>
        <v>110.65947516069437</v>
      </c>
      <c r="N31" s="27">
        <f>5/6*14.39984*$X$14/'efen +tol'!N131*5</f>
        <v>110.65947516069437</v>
      </c>
      <c r="O31" s="26">
        <v>9.3941999999999997</v>
      </c>
      <c r="P31" s="27"/>
      <c r="Q31" s="27"/>
      <c r="R31" s="27"/>
      <c r="S31" s="27"/>
      <c r="T31" s="27"/>
      <c r="U31" s="27"/>
      <c r="V31" s="26"/>
      <c r="W31" s="27"/>
      <c r="X31" s="27"/>
      <c r="Y31" s="27"/>
      <c r="Z31" s="27"/>
      <c r="AA31" s="27"/>
      <c r="AB31" s="26"/>
      <c r="AC31" s="27"/>
      <c r="AD31" s="27"/>
      <c r="AE31" s="27"/>
      <c r="AF31" s="26"/>
      <c r="AG31" s="15">
        <v>30</v>
      </c>
      <c r="AH31" s="16" t="s">
        <v>29</v>
      </c>
      <c r="AK31" s="6"/>
      <c r="AL31" s="6"/>
      <c r="AN31">
        <f t="shared" si="0"/>
        <v>0.1421686936430604</v>
      </c>
      <c r="AO31" s="151">
        <v>9663</v>
      </c>
      <c r="AP31" s="153">
        <v>1198</v>
      </c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</row>
    <row r="32" spans="1:71">
      <c r="A32" s="15">
        <v>31</v>
      </c>
      <c r="B32" s="16" t="s">
        <v>30</v>
      </c>
      <c r="C32" s="36">
        <f>'efen +tol'!C132</f>
        <v>6.7031149421529221E-4</v>
      </c>
      <c r="D32" s="135">
        <f t="shared" si="1"/>
        <v>1.8086097917969363E-4</v>
      </c>
      <c r="E32" s="138"/>
      <c r="F32" s="20">
        <f>14.39984*$X$6/'efen +tol'!F132</f>
        <v>9032.9761744888638</v>
      </c>
      <c r="G32" s="20">
        <f>14.39984*$X$6/'efen +tol'!G132</f>
        <v>790.53861206880538</v>
      </c>
      <c r="H32" s="28">
        <f>0.75*3*14.39984*$X$9/'efen +tol'!H132</f>
        <v>993.29626205826992</v>
      </c>
      <c r="I32" s="28">
        <f>0.75*3*14.39984*$X$9/'efen +tol'!I132</f>
        <v>993.29626205826992</v>
      </c>
      <c r="J32" s="20">
        <f>14.39984*$X$6/'efen +tol'!J132</f>
        <v>69.185535874286344</v>
      </c>
      <c r="K32" s="28">
        <f>0.75*3*14.39984*$X$9/'efen +tol'!K132</f>
        <v>86.930268962555985</v>
      </c>
      <c r="L32" s="28">
        <f>0.75*3*14.39984*$X$9/'efen +tol'!L132</f>
        <v>86.930268962555985</v>
      </c>
      <c r="M32" s="27">
        <f>5/6*14.39984*$X$14/'efen +tol'!M132*5</f>
        <v>77.235442071935509</v>
      </c>
      <c r="N32" s="27">
        <f>5/6*14.39984*$X$14/'efen +tol'!N132*5</f>
        <v>77.235442071935509</v>
      </c>
      <c r="O32" s="20">
        <f>14.39984*$X$6/'efen +tol'!O132</f>
        <v>6.0549077567327654</v>
      </c>
      <c r="P32" s="28">
        <v>5.9992999999999999</v>
      </c>
      <c r="Q32" s="28"/>
      <c r="R32" s="27"/>
      <c r="S32" s="27"/>
      <c r="T32" s="27"/>
      <c r="U32" s="27"/>
      <c r="V32" s="26"/>
      <c r="W32" s="27"/>
      <c r="X32" s="27"/>
      <c r="Y32" s="27"/>
      <c r="Z32" s="27"/>
      <c r="AA32" s="27"/>
      <c r="AB32" s="26"/>
      <c r="AC32" s="27"/>
      <c r="AD32" s="27"/>
      <c r="AE32" s="27"/>
      <c r="AF32" s="26"/>
      <c r="AG32" s="15">
        <v>31</v>
      </c>
      <c r="AH32" s="16" t="s">
        <v>30</v>
      </c>
      <c r="AK32" s="6"/>
      <c r="AL32" s="6"/>
      <c r="AN32">
        <f t="shared" si="0"/>
        <v>0.39282748689031843</v>
      </c>
      <c r="AO32" s="151">
        <v>10371</v>
      </c>
      <c r="AP32" s="153">
        <v>1302</v>
      </c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</row>
    <row r="33" spans="1:71">
      <c r="A33" s="15">
        <v>32</v>
      </c>
      <c r="B33" s="16" t="s">
        <v>31</v>
      </c>
      <c r="C33" s="36">
        <f>'efen +tol'!C133</f>
        <v>6.7031149421529221E-4</v>
      </c>
      <c r="D33" s="135">
        <f t="shared" si="1"/>
        <v>0</v>
      </c>
      <c r="E33" s="138"/>
      <c r="F33" s="20">
        <f>14.39984*$X$6/'efen +tol'!F133</f>
        <v>10293.850842723896</v>
      </c>
      <c r="G33" s="20">
        <f>14.39984*$X$6/'efen +tol'!G133</f>
        <v>900.88652962828462</v>
      </c>
      <c r="H33" s="28">
        <f>0.75*3*14.39984*$X$9/'efen +tol'!H133</f>
        <v>1131.9462563335717</v>
      </c>
      <c r="I33" s="28">
        <f>0.75*3*14.39984*$X$9/'efen +tol'!I133</f>
        <v>1131.9462563335717</v>
      </c>
      <c r="J33" s="20">
        <f>14.39984*$X$6/'efen +tol'!J133</f>
        <v>78.842850131189039</v>
      </c>
      <c r="K33" s="28">
        <f>0.75*3*14.39984*$X$9/'efen +tol'!K133</f>
        <v>99.064494927559949</v>
      </c>
      <c r="L33" s="28">
        <f>0.75*3*14.39984*$X$9/'efen +tol'!L133</f>
        <v>99.064494927559949</v>
      </c>
      <c r="M33" s="27">
        <f>5/6*14.39984*$X$14/'efen +tol'!M133*5</f>
        <v>88.016408446392731</v>
      </c>
      <c r="N33" s="27">
        <f>5/6*14.39984*$X$14/'efen +tol'!N133*5</f>
        <v>88.016408446392731</v>
      </c>
      <c r="O33" s="20">
        <f>14.39984*$X$6/'efen +tol'!O133</f>
        <v>6.9000865396156001</v>
      </c>
      <c r="P33" s="28">
        <v>7.8994</v>
      </c>
      <c r="Q33" s="28"/>
      <c r="R33" s="27"/>
      <c r="S33" s="27"/>
      <c r="T33" s="27"/>
      <c r="U33" s="27"/>
      <c r="V33" s="26"/>
      <c r="W33" s="27"/>
      <c r="X33" s="27"/>
      <c r="Y33" s="27"/>
      <c r="Z33" s="27"/>
      <c r="AA33" s="27"/>
      <c r="AB33" s="26"/>
      <c r="AC33" s="27"/>
      <c r="AD33" s="27"/>
      <c r="AE33" s="27"/>
      <c r="AF33" s="26"/>
      <c r="AG33" s="15">
        <v>32</v>
      </c>
      <c r="AH33" s="16" t="s">
        <v>31</v>
      </c>
      <c r="AK33" s="6"/>
      <c r="AL33" s="6"/>
      <c r="AN33">
        <f t="shared" si="0"/>
        <v>0.36242991533737823</v>
      </c>
      <c r="AO33" s="151">
        <v>11107</v>
      </c>
      <c r="AP33" s="153">
        <v>1413</v>
      </c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</row>
    <row r="34" spans="1:71">
      <c r="A34" s="15">
        <v>33</v>
      </c>
      <c r="B34" s="16" t="s">
        <v>32</v>
      </c>
      <c r="C34" s="36">
        <f>'efen +tol'!C134</f>
        <v>6.7031149421529221E-4</v>
      </c>
      <c r="D34" s="135">
        <f t="shared" si="1"/>
        <v>0</v>
      </c>
      <c r="E34" s="138"/>
      <c r="F34" s="20">
        <f>14.39984*$X$6/'efen +tol'!F134</f>
        <v>11622.196157963544</v>
      </c>
      <c r="G34" s="20">
        <f>14.39984*$X$6/'efen +tol'!G134</f>
        <v>1017.1392730843552</v>
      </c>
      <c r="H34" s="28">
        <f>0.75*3*14.39984*$X$9/'efen +tol'!H134</f>
        <v>1278.0155485427717</v>
      </c>
      <c r="I34" s="28">
        <f>0.75*3*14.39984*$X$9/'efen +tol'!I134</f>
        <v>1278.0155485427717</v>
      </c>
      <c r="J34" s="20">
        <f>14.39984*$X$6/'efen +tol'!J134</f>
        <v>89.016936798272866</v>
      </c>
      <c r="K34" s="28">
        <f>0.75*3*14.39984*$X$9/'efen +tol'!K134</f>
        <v>111.8480352910402</v>
      </c>
      <c r="L34" s="28">
        <f>0.75*3*14.39984*$X$9/'efen +tol'!L134</f>
        <v>111.8480352910402</v>
      </c>
      <c r="M34" s="27">
        <f>5/6*14.39984*$X$14/'efen +tol'!M134*5</f>
        <v>99.374274964016337</v>
      </c>
      <c r="N34" s="27">
        <f>5/6*14.39984*$X$14/'efen +tol'!N134*5</f>
        <v>99.374274964016337</v>
      </c>
      <c r="O34" s="20">
        <f>14.39984*$X$6/'efen +tol'!O134</f>
        <v>7.7904916727077707</v>
      </c>
      <c r="P34" s="28">
        <v>9.7886000000000006</v>
      </c>
      <c r="Q34" s="28"/>
      <c r="R34" s="27"/>
      <c r="S34" s="27"/>
      <c r="T34" s="27"/>
      <c r="U34" s="27"/>
      <c r="V34" s="26"/>
      <c r="W34" s="27"/>
      <c r="X34" s="27"/>
      <c r="Y34" s="27"/>
      <c r="Z34" s="27"/>
      <c r="AA34" s="27"/>
      <c r="AB34" s="26"/>
      <c r="AC34" s="27"/>
      <c r="AD34" s="27"/>
      <c r="AE34" s="27"/>
      <c r="AF34" s="26"/>
      <c r="AG34" s="15">
        <v>33</v>
      </c>
      <c r="AH34" s="16" t="s">
        <v>32</v>
      </c>
      <c r="AK34" s="6"/>
      <c r="AL34" s="6">
        <f>MIN($AM$2)</f>
        <v>0.92237927325749025</v>
      </c>
      <c r="AN34">
        <f t="shared" si="0"/>
        <v>0.33563731346547665</v>
      </c>
      <c r="AO34" s="151">
        <v>11871</v>
      </c>
      <c r="AP34" s="153">
        <v>1531</v>
      </c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</row>
    <row r="35" spans="1:71">
      <c r="A35" s="15">
        <v>34</v>
      </c>
      <c r="B35" s="16" t="s">
        <v>33</v>
      </c>
      <c r="C35" s="36">
        <f>'efen +tol'!C135</f>
        <v>6.7031149421529221E-4</v>
      </c>
      <c r="D35" s="135">
        <f t="shared" si="1"/>
        <v>0</v>
      </c>
      <c r="E35" s="138"/>
      <c r="F35" s="20">
        <f>14.39984*$X$6/'efen +tol'!F135</f>
        <v>14683.882483716721</v>
      </c>
      <c r="G35" s="20">
        <f>14.39984*$X$6/'efen +tol'!G135</f>
        <v>1285.0887519489904</v>
      </c>
      <c r="H35" s="28">
        <f>0.75*3*14.39984*$X$9/'efen +tol'!H135</f>
        <v>1614.6888137235733</v>
      </c>
      <c r="I35" s="28">
        <f>0.75*3*14.39984*$X$9/'efen +tol'!I135</f>
        <v>1614.6888137235733</v>
      </c>
      <c r="J35" s="20">
        <f>14.39984*$X$6/'efen +tol'!J135</f>
        <v>112.46706054867616</v>
      </c>
      <c r="K35" s="28">
        <f>0.75*3*14.39984*$X$9/'efen +tol'!K135</f>
        <v>141.31265588069476</v>
      </c>
      <c r="L35" s="28">
        <f>0.75*3*14.39984*$X$9/'efen +tol'!L135</f>
        <v>141.31265588069476</v>
      </c>
      <c r="M35" s="27">
        <f>5/6*14.39984*$X$14/'efen +tol'!M135*5</f>
        <v>125.5528779280087</v>
      </c>
      <c r="N35" s="27">
        <f>5/6*14.39984*$X$14/'efen +tol'!N135*5</f>
        <v>125.5528779280087</v>
      </c>
      <c r="O35" s="20">
        <f>14.39984*$X$6/'efen +tol'!O135</f>
        <v>9.8427752085419122</v>
      </c>
      <c r="P35" s="28">
        <f>0.75*3*14.39984*$X$9/'efen +tol'!P135</f>
        <v>12.367254013487143</v>
      </c>
      <c r="Q35" s="28">
        <v>9.7523800000000005</v>
      </c>
      <c r="R35" s="27"/>
      <c r="S35" s="27"/>
      <c r="T35" s="27"/>
      <c r="U35" s="27"/>
      <c r="V35" s="26"/>
      <c r="W35" s="27"/>
      <c r="X35" s="27"/>
      <c r="Y35" s="27"/>
      <c r="Z35" s="27"/>
      <c r="AA35" s="27"/>
      <c r="AB35" s="26"/>
      <c r="AC35" s="27"/>
      <c r="AD35" s="27"/>
      <c r="AE35" s="27"/>
      <c r="AF35" s="26"/>
      <c r="AG35" s="15">
        <v>34</v>
      </c>
      <c r="AH35" s="16" t="s">
        <v>33</v>
      </c>
      <c r="AK35" s="6"/>
      <c r="AL35" s="6">
        <f>COUNT($C$104:$C$137,$AM$106:$AM$114,$AM$3)</f>
        <v>43</v>
      </c>
      <c r="AN35">
        <f t="shared" si="0"/>
        <v>0.92237927325749025</v>
      </c>
      <c r="AO35" s="151">
        <v>12662</v>
      </c>
      <c r="AP35" s="153">
        <v>16556</v>
      </c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</row>
    <row r="36" spans="1:71">
      <c r="A36" s="15">
        <v>35</v>
      </c>
      <c r="B36" s="16" t="s">
        <v>34</v>
      </c>
      <c r="C36" s="36">
        <f>'efen +tol'!C136</f>
        <v>6.7031149421529221E-4</v>
      </c>
      <c r="D36" s="135">
        <f t="shared" si="1"/>
        <v>0</v>
      </c>
      <c r="E36" s="138"/>
      <c r="F36" s="20">
        <f>14.39984*$X$6/'efen +tol'!F136</f>
        <v>15394.789227571713</v>
      </c>
      <c r="G36" s="20">
        <f>14.39984*$X$6/'efen +tol'!G136</f>
        <v>1347.305148819901</v>
      </c>
      <c r="H36" s="28">
        <f>0.75*3*14.39984*$X$9/'efen +tol'!H136</f>
        <v>1692.8624962068147</v>
      </c>
      <c r="I36" s="28">
        <f>0.75*3*14.39984*$X$9/'efen +tol'!I136</f>
        <v>1692.8624962068147</v>
      </c>
      <c r="J36" s="20">
        <f>14.39984*$X$6/'efen +tol'!J136</f>
        <v>117.91205044792547</v>
      </c>
      <c r="K36" s="28">
        <f>0.75*3*14.39984*$X$9/'efen +tol'!K136</f>
        <v>148.15417890221499</v>
      </c>
      <c r="L36" s="28">
        <f>0.75*3*14.39984*$X$9/'efen +tol'!L136</f>
        <v>148.15417890221499</v>
      </c>
      <c r="M36" s="27">
        <f>5/6*14.39984*$X$14/'efen +tol'!M136*5</f>
        <v>131.6314057103171</v>
      </c>
      <c r="N36" s="27">
        <f>5/6*14.39984*$X$14/'efen +tol'!N136*5</f>
        <v>131.6314057103171</v>
      </c>
      <c r="O36" s="20">
        <f>14.39984*$X$6/'efen +tol'!O136</f>
        <v>10.319304170263079</v>
      </c>
      <c r="P36" s="28">
        <f>0.75*3*14.39984*$X$9/'efen +tol'!P136</f>
        <v>12.966003308226142</v>
      </c>
      <c r="Q36" s="28">
        <v>11.81381</v>
      </c>
      <c r="R36" s="27"/>
      <c r="S36" s="27"/>
      <c r="T36" s="27"/>
      <c r="U36" s="27"/>
      <c r="V36" s="26"/>
      <c r="W36" s="27"/>
      <c r="X36" s="27"/>
      <c r="Y36" s="27"/>
      <c r="Z36" s="27"/>
      <c r="AA36" s="27"/>
      <c r="AB36" s="26"/>
      <c r="AC36" s="27"/>
      <c r="AD36" s="27"/>
      <c r="AE36" s="27"/>
      <c r="AF36" s="26"/>
      <c r="AG36" s="15">
        <v>35</v>
      </c>
      <c r="AH36" s="16" t="s">
        <v>34</v>
      </c>
      <c r="AK36" s="6"/>
      <c r="AL36" s="6" t="b">
        <f t="array" ref="AL36">$F$4:$F$37&gt;='efen +tol'!$AN$4:$AN$37</f>
        <v>1</v>
      </c>
      <c r="AN36">
        <f t="shared" si="0"/>
        <v>0.2460519592501953</v>
      </c>
      <c r="AO36" s="151">
        <v>13481</v>
      </c>
      <c r="AP36" s="153">
        <v>1787</v>
      </c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</row>
    <row r="37" spans="1:71" s="7" customFormat="1" ht="15.75" thickBot="1">
      <c r="A37" s="13">
        <v>36</v>
      </c>
      <c r="B37" s="14" t="s">
        <v>35</v>
      </c>
      <c r="C37" s="36">
        <f>'efen +tol'!C137</f>
        <v>6.703114942152921E-4</v>
      </c>
      <c r="D37" s="135">
        <f t="shared" si="1"/>
        <v>0</v>
      </c>
      <c r="E37" s="139"/>
      <c r="F37" s="29">
        <f>14.39984*$X$6/'efen +tol'!F137</f>
        <v>16622.010660869586</v>
      </c>
      <c r="G37" s="29">
        <f>14.39984*$X$6/'efen +tol'!G137</f>
        <v>1454.7078375727347</v>
      </c>
      <c r="H37" s="30">
        <f>0.75*3*14.39984*$X$9/'efen +tol'!H137</f>
        <v>1827.8118682482557</v>
      </c>
      <c r="I37" s="30">
        <f>0.75*3*14.39984*$X$9/'efen +tol'!I137</f>
        <v>1827.8118682482557</v>
      </c>
      <c r="J37" s="29">
        <f>14.39984*$X$6/'efen +tol'!J137</f>
        <v>127.31160723397306</v>
      </c>
      <c r="K37" s="30">
        <f>0.75*3*14.39984*$X$9/'efen +tol'!K137</f>
        <v>159.96453766021693</v>
      </c>
      <c r="L37" s="30">
        <f>0.75*3*14.39984*$X$9/'efen +tol'!L137</f>
        <v>159.96453766021693</v>
      </c>
      <c r="M37" s="25">
        <f>5/6*14.39984*$X$14/'efen +tol'!M137*5</f>
        <v>142.12462390219162</v>
      </c>
      <c r="N37" s="25">
        <f>5/6*14.39984*$X$14/'efen +tol'!N137*5</f>
        <v>142.12462390219162</v>
      </c>
      <c r="O37" s="29">
        <f>14.39984*$X$6/'efen +tol'!O137</f>
        <v>11.141924802950006</v>
      </c>
      <c r="P37" s="30">
        <f>0.75*3*14.39984*$X$9/'efen +tol'!P137</f>
        <v>13.999609999999999</v>
      </c>
      <c r="Q37" s="30">
        <v>13.999610000000001</v>
      </c>
      <c r="R37" s="25"/>
      <c r="S37" s="25"/>
      <c r="T37" s="25"/>
      <c r="U37" s="25"/>
      <c r="V37" s="24"/>
      <c r="W37" s="25"/>
      <c r="X37" s="25"/>
      <c r="Y37" s="25"/>
      <c r="Z37" s="25"/>
      <c r="AA37" s="25"/>
      <c r="AB37" s="24"/>
      <c r="AC37" s="25"/>
      <c r="AD37" s="25"/>
      <c r="AE37" s="25"/>
      <c r="AF37" s="24"/>
      <c r="AG37" s="13">
        <v>36</v>
      </c>
      <c r="AH37" s="14" t="s">
        <v>35</v>
      </c>
      <c r="AJ37" s="18"/>
      <c r="AK37" s="6"/>
      <c r="AL37" s="6" t="b">
        <f>$AM$111&lt;='efen +tol'!$AM$110</f>
        <v>1</v>
      </c>
      <c r="AM37"/>
      <c r="AN37">
        <f t="shared" si="0"/>
        <v>0.24509193691087983</v>
      </c>
      <c r="AO37" s="151">
        <v>14327</v>
      </c>
      <c r="AP37" s="153">
        <v>1927</v>
      </c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</row>
    <row r="38" spans="1:71" ht="15.75" thickTop="1">
      <c r="A38" s="11">
        <v>37</v>
      </c>
      <c r="B38" s="12" t="s">
        <v>36</v>
      </c>
      <c r="C38" s="36">
        <f>'efen +tol'!C138</f>
        <v>4.3444787021308483E-4</v>
      </c>
      <c r="D38" s="135">
        <f t="shared" si="1"/>
        <v>2.3586362400220727E-4</v>
      </c>
      <c r="E38" s="138"/>
      <c r="F38" s="20">
        <f>14.39984*$X$6/'efen +tol'!F138</f>
        <v>12919.040225801751</v>
      </c>
      <c r="G38" s="20">
        <f>14.39984*$X$6/'efen +tol'!G138</f>
        <v>1865.153882523955</v>
      </c>
      <c r="H38" s="31">
        <f>0.75*3*14.39984*$X$9/'efen +tol'!H138</f>
        <v>2343.52927408088</v>
      </c>
      <c r="I38" s="31">
        <f>0.75*3*14.39984*$X$9/'efen +tol'!I138</f>
        <v>2343.52927408088</v>
      </c>
      <c r="J38" s="20">
        <f>14.39984*$X$6/'efen +tol'!J138</f>
        <v>269.27689245415985</v>
      </c>
      <c r="K38" s="31">
        <f>0.75*3*14.39984*$X$9/'efen +tol'!K138</f>
        <v>338.34113432286597</v>
      </c>
      <c r="L38" s="31">
        <f>0.75*3*14.39984*$X$9/'efen +tol'!L138</f>
        <v>338.34113432286597</v>
      </c>
      <c r="M38" s="22">
        <f>5/6*14.39984*$X$14/'efen +tol'!M138*5</f>
        <v>300.60791703983602</v>
      </c>
      <c r="N38" s="22">
        <f>5/6*14.39984*$X$14/'efen +tol'!N138*5</f>
        <v>300.60791703983602</v>
      </c>
      <c r="O38" s="20">
        <f>14.39984*$X$6/'efen +tol'!O138</f>
        <v>38.876172893384783</v>
      </c>
      <c r="P38" s="31">
        <f>0.75*3*14.39984*$X$9/'efen +tol'!P138</f>
        <v>48.84714880285847</v>
      </c>
      <c r="Q38" s="31">
        <f>0.75*3*14.39984*$X$9/'efen +tol'!Q138</f>
        <v>48.84714880285847</v>
      </c>
      <c r="R38" s="22"/>
      <c r="S38" s="22"/>
      <c r="T38" s="22"/>
      <c r="U38" s="22"/>
      <c r="V38" s="21">
        <v>4.17713</v>
      </c>
      <c r="W38" s="22"/>
      <c r="X38" s="22"/>
      <c r="Y38" s="22"/>
      <c r="Z38" s="22"/>
      <c r="AA38" s="22"/>
      <c r="AB38" s="21"/>
      <c r="AC38" s="22"/>
      <c r="AD38" s="22"/>
      <c r="AE38" s="22"/>
      <c r="AF38" s="21"/>
      <c r="AG38" s="11">
        <v>37</v>
      </c>
      <c r="AH38" s="12" t="s">
        <v>36</v>
      </c>
      <c r="AK38" s="6"/>
      <c r="AL38" s="6" t="b">
        <f>$X$9&lt;='efen +tol'!$X$8</f>
        <v>1</v>
      </c>
      <c r="AN38">
        <f t="shared" si="0"/>
        <v>0.15023086063265467</v>
      </c>
      <c r="AO38" s="151">
        <v>15203</v>
      </c>
      <c r="AP38" s="153">
        <v>2068</v>
      </c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</row>
    <row r="39" spans="1:71">
      <c r="A39" s="15">
        <v>38</v>
      </c>
      <c r="B39" s="16" t="s">
        <v>37</v>
      </c>
      <c r="C39" s="36">
        <f>'efen +tol'!C139</f>
        <v>4.2673909814801205E-4</v>
      </c>
      <c r="D39" s="135">
        <f t="shared" si="1"/>
        <v>7.7087720650727775E-6</v>
      </c>
      <c r="E39" s="138"/>
      <c r="F39" s="20">
        <f>14.39984*$X$6/'efen +tol'!F139</f>
        <v>13345.156384111671</v>
      </c>
      <c r="G39" s="20">
        <f>14.39984*$X$6/'efen +tol'!G139</f>
        <v>1918.0692202784189</v>
      </c>
      <c r="H39" s="28">
        <f>0.75*3*14.39984*$X$9/'efen +tol'!H139</f>
        <v>2410.0163581962415</v>
      </c>
      <c r="I39" s="28">
        <f>0.75*3*14.39984*$X$9/'efen +tol'!I139</f>
        <v>2410.0163581962415</v>
      </c>
      <c r="J39" s="20">
        <f>14.39984*$X$6/'efen +tol'!J139</f>
        <v>275.67976184674404</v>
      </c>
      <c r="K39" s="28">
        <f>0.75*3*14.39984*$X$9/'efen +tol'!K139</f>
        <v>346.38621414187384</v>
      </c>
      <c r="L39" s="28">
        <f>0.75*3*14.39984*$X$9/'efen +tol'!L139</f>
        <v>346.38621414187384</v>
      </c>
      <c r="M39" s="27">
        <f>5/6*14.39984*$X$14/'efen +tol'!M139*5</f>
        <v>307.7557759357141</v>
      </c>
      <c r="N39" s="27">
        <f>5/6*14.39984*$X$14/'efen +tol'!N139*5</f>
        <v>307.7557759357141</v>
      </c>
      <c r="O39" s="20">
        <f>14.39984*$X$6/'efen +tol'!O139</f>
        <v>39.622830233856618</v>
      </c>
      <c r="P39" s="28">
        <f>0.75*3*14.39984*$X$9/'efen +tol'!P139</f>
        <v>49.785309107752589</v>
      </c>
      <c r="Q39" s="28">
        <f>0.75*3*14.39984*$X$9/'efen +tol'!Q139</f>
        <v>49.785309107752589</v>
      </c>
      <c r="R39" s="27"/>
      <c r="S39" s="27"/>
      <c r="T39" s="27"/>
      <c r="U39" s="27"/>
      <c r="V39" s="26">
        <v>5.6948999999999996</v>
      </c>
      <c r="W39" s="27"/>
      <c r="X39" s="27"/>
      <c r="Y39" s="27"/>
      <c r="Z39" s="27"/>
      <c r="AA39" s="27"/>
      <c r="AB39" s="26"/>
      <c r="AC39" s="27"/>
      <c r="AD39" s="27"/>
      <c r="AE39" s="27"/>
      <c r="AF39" s="26"/>
      <c r="AG39" s="15">
        <v>38</v>
      </c>
      <c r="AH39" s="16" t="s">
        <v>37</v>
      </c>
      <c r="AK39" s="6"/>
      <c r="AL39" s="6" t="b">
        <f>$X$8&lt;='efen +tol'!$X$7</f>
        <v>1</v>
      </c>
      <c r="AN39">
        <f t="shared" si="0"/>
        <v>0.17151996622102861</v>
      </c>
      <c r="AO39" s="151">
        <v>16108</v>
      </c>
      <c r="AP39" s="153">
        <v>2219</v>
      </c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</row>
    <row r="40" spans="1:71">
      <c r="A40" s="15">
        <v>39</v>
      </c>
      <c r="B40" s="16" t="s">
        <v>38</v>
      </c>
      <c r="C40" s="36">
        <f>'efen +tol'!C140</f>
        <v>4.1673909814801886E-4</v>
      </c>
      <c r="D40" s="135">
        <f t="shared" si="1"/>
        <v>9.9999999999931958E-6</v>
      </c>
      <c r="E40" s="138"/>
      <c r="F40" s="20">
        <f>14.39984*$X$6/'efen +tol'!F140</f>
        <v>14918.446643544325</v>
      </c>
      <c r="G40" s="20">
        <f>14.39984*$X$6/'efen +tol'!G140</f>
        <v>2131.521252860457</v>
      </c>
      <c r="H40" s="28">
        <f>0.75*3*14.39984*$X$9/'efen +tol'!H140</f>
        <v>2678.2146509243203</v>
      </c>
      <c r="I40" s="28">
        <f>0.75*3*14.39984*$X$9/'efen +tol'!I140</f>
        <v>2678.2146509243203</v>
      </c>
      <c r="J40" s="20">
        <f>14.39984*$X$6/'efen +tol'!J140</f>
        <v>304.54798411347173</v>
      </c>
      <c r="K40" s="28">
        <f>0.75*3*14.39984*$X$9/'efen +tol'!K140</f>
        <v>382.65856925779588</v>
      </c>
      <c r="L40" s="28">
        <f>0.75*3*14.39984*$X$9/'efen +tol'!L140</f>
        <v>382.65856925779588</v>
      </c>
      <c r="M40" s="27">
        <f>5/6*14.39984*$X$14/'efen +tol'!M140*5</f>
        <v>339.98288642096043</v>
      </c>
      <c r="N40" s="27">
        <f>5/6*14.39984*$X$14/'efen +tol'!N140*5</f>
        <v>339.98288642096043</v>
      </c>
      <c r="O40" s="20">
        <f>14.39984*$X$6/'efen +tol'!O140</f>
        <v>43.513276962691116</v>
      </c>
      <c r="P40" s="28">
        <f>0.75*3*14.39984*$X$9/'efen +tol'!P140</f>
        <v>54.673579123274344</v>
      </c>
      <c r="Q40" s="28">
        <f>0.75*3*14.39984*$X$9/'efen +tol'!Q140</f>
        <v>54.673579123274344</v>
      </c>
      <c r="R40" s="27">
        <f>5/6*14.39984*X10/'efen +tol'!R140</f>
        <v>43.178802746268325</v>
      </c>
      <c r="S40" s="27"/>
      <c r="T40" s="27"/>
      <c r="U40" s="27"/>
      <c r="V40" s="26">
        <v>6.2171000000000003</v>
      </c>
      <c r="W40" s="27"/>
      <c r="X40" s="27"/>
      <c r="Y40" s="27"/>
      <c r="Z40" s="27"/>
      <c r="AA40" s="27"/>
      <c r="AB40" s="26"/>
      <c r="AC40" s="27"/>
      <c r="AD40" s="27"/>
      <c r="AE40" s="27"/>
      <c r="AF40" s="26"/>
      <c r="AG40" s="15">
        <v>39</v>
      </c>
      <c r="AH40" s="16" t="s">
        <v>38</v>
      </c>
      <c r="AK40" s="6"/>
      <c r="AL40" s="6" t="b">
        <f>$X$6&lt;='efen +tol'!$X$5</f>
        <v>1</v>
      </c>
      <c r="AN40">
        <f t="shared" si="0"/>
        <v>0.12455568079664781</v>
      </c>
      <c r="AO40" s="151">
        <v>17041</v>
      </c>
      <c r="AP40" s="153">
        <v>2375</v>
      </c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</row>
    <row r="41" spans="1:71">
      <c r="A41" s="15">
        <v>40</v>
      </c>
      <c r="B41" s="16" t="s">
        <v>39</v>
      </c>
      <c r="C41" s="36">
        <f>'efen +tol'!C141</f>
        <v>4.0673909814815273E-4</v>
      </c>
      <c r="D41" s="135">
        <f t="shared" si="1"/>
        <v>9.9999999998661273E-6</v>
      </c>
      <c r="E41" s="138"/>
      <c r="F41" s="20">
        <f>14.39984*$X$6/'efen +tol'!F141</f>
        <v>15584.929083190944</v>
      </c>
      <c r="G41" s="20">
        <f>14.39984*$X$6/'efen +tol'!G141</f>
        <v>2213.2670105165971</v>
      </c>
      <c r="H41" s="28">
        <f>0.75*3*14.39984*$X$9/'efen +tol'!H141</f>
        <v>2780.9265922252953</v>
      </c>
      <c r="I41" s="28">
        <f>0.75*3*14.39984*$X$9/'efen +tol'!I141</f>
        <v>2780.9265922252953</v>
      </c>
      <c r="J41" s="20">
        <f>14.39984*$X$6/'efen +tol'!J141</f>
        <v>314.31332370478253</v>
      </c>
      <c r="K41" s="28">
        <f>0.75*3*14.39984*$X$9/'efen +tol'!K141</f>
        <v>394.92852693689588</v>
      </c>
      <c r="L41" s="28">
        <f>0.75*3*14.39984*$X$9/'efen +tol'!L141</f>
        <v>394.92852693689588</v>
      </c>
      <c r="M41" s="27">
        <f>5/6*14.39984*$X$14/'efen +tol'!M141*5</f>
        <v>350.88444714151251</v>
      </c>
      <c r="N41" s="27">
        <f>5/6*14.39984*$X$14/'efen +tol'!N141*5</f>
        <v>350.88444714151251</v>
      </c>
      <c r="O41" s="20">
        <f>14.39984*$X$6/'efen +tol'!O141</f>
        <v>44.636668322855563</v>
      </c>
      <c r="P41" s="28">
        <f>0.75*3*14.39984*$X$9/'efen +tol'!P141</f>
        <v>56.085098335422302</v>
      </c>
      <c r="Q41" s="28">
        <f>0.75*3*14.39984*$X$9/'efen +tol'!Q141</f>
        <v>56.085098335422302</v>
      </c>
      <c r="R41" s="27">
        <f>5/6*14.39984*X11/'efen +tol'!R141*2</f>
        <v>45.400897888617308</v>
      </c>
      <c r="S41" s="27"/>
      <c r="T41" s="27"/>
      <c r="U41" s="27"/>
      <c r="V41" s="26">
        <v>6.3390000000000004</v>
      </c>
      <c r="W41" s="27"/>
      <c r="X41" s="27"/>
      <c r="Y41" s="27"/>
      <c r="Z41" s="27"/>
      <c r="AA41" s="27"/>
      <c r="AB41" s="26"/>
      <c r="AC41" s="27"/>
      <c r="AD41" s="27"/>
      <c r="AE41" s="27"/>
      <c r="AF41" s="26"/>
      <c r="AG41" s="15">
        <v>40</v>
      </c>
      <c r="AH41" s="16" t="s">
        <v>39</v>
      </c>
      <c r="AK41" s="6"/>
      <c r="AL41" s="6" t="b">
        <f>$AM$112&lt;='efen +tol'!$AM$111</f>
        <v>1</v>
      </c>
      <c r="AN41">
        <f t="shared" si="0"/>
        <v>0.13426679906727346</v>
      </c>
      <c r="AO41" s="151">
        <v>18002</v>
      </c>
      <c r="AP41" s="153">
        <v>2536</v>
      </c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</row>
    <row r="42" spans="1:71">
      <c r="A42" s="15">
        <v>41</v>
      </c>
      <c r="B42" s="16" t="s">
        <v>40</v>
      </c>
      <c r="C42" s="36">
        <f>'efen +tol'!C142</f>
        <v>4.0673909814815273E-4</v>
      </c>
      <c r="D42" s="135">
        <f t="shared" si="1"/>
        <v>0</v>
      </c>
      <c r="E42" s="138"/>
      <c r="F42" s="20">
        <f>14.39984*$X$6/'efen +tol'!F142</f>
        <v>22327.845500586271</v>
      </c>
      <c r="G42" s="20">
        <f>14.39984*$X$6/'efen +tol'!G142</f>
        <v>3170.8507365399587</v>
      </c>
      <c r="H42" s="28">
        <f>0.75*3*14.39984*$X$9/'efen +tol'!H142</f>
        <v>3984.1117638865244</v>
      </c>
      <c r="I42" s="28">
        <f>0.75*3*14.39984*$X$9/'efen +tol'!I142</f>
        <v>3984.1117638865244</v>
      </c>
      <c r="J42" s="20">
        <f>14.39984*$X$6/'efen +tol'!J142</f>
        <v>450.30293644552501</v>
      </c>
      <c r="K42" s="28">
        <f>0.75*3*14.39984*$X$9/'efen +tol'!K142</f>
        <v>565.79680832373151</v>
      </c>
      <c r="L42" s="28">
        <f>0.75*3*14.39984*$X$9/'efen +tol'!L142</f>
        <v>565.79680832373151</v>
      </c>
      <c r="M42" s="27">
        <f>5/6*14.39984*$X$14/'efen +tol'!M142*5</f>
        <v>502.69678370138882</v>
      </c>
      <c r="N42" s="27">
        <f>5/6*14.39984*$X$14/'efen +tol'!N142*5</f>
        <v>502.69678370138882</v>
      </c>
      <c r="O42" s="20">
        <f>14.39984*$X$6/'efen +tol'!O142</f>
        <v>63.949000258753486</v>
      </c>
      <c r="P42" s="28">
        <f>0.75*3*14.39984*$X$9/'efen +tol'!P142</f>
        <v>80.350664660329855</v>
      </c>
      <c r="Q42" s="28">
        <f>0.75*3*14.39984*$X$9/'efen +tol'!Q142</f>
        <v>80.350664660329855</v>
      </c>
      <c r="R42" s="27">
        <f>5/6*14.39984*X13/'efen +tol'!R142*4</f>
        <v>66.630314556161096</v>
      </c>
      <c r="S42" s="27"/>
      <c r="T42" s="27"/>
      <c r="U42" s="27"/>
      <c r="V42" s="26">
        <v>6.7588499999999998</v>
      </c>
      <c r="W42" s="27"/>
      <c r="X42" s="27"/>
      <c r="Y42" s="27"/>
      <c r="Z42" s="27"/>
      <c r="AA42" s="27"/>
      <c r="AB42" s="26"/>
      <c r="AC42" s="27"/>
      <c r="AD42" s="27"/>
      <c r="AE42" s="27"/>
      <c r="AF42" s="26"/>
      <c r="AG42" s="15">
        <v>41</v>
      </c>
      <c r="AH42" s="16" t="s">
        <v>40</v>
      </c>
      <c r="AK42" s="6"/>
      <c r="AL42" s="6" t="b">
        <f>$AM$114&lt;='efen +tol'!$AM$113</f>
        <v>1</v>
      </c>
      <c r="AN42">
        <f t="shared" si="0"/>
        <v>0.1757685887617837</v>
      </c>
      <c r="AO42" s="151">
        <v>18990</v>
      </c>
      <c r="AP42" s="153">
        <v>2702</v>
      </c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</row>
    <row r="43" spans="1:71">
      <c r="A43" s="15">
        <v>42</v>
      </c>
      <c r="B43" s="15" t="s">
        <v>41</v>
      </c>
      <c r="C43" s="36">
        <f>'efen +tol'!C143</f>
        <v>3.9673909814815942E-4</v>
      </c>
      <c r="D43" s="135">
        <f t="shared" si="1"/>
        <v>9.9999999999933042E-6</v>
      </c>
      <c r="E43" s="138"/>
      <c r="F43" s="20">
        <f>14.39984*$X$6/'efen +tol'!F143</f>
        <v>24020.386319447305</v>
      </c>
      <c r="G43" s="20">
        <f>14.39984*$X$6/'efen +tol'!G143</f>
        <v>3390.0510509551059</v>
      </c>
      <c r="H43" s="28">
        <f>0.75*3*14.39984*$X$9/'efen +tol'!H143</f>
        <v>4259.5326600028711</v>
      </c>
      <c r="I43" s="28">
        <f>0.75*3*14.39984*$X$9/'efen +tol'!I143</f>
        <v>4259.5326600028711</v>
      </c>
      <c r="J43" s="20">
        <f>14.39984*$X$6/'efen +tol'!J143</f>
        <v>478.44551603973758</v>
      </c>
      <c r="K43" s="28">
        <f>0.75*3*14.39984*$X$9/'efen +tol'!K143</f>
        <v>601.15740765290855</v>
      </c>
      <c r="L43" s="28">
        <f>0.75*3*14.39984*$X$9/'efen +tol'!L143</f>
        <v>601.15740765290855</v>
      </c>
      <c r="M43" s="27">
        <f>5/6*14.39984*$X$14/'efen +tol'!M143*5</f>
        <v>534.11382121560553</v>
      </c>
      <c r="N43" s="27">
        <f>5/6*14.39984*$X$14/'efen +tol'!N143*5</f>
        <v>534.11382121560553</v>
      </c>
      <c r="O43" s="20">
        <f>14.39984*$X$6/'efen +tol'!O143</f>
        <v>67.524089867035514</v>
      </c>
      <c r="P43" s="28">
        <f>0.75*3*14.39984*$X$9/'efen +tol'!P143</f>
        <v>84.842694638646506</v>
      </c>
      <c r="Q43" s="28">
        <f>0.75*3*14.39984*$X$9/'efen +tol'!Q143</f>
        <v>84.842694638646506</v>
      </c>
      <c r="R43" s="27">
        <f>5/6*14.39984*$X$14/'efen +tol'!R143*5</f>
        <v>75.380682760945447</v>
      </c>
      <c r="S43" s="27"/>
      <c r="T43" s="27"/>
      <c r="U43" s="27"/>
      <c r="V43" s="26">
        <v>7.0924300000000002</v>
      </c>
      <c r="W43" s="27"/>
      <c r="X43" s="27"/>
      <c r="Y43" s="27"/>
      <c r="Z43" s="27"/>
      <c r="AA43" s="27"/>
      <c r="AB43" s="26"/>
      <c r="AC43" s="27"/>
      <c r="AD43" s="27"/>
      <c r="AE43" s="27"/>
      <c r="AF43" s="26"/>
      <c r="AG43" s="15">
        <v>42</v>
      </c>
      <c r="AH43" s="15" t="s">
        <v>41</v>
      </c>
      <c r="AK43" s="6"/>
      <c r="AL43" s="6" t="b">
        <f>$AM$113&lt;='efen +tol'!$AM$112</f>
        <v>1</v>
      </c>
      <c r="AN43">
        <f t="shared" si="0"/>
        <v>0.2006591182368942</v>
      </c>
      <c r="AO43" s="151">
        <v>20006</v>
      </c>
      <c r="AP43" s="153">
        <v>2872</v>
      </c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</row>
    <row r="44" spans="1:71">
      <c r="A44" s="15">
        <v>43</v>
      </c>
      <c r="B44" s="15" t="s">
        <v>42</v>
      </c>
      <c r="C44" s="36">
        <f>'efen +tol'!C144</f>
        <v>3.8673909814827145E-4</v>
      </c>
      <c r="D44" s="135">
        <f t="shared" si="1"/>
        <v>9.9999999998879739E-6</v>
      </c>
      <c r="E44" s="138"/>
      <c r="F44" s="20">
        <f>14.39984*$X$6/'efen +tol'!F144</f>
        <v>25293.168116717748</v>
      </c>
      <c r="G44" s="20">
        <f>14.39984*$X$6/'efen +tol'!G144</f>
        <v>3546.9719229256398</v>
      </c>
      <c r="H44" s="28">
        <f>0.75*3*14.39984*$X$9/'efen +tol'!H144</f>
        <v>4456.7006581090654</v>
      </c>
      <c r="I44" s="28">
        <f>0.75*3*14.39984*$X$9/'efen +tol'!I144</f>
        <v>4456.7006581090654</v>
      </c>
      <c r="J44" s="20">
        <f>14.39984*$X$6/'efen +tol'!J144</f>
        <v>497.40743286750535</v>
      </c>
      <c r="K44" s="28">
        <f>0.75*3*14.39984*$X$9/'efen +tol'!K144</f>
        <v>624.98268426677521</v>
      </c>
      <c r="L44" s="28">
        <f>0.75*3*14.39984*$X$9/'efen +tol'!L144</f>
        <v>624.98268426677521</v>
      </c>
      <c r="M44" s="27">
        <f>5/6*14.39984*$X$14/'efen +tol'!M144*5</f>
        <v>555.28200341173761</v>
      </c>
      <c r="N44" s="27">
        <f>5/6*14.39984*$X$14/'efen +tol'!N144*5</f>
        <v>555.28200341173761</v>
      </c>
      <c r="O44" s="20">
        <f>14.39984*$X$6/'efen +tol'!O144</f>
        <v>69.753626374287137</v>
      </c>
      <c r="P44" s="28">
        <f>0.75*3*14.39984*$X$9/'efen +tol'!P144</f>
        <v>87.644063534442736</v>
      </c>
      <c r="Q44" s="28">
        <f>0.75*3*14.39984*$X$9/'efen +tol'!Q144</f>
        <v>87.644063534442736</v>
      </c>
      <c r="R44" s="27">
        <f>5/6*14.39984*$X$14/'efen +tol'!R144*5</f>
        <v>77.86963129010033</v>
      </c>
      <c r="S44" s="27">
        <f>5/6*14.39984/'efen +tol'!S144*X10</f>
        <v>69.217450035644731</v>
      </c>
      <c r="T44" s="27"/>
      <c r="U44" s="27"/>
      <c r="V44" s="26">
        <v>7.28</v>
      </c>
      <c r="W44" s="27"/>
      <c r="X44" s="27"/>
      <c r="Y44" s="27"/>
      <c r="Z44" s="27"/>
      <c r="AA44" s="27"/>
      <c r="AB44" s="26"/>
      <c r="AC44" s="27"/>
      <c r="AD44" s="27"/>
      <c r="AE44" s="27"/>
      <c r="AF44" s="26"/>
      <c r="AG44" s="15">
        <v>43</v>
      </c>
      <c r="AH44" s="15" t="s">
        <v>42</v>
      </c>
      <c r="AK44" s="6"/>
      <c r="AL44" s="6" t="e">
        <f t="array" ref="AL44">$F$4:$F$37&lt;='efen +tol'!#REF!</f>
        <v>#REF!</v>
      </c>
      <c r="AN44">
        <f t="shared" si="0"/>
        <v>0.20157568250440616</v>
      </c>
      <c r="AO44" s="151">
        <v>21050</v>
      </c>
      <c r="AP44" s="153">
        <v>3048</v>
      </c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</row>
    <row r="45" spans="1:71">
      <c r="A45" s="15">
        <v>44</v>
      </c>
      <c r="B45" s="15" t="s">
        <v>43</v>
      </c>
      <c r="C45" s="36">
        <f>'efen +tol'!C145</f>
        <v>3.7707880153659858E-4</v>
      </c>
      <c r="D45" s="135">
        <f t="shared" si="1"/>
        <v>9.6602966116728713E-6</v>
      </c>
      <c r="E45" s="138"/>
      <c r="F45" s="20">
        <f>14.39984*$X$6/'efen +tol'!F145</f>
        <v>26227.997308971004</v>
      </c>
      <c r="G45" s="20">
        <f>14.39984*$X$6/'efen +tol'!G145</f>
        <v>3654.8803159491367</v>
      </c>
      <c r="H45" s="28">
        <f>0.75*3*14.39984*$X$9/'efen +tol'!H145</f>
        <v>4592.2854376487458</v>
      </c>
      <c r="I45" s="28">
        <f>0.75*3*14.39984*$X$9/'efen +tol'!I145</f>
        <v>4592.2854376487458</v>
      </c>
      <c r="J45" s="20">
        <f>14.39984*$X$6/'efen +tol'!J145</f>
        <v>509.30881098357628</v>
      </c>
      <c r="K45" s="28">
        <f>0.75*3*14.39984*$X$9/'efen +tol'!K145</f>
        <v>639.93653246034887</v>
      </c>
      <c r="L45" s="28">
        <f>0.75*3*14.39984*$X$9/'efen +tol'!L145</f>
        <v>639.93653246034887</v>
      </c>
      <c r="M45" s="27">
        <f>5/6*14.39984*$X$14/'efen +tol'!M145*5</f>
        <v>568.56813596016855</v>
      </c>
      <c r="N45" s="27">
        <f>5/6*14.39984*$X$14/'efen +tol'!N145*5</f>
        <v>568.56813596016855</v>
      </c>
      <c r="O45" s="20">
        <f>14.39984*$X$6/'efen +tol'!O145</f>
        <v>70.972355459508876</v>
      </c>
      <c r="P45" s="28">
        <f>0.75*3*14.39984*$X$9/'efen +tol'!P145</f>
        <v>89.175372728366199</v>
      </c>
      <c r="Q45" s="28">
        <f>0.75*3*14.39984*$X$9/'efen +tol'!Q145</f>
        <v>89.175372728366199</v>
      </c>
      <c r="R45" s="27">
        <f>5/6*14.39984*$X$14/'efen +tol'!R145*5</f>
        <v>79.230162483124033</v>
      </c>
      <c r="S45" s="27">
        <f>5/6*14.39984/'efen +tol'!S145*X11*2</f>
        <v>72.187481373512995</v>
      </c>
      <c r="T45" s="27"/>
      <c r="U45" s="27"/>
      <c r="V45" s="26">
        <v>7.3605</v>
      </c>
      <c r="W45" s="27"/>
      <c r="X45" s="27"/>
      <c r="Y45" s="27"/>
      <c r="Z45" s="27"/>
      <c r="AA45" s="27"/>
      <c r="AB45" s="26"/>
      <c r="AC45" s="27"/>
      <c r="AD45" s="27"/>
      <c r="AE45" s="27"/>
      <c r="AF45" s="26"/>
      <c r="AG45" s="15">
        <v>44</v>
      </c>
      <c r="AH45" s="15" t="s">
        <v>43</v>
      </c>
      <c r="AK45" s="6"/>
      <c r="AL45" s="6" t="b">
        <f t="array" ref="AL45">$D$4:$D$93&gt;=0</f>
        <v>1</v>
      </c>
      <c r="AN45">
        <f t="shared" si="0"/>
        <v>0.18555337472182809</v>
      </c>
      <c r="AO45" s="151">
        <v>22123</v>
      </c>
      <c r="AP45" s="153">
        <v>3230</v>
      </c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</row>
    <row r="46" spans="1:71">
      <c r="A46" s="15">
        <v>45</v>
      </c>
      <c r="B46" s="15" t="s">
        <v>44</v>
      </c>
      <c r="C46" s="36">
        <f>'efen +tol'!C146</f>
        <v>3.6825216450229721E-4</v>
      </c>
      <c r="D46" s="135">
        <f t="shared" si="1"/>
        <v>8.8266370343013673E-6</v>
      </c>
      <c r="E46" s="138"/>
      <c r="F46" s="20">
        <f>14.39984*$X$6/'efen +tol'!F146</f>
        <v>27215.693666811734</v>
      </c>
      <c r="G46" s="20">
        <f>14.39984*$X$6/'efen +tol'!G146</f>
        <v>3770.1248731148644</v>
      </c>
      <c r="H46" s="28">
        <f>0.75*3*14.39984*$X$9/'efen +tol'!H146</f>
        <v>4737.0879635566325</v>
      </c>
      <c r="I46" s="28">
        <f>0.75*3*14.39984*$X$9/'efen +tol'!I146</f>
        <v>4737.0879635566325</v>
      </c>
      <c r="J46" s="20">
        <f>14.39984*$X$6/'efen +tol'!J146</f>
        <v>522.26637075256656</v>
      </c>
      <c r="K46" s="28">
        <f>0.75*3*14.39984*$X$9/'efen +tol'!K146</f>
        <v>656.21745218703074</v>
      </c>
      <c r="L46" s="28">
        <f>0.75*3*14.39984*$X$9/'efen +tol'!L146</f>
        <v>656.21745218703074</v>
      </c>
      <c r="M46" s="27">
        <f>5/6*14.39984*$X$14/'efen +tol'!M146*5</f>
        <v>583.03333947828492</v>
      </c>
      <c r="N46" s="27">
        <f>5/6*14.39984*$X$14/'efen +tol'!N146*5</f>
        <v>583.03333947828492</v>
      </c>
      <c r="O46" s="20">
        <f>14.39984*$X$6/'efen +tol'!O146</f>
        <v>72.348309724208718</v>
      </c>
      <c r="P46" s="28">
        <f>0.75*3*14.39984*$X$9/'efen +tol'!P146</f>
        <v>90.904232276811044</v>
      </c>
      <c r="Q46" s="28">
        <f>0.75*3*14.39984*$X$9/'efen +tol'!Q146</f>
        <v>90.904232276811044</v>
      </c>
      <c r="R46" s="27">
        <f>5/6*14.39984*$X$14/'efen +tol'!R146*5</f>
        <v>80.766212389537415</v>
      </c>
      <c r="S46" s="27">
        <f>5/6*14.39984/'efen +tol'!S146*X12*3</f>
        <v>75.381798230234935</v>
      </c>
      <c r="T46" s="27"/>
      <c r="U46" s="27"/>
      <c r="V46" s="26">
        <v>7.4588999999999999</v>
      </c>
      <c r="W46" s="27"/>
      <c r="X46" s="27"/>
      <c r="Y46" s="27"/>
      <c r="Z46" s="27"/>
      <c r="AA46" s="27"/>
      <c r="AB46" s="26"/>
      <c r="AC46" s="27"/>
      <c r="AD46" s="27"/>
      <c r="AE46" s="27"/>
      <c r="AF46" s="26"/>
      <c r="AG46" s="15">
        <v>45</v>
      </c>
      <c r="AH46" s="15" t="s">
        <v>44</v>
      </c>
      <c r="AK46" s="6"/>
      <c r="AL46" s="6">
        <f>{1000;1000;0.00001;0.05;FALSE;FALSE;FALSE;1;1;1;0.0001;FALSE}</f>
        <v>1000</v>
      </c>
      <c r="AN46">
        <f t="shared" si="0"/>
        <v>0.17182749910922435</v>
      </c>
      <c r="AO46" s="151">
        <v>23225</v>
      </c>
      <c r="AP46" s="153">
        <v>3418</v>
      </c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</row>
    <row r="47" spans="1:71">
      <c r="A47" s="15">
        <v>46</v>
      </c>
      <c r="B47" s="15" t="s">
        <v>45</v>
      </c>
      <c r="C47" s="36">
        <f>'efen +tol'!C147</f>
        <v>3.5924097289267976E-4</v>
      </c>
      <c r="D47" s="135">
        <f t="shared" si="1"/>
        <v>9.0111916096174537E-6</v>
      </c>
      <c r="E47" s="138"/>
      <c r="F47" s="20"/>
      <c r="G47" s="20"/>
      <c r="H47" s="28"/>
      <c r="I47" s="28"/>
      <c r="J47" s="20"/>
      <c r="K47" s="28"/>
      <c r="L47" s="28"/>
      <c r="M47" s="27"/>
      <c r="N47" s="27"/>
      <c r="O47" s="20"/>
      <c r="P47" s="28"/>
      <c r="Q47" s="28"/>
      <c r="R47" s="27"/>
      <c r="S47" s="27"/>
      <c r="T47" s="27"/>
      <c r="U47" s="27"/>
      <c r="V47" s="26"/>
      <c r="W47" s="27"/>
      <c r="X47" s="27"/>
      <c r="Y47" s="27"/>
      <c r="Z47" s="27"/>
      <c r="AA47" s="27"/>
      <c r="AB47" s="26"/>
      <c r="AC47" s="27"/>
      <c r="AD47" s="27"/>
      <c r="AE47" s="27"/>
      <c r="AF47" s="26"/>
      <c r="AG47" s="15">
        <v>46</v>
      </c>
      <c r="AH47" s="15" t="s">
        <v>45</v>
      </c>
      <c r="AI47" s="99"/>
      <c r="AK47" s="6"/>
      <c r="AL47" s="6"/>
      <c r="AN47" t="e">
        <f t="shared" si="0"/>
        <v>#DIV/0!</v>
      </c>
      <c r="AP47" s="153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</row>
    <row r="48" spans="1:71">
      <c r="A48" s="11">
        <v>47</v>
      </c>
      <c r="B48" s="11" t="s">
        <v>46</v>
      </c>
      <c r="C48" s="36">
        <f>'efen +tol'!C148</f>
        <v>3.487838743023152E-4</v>
      </c>
      <c r="D48" s="135">
        <f t="shared" si="1"/>
        <v>1.0457098590364563E-5</v>
      </c>
      <c r="E48" s="138"/>
      <c r="F48" s="20">
        <f>14.39984*$X$6/'efen +tol'!F148</f>
        <v>29186.698027836122</v>
      </c>
      <c r="G48" s="20">
        <f>14.39984*$X$6/'efen +tol'!G148</f>
        <v>3988.6328726605188</v>
      </c>
      <c r="H48" s="31">
        <f>0.75*3*14.39984*$X$9/'efen +tol'!H148</f>
        <v>5011.6389796171079</v>
      </c>
      <c r="I48" s="31">
        <f>0.75*3*14.39984*$X$9/'efen +tol'!I148</f>
        <v>5011.6389796171079</v>
      </c>
      <c r="J48" s="20">
        <f>14.39984*$X$6/'efen +tol'!J148</f>
        <v>545.08366029261299</v>
      </c>
      <c r="K48" s="31">
        <f>0.75*3*14.39984*$X$9/'efen +tol'!K148</f>
        <v>684.88692900248668</v>
      </c>
      <c r="L48" s="31">
        <f>0.75*3*14.39984*$X$9/'efen +tol'!L148</f>
        <v>684.88692900248668</v>
      </c>
      <c r="M48" s="22">
        <f>5/6*14.39984*$X$14/'efen +tol'!M148*5</f>
        <v>608.50547642481411</v>
      </c>
      <c r="N48" s="22">
        <f>5/6*14.39984*$X$14/'efen +tol'!N148*5</f>
        <v>608.50547642481411</v>
      </c>
      <c r="O48" s="20">
        <f>14.39984*$X$6/'efen +tol'!O148</f>
        <v>74.49073559878893</v>
      </c>
      <c r="P48" s="31">
        <f>0.75*3*14.39984*$X$9/'efen +tol'!P148</f>
        <v>93.596148371065311</v>
      </c>
      <c r="Q48" s="31">
        <f>0.75*3*14.39984*$X$9/'efen +tol'!Q148</f>
        <v>93.596148371065311</v>
      </c>
      <c r="R48" s="22">
        <f>5/6*14.39984*$X$14/'efen +tol'!R148*5</f>
        <v>83.157914750999581</v>
      </c>
      <c r="S48" s="22">
        <f>5/6*14.39984*$X$14/'efen +tol'!S148*5</f>
        <v>83.157914750999581</v>
      </c>
      <c r="T48" s="22"/>
      <c r="U48" s="22"/>
      <c r="V48" s="21">
        <v>7.5762</v>
      </c>
      <c r="W48" s="22"/>
      <c r="X48" s="22"/>
      <c r="Y48" s="22"/>
      <c r="Z48" s="22"/>
      <c r="AA48" s="22"/>
      <c r="AB48" s="21"/>
      <c r="AC48" s="22"/>
      <c r="AD48" s="22"/>
      <c r="AE48" s="22"/>
      <c r="AF48" s="21"/>
      <c r="AG48" s="11">
        <v>47</v>
      </c>
      <c r="AH48" s="11" t="s">
        <v>46</v>
      </c>
      <c r="AK48" s="6"/>
      <c r="AL48" s="6"/>
      <c r="AN48">
        <f t="shared" si="0"/>
        <v>0.14367938980549066</v>
      </c>
      <c r="AO48" s="151">
        <v>25520</v>
      </c>
      <c r="AP48" s="153">
        <v>3812</v>
      </c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</row>
    <row r="49" spans="1:71">
      <c r="A49" s="15">
        <v>48</v>
      </c>
      <c r="B49" s="15" t="s">
        <v>47</v>
      </c>
      <c r="C49" s="36">
        <f>'efen +tol'!C149</f>
        <v>3.3878387430243519E-4</v>
      </c>
      <c r="D49" s="135">
        <f t="shared" si="1"/>
        <v>9.999999999880005E-6</v>
      </c>
      <c r="E49" s="138"/>
      <c r="F49" s="20">
        <f>14.39984*$X$6/'efen +tol'!F149</f>
        <v>26547.308423455717</v>
      </c>
      <c r="G49" s="20">
        <f>14.39984*$X$6/'efen +tol'!G149</f>
        <v>3601.6472731963026</v>
      </c>
      <c r="H49" s="28">
        <f>0.75*3*14.39984*$X$9/'efen +tol'!H149</f>
        <v>4525.3991634337481</v>
      </c>
      <c r="I49" s="28">
        <f>0.75*3*14.39984*$X$9/'efen +tol'!I149</f>
        <v>4525.3991634337481</v>
      </c>
      <c r="J49" s="20">
        <f>14.39984*$X$6/'efen +tol'!J149</f>
        <v>488.63194993663279</v>
      </c>
      <c r="K49" s="28">
        <f>0.75*3*14.39984*$X$9/'efen +tol'!K149</f>
        <v>613.95646206849347</v>
      </c>
      <c r="L49" s="28">
        <f>0.75*3*14.39984*$X$9/'efen +tol'!L149</f>
        <v>613.95646206849347</v>
      </c>
      <c r="M49" s="27">
        <f>5/6*14.39984*$X$14/'efen +tol'!M149*5</f>
        <v>545.4854715934074</v>
      </c>
      <c r="N49" s="27">
        <f>5/6*14.39984*$X$14/'efen +tol'!N149*5</f>
        <v>545.4854715934074</v>
      </c>
      <c r="O49" s="20">
        <f>14.39984*$X$6/'efen +tol'!O149</f>
        <v>66.292216974091971</v>
      </c>
      <c r="P49" s="28">
        <f>0.75*3*14.39984*$X$9/'efen +tol'!P149</f>
        <v>83.294870508096338</v>
      </c>
      <c r="Q49" s="28">
        <f>0.75*3*14.39984*$X$9/'efen +tol'!Q149</f>
        <v>83.294870508096338</v>
      </c>
      <c r="R49" s="27">
        <f>5/6*14.39984*$X$14/'efen +tol'!R149*5</f>
        <v>74.005478446046297</v>
      </c>
      <c r="S49" s="27">
        <f>5/6*14.39984*$X$14/'efen +tol'!S149*5</f>
        <v>74.005478446046297</v>
      </c>
      <c r="T49" s="27"/>
      <c r="U49" s="27"/>
      <c r="V49" s="26">
        <v>8.9938000000000002</v>
      </c>
      <c r="W49" s="27"/>
      <c r="X49" s="27"/>
      <c r="Y49" s="27"/>
      <c r="Z49" s="27"/>
      <c r="AA49" s="27"/>
      <c r="AB49" s="26"/>
      <c r="AC49" s="27"/>
      <c r="AD49" s="27"/>
      <c r="AE49" s="27"/>
      <c r="AF49" s="26"/>
      <c r="AG49" s="15">
        <v>48</v>
      </c>
      <c r="AH49" s="15" t="s">
        <v>47</v>
      </c>
      <c r="AK49" s="6"/>
      <c r="AL49" s="6"/>
      <c r="AN49">
        <f t="shared" si="0"/>
        <v>0.10451335823065577</v>
      </c>
      <c r="AO49" s="151">
        <v>26715</v>
      </c>
      <c r="AP49" s="153">
        <v>4022</v>
      </c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</row>
    <row r="50" spans="1:71">
      <c r="A50" s="15">
        <v>49</v>
      </c>
      <c r="B50" s="15" t="s">
        <v>48</v>
      </c>
      <c r="C50" s="36">
        <f>'efen +tol'!C150</f>
        <v>3.2878387430253648E-4</v>
      </c>
      <c r="D50" s="135">
        <f t="shared" si="1"/>
        <v>9.9999999998987075E-6</v>
      </c>
      <c r="E50" s="138"/>
      <c r="F50" s="20">
        <f>14.39984*$X$6/'efen +tol'!F150</f>
        <v>17762.410092539274</v>
      </c>
      <c r="G50" s="20">
        <f>14.39984*$X$6/'efen +tol'!G150</f>
        <v>2391.8256550485771</v>
      </c>
      <c r="H50" s="28">
        <f>0.75*3*14.39984*$X$9/'efen +tol'!H150</f>
        <v>3005.2820271959654</v>
      </c>
      <c r="I50" s="28">
        <f>0.75*3*14.39984*$X$9/'efen +tol'!I150</f>
        <v>3005.2820271959654</v>
      </c>
      <c r="J50" s="20">
        <f>14.39984*$X$6/'efen +tol'!J150</f>
        <v>322.07509759902842</v>
      </c>
      <c r="K50" s="28">
        <f>0.75*3*14.39984*$X$9/'efen +tol'!K150</f>
        <v>404.68104361147027</v>
      </c>
      <c r="L50" s="28">
        <f>0.75*3*14.39984*$X$9/'efen +tol'!L150</f>
        <v>404.68104361147027</v>
      </c>
      <c r="M50" s="27">
        <f>5/6*14.39984*$X$14/'efen +tol'!M150*5</f>
        <v>359.5493223991644</v>
      </c>
      <c r="N50" s="27">
        <f>5/6*14.39984*$X$14/'efen +tol'!N150*5</f>
        <v>359.5493223991644</v>
      </c>
      <c r="O50" s="20">
        <f>14.39984*$X$6/'efen +tol'!O150</f>
        <v>43.369535849935069</v>
      </c>
      <c r="P50" s="28">
        <f>0.75*3*14.39984*$X$9/'efen +tol'!P150</f>
        <v>54.492971234140327</v>
      </c>
      <c r="Q50" s="28">
        <f>0.75*3*14.39984*$X$9/'efen +tol'!Q150</f>
        <v>54.492971234140327</v>
      </c>
      <c r="R50" s="27">
        <f>5/6*14.39984*$X$14/'efen +tol'!R150*5</f>
        <v>48.415687347004194</v>
      </c>
      <c r="S50" s="27">
        <f>5/6*14.39984*$X$14/'efen +tol'!S150*5</f>
        <v>48.415687347004194</v>
      </c>
      <c r="T50" s="27"/>
      <c r="U50" s="34"/>
      <c r="V50" s="20">
        <f>14.39984*$X$6/'efen +tol'!V150</f>
        <v>5.8399940071755383</v>
      </c>
      <c r="W50" s="28">
        <v>5.7863600000000002</v>
      </c>
      <c r="X50" s="28"/>
      <c r="Y50" s="27"/>
      <c r="Z50" s="27"/>
      <c r="AA50" s="27"/>
      <c r="AB50" s="26"/>
      <c r="AC50" s="27"/>
      <c r="AD50" s="27"/>
      <c r="AE50" s="27"/>
      <c r="AF50" s="26"/>
      <c r="AG50" s="15">
        <v>49</v>
      </c>
      <c r="AH50" s="15" t="s">
        <v>48</v>
      </c>
      <c r="AK50" s="6"/>
      <c r="AL50" s="6"/>
      <c r="AN50">
        <f t="shared" si="0"/>
        <v>0.43615613978109924</v>
      </c>
      <c r="AO50" s="151">
        <v>27944</v>
      </c>
      <c r="AP50" s="153">
        <v>4242</v>
      </c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</row>
    <row r="51" spans="1:71">
      <c r="A51" s="15">
        <v>50</v>
      </c>
      <c r="B51" s="15" t="s">
        <v>49</v>
      </c>
      <c r="C51" s="36">
        <f>'efen +tol'!C151</f>
        <v>3.1878387430231143E-4</v>
      </c>
      <c r="D51" s="135">
        <f t="shared" si="1"/>
        <v>1.0000000000225052E-5</v>
      </c>
      <c r="E51" s="138"/>
      <c r="F51" s="20">
        <f>14.39984*$X$6/'efen +tol'!F151</f>
        <v>20122.912652178755</v>
      </c>
      <c r="G51" s="20">
        <f>14.39984*$X$6/'efen +tol'!G151</f>
        <v>2688.8398016490883</v>
      </c>
      <c r="H51" s="28">
        <f>0.75*3*14.39984*$X$9/'efen +tol'!H151</f>
        <v>3378.4744773719945</v>
      </c>
      <c r="I51" s="28">
        <f>0.75*3*14.39984*$X$9/'efen +tol'!I151</f>
        <v>3378.4744773719945</v>
      </c>
      <c r="J51" s="20">
        <f>14.39984*$X$6/'efen +tol'!J151</f>
        <v>359.28494069915433</v>
      </c>
      <c r="K51" s="28">
        <f>0.75*3*14.39984*$X$9/'efen +tol'!K151</f>
        <v>451.43448170908073</v>
      </c>
      <c r="L51" s="28">
        <f>0.75*3*14.39984*$X$9/'efen +tol'!L151</f>
        <v>451.43448170908073</v>
      </c>
      <c r="M51" s="27">
        <f>5/6*14.39984*$X$14/'efen +tol'!M151*5</f>
        <v>401.08862168980863</v>
      </c>
      <c r="N51" s="27">
        <f>5/6*14.39984*$X$14/'efen +tol'!N151*5</f>
        <v>401.08862168980863</v>
      </c>
      <c r="O51" s="20">
        <f>14.39984*$X$6/'efen +tol'!O151</f>
        <v>48.00794325270904</v>
      </c>
      <c r="P51" s="28">
        <f>0.75*3*14.39984*$X$9/'efen +tol'!P151</f>
        <v>60.321039167497389</v>
      </c>
      <c r="Q51" s="28">
        <f>0.75*3*14.39984*$X$9/'efen +tol'!Q151</f>
        <v>60.321039167497389</v>
      </c>
      <c r="R51" s="27">
        <f>5/6*14.39984*$X$14/'efen +tol'!R151*5</f>
        <v>53.593784787977171</v>
      </c>
      <c r="S51" s="27">
        <f>5/6*14.39984*$X$14/'efen +tol'!S151*5</f>
        <v>53.593784787977171</v>
      </c>
      <c r="T51" s="27"/>
      <c r="U51" s="34"/>
      <c r="V51" s="20">
        <f>14.39984*$X$6/'efen +tol'!V151</f>
        <v>6.4148600575085446</v>
      </c>
      <c r="W51" s="28">
        <v>7.3438999999999997</v>
      </c>
      <c r="X51" s="28"/>
      <c r="Y51" s="27"/>
      <c r="Z51" s="27"/>
      <c r="AA51" s="27"/>
      <c r="AB51" s="26"/>
      <c r="AC51" s="27"/>
      <c r="AD51" s="27"/>
      <c r="AE51" s="27"/>
      <c r="AF51" s="26"/>
      <c r="AG51" s="15">
        <v>50</v>
      </c>
      <c r="AH51" s="15" t="s">
        <v>49</v>
      </c>
      <c r="AK51" s="6"/>
      <c r="AL51" s="6"/>
      <c r="AN51">
        <f t="shared" si="0"/>
        <v>0.39833524241461438</v>
      </c>
      <c r="AO51" s="151">
        <v>29204</v>
      </c>
      <c r="AP51" s="153">
        <v>4469</v>
      </c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</row>
    <row r="52" spans="1:71">
      <c r="A52" s="15">
        <v>51</v>
      </c>
      <c r="B52" s="15" t="s">
        <v>50</v>
      </c>
      <c r="C52" s="36">
        <f>'efen +tol'!C152</f>
        <v>3.0878387430242416E-4</v>
      </c>
      <c r="D52" s="135">
        <f t="shared" si="1"/>
        <v>9.9999999998872692E-6</v>
      </c>
      <c r="E52" s="138"/>
      <c r="F52" s="20">
        <f>14.39984*$X$6/'efen +tol'!F152</f>
        <v>22187.691184810341</v>
      </c>
      <c r="G52" s="20">
        <f>14.39984*$X$6/'efen +tol'!G152</f>
        <v>2941.2081830581924</v>
      </c>
      <c r="H52" s="28">
        <f>0.75*3*14.39984*$X$9/'efen +tol'!H152</f>
        <v>3695.5703991756736</v>
      </c>
      <c r="I52" s="28">
        <f>0.75*3*14.39984*$X$9/'efen +tol'!I152</f>
        <v>3695.5703991756736</v>
      </c>
      <c r="J52" s="20">
        <f>14.39984*$X$6/'efen +tol'!J152</f>
        <v>389.88759596630462</v>
      </c>
      <c r="K52" s="28">
        <f>0.75*3*14.39984*$X$9/'efen +tol'!K152</f>
        <v>489.88611787441516</v>
      </c>
      <c r="L52" s="28">
        <f>0.75*3*14.39984*$X$9/'efen +tol'!L152</f>
        <v>489.88611787441516</v>
      </c>
      <c r="M52" s="27">
        <f>5/6*14.39984*$X$14/'efen +tol'!M152*5</f>
        <v>435.25197069426235</v>
      </c>
      <c r="N52" s="27">
        <f>5/6*14.39984*$X$14/'efen +tol'!N152*5</f>
        <v>435.25197069426235</v>
      </c>
      <c r="O52" s="20">
        <f>14.39984*$X$6/'efen +tol'!O152</f>
        <v>51.683637480678392</v>
      </c>
      <c r="P52" s="28">
        <f>0.75*3*14.39984*$X$9/'efen +tol'!P152</f>
        <v>64.939476877398064</v>
      </c>
      <c r="Q52" s="28">
        <f>0.75*3*14.39984*$X$9/'efen +tol'!Q152</f>
        <v>64.939476877398064</v>
      </c>
      <c r="R52" s="27">
        <f>5/6*14.39984*$X$14/'efen +tol'!R152*5</f>
        <v>57.697155023257629</v>
      </c>
      <c r="S52" s="27">
        <f>5/6*14.39984*$X$14/'efen +tol'!S152*5</f>
        <v>57.697155023257629</v>
      </c>
      <c r="T52" s="27"/>
      <c r="U52" s="34"/>
      <c r="V52" s="20">
        <f>14.39984*$X$6/'efen +tol'!V152</f>
        <v>6.851201245871481</v>
      </c>
      <c r="W52" s="28">
        <v>8.6083999999999996</v>
      </c>
      <c r="X52" s="28"/>
      <c r="Y52" s="27"/>
      <c r="Z52" s="27"/>
      <c r="AA52" s="27"/>
      <c r="AB52" s="26"/>
      <c r="AC52" s="27"/>
      <c r="AD52" s="27"/>
      <c r="AE52" s="27"/>
      <c r="AF52" s="26"/>
      <c r="AG52" s="15">
        <v>51</v>
      </c>
      <c r="AH52" s="15" t="s">
        <v>50</v>
      </c>
      <c r="AK52" s="6"/>
      <c r="AL52" s="6"/>
      <c r="AN52">
        <f t="shared" si="0"/>
        <v>0.37461020985366944</v>
      </c>
      <c r="AO52" s="151">
        <v>30496</v>
      </c>
      <c r="AP52" s="153">
        <v>4703</v>
      </c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</row>
    <row r="53" spans="1:71">
      <c r="A53" s="15">
        <v>52</v>
      </c>
      <c r="B53" s="15" t="s">
        <v>51</v>
      </c>
      <c r="C53" s="36">
        <f>'efen +tol'!C153</f>
        <v>2.9878387430250784E-4</v>
      </c>
      <c r="D53" s="135">
        <f t="shared" si="1"/>
        <v>9.9999999999163258E-6</v>
      </c>
      <c r="E53" s="138"/>
      <c r="F53" s="20">
        <f>14.39984*$X$6/'efen +tol'!F153</f>
        <v>30433.738673519198</v>
      </c>
      <c r="G53" s="20">
        <f>14.39984*$X$6/'efen +tol'!G153</f>
        <v>4001.2399444987946</v>
      </c>
      <c r="H53" s="28">
        <f>0.75*3*14.39984*$X$9/'efen +tol'!H153</f>
        <v>5027.4795181325999</v>
      </c>
      <c r="I53" s="28">
        <f>0.75*3*14.39984*$X$9/'efen +tol'!I153</f>
        <v>5027.4795181325999</v>
      </c>
      <c r="J53" s="20">
        <f>14.39984*$X$6/'efen +tol'!J153</f>
        <v>526.05830868171199</v>
      </c>
      <c r="K53" s="28">
        <f>0.75*3*14.39984*$X$9/'efen +tol'!K153</f>
        <v>660.98194782769315</v>
      </c>
      <c r="L53" s="28">
        <f>0.75*3*14.39984*$X$9/'efen +tol'!L153</f>
        <v>660.98194782769315</v>
      </c>
      <c r="M53" s="27">
        <f>5/6*14.39984*$X$14/'efen +tol'!M153*5</f>
        <v>587.26647865348832</v>
      </c>
      <c r="N53" s="27">
        <f>5/6*14.39984*$X$14/'efen +tol'!N153*5</f>
        <v>587.26647865348832</v>
      </c>
      <c r="O53" s="20">
        <f>14.39984*$X$6/'efen +tol'!O153</f>
        <v>69.162896495008411</v>
      </c>
      <c r="P53" s="28">
        <f>0.75*3*14.39984*$X$9/'efen +tol'!P153</f>
        <v>86.90182302649572</v>
      </c>
      <c r="Q53" s="28">
        <f>0.75*3*14.39984*$X$9/'efen +tol'!Q153</f>
        <v>86.90182302649572</v>
      </c>
      <c r="R53" s="27">
        <f>5/6*14.39984*$X$14/'efen +tol'!R153*5</f>
        <v>77.210168545544931</v>
      </c>
      <c r="S53" s="27">
        <f>5/6*14.39984*$X$14/'efen +tol'!S153*5</f>
        <v>77.210168545544931</v>
      </c>
      <c r="T53" s="27"/>
      <c r="U53" s="34"/>
      <c r="V53" s="20">
        <f>14.39984*$X$6/'efen +tol'!V153</f>
        <v>9.0931103503841317</v>
      </c>
      <c r="W53" s="28">
        <f>0.75*3*14.39984*$X$9/'efen +tol'!W153</f>
        <v>11.425314821603932</v>
      </c>
      <c r="X53" s="28">
        <v>9.0096000000000007</v>
      </c>
      <c r="Y53" s="27"/>
      <c r="Z53" s="27"/>
      <c r="AA53" s="27"/>
      <c r="AB53" s="26"/>
      <c r="AC53" s="27"/>
      <c r="AD53" s="27"/>
      <c r="AE53" s="27"/>
      <c r="AF53" s="26"/>
      <c r="AG53" s="15">
        <v>52</v>
      </c>
      <c r="AH53" s="15" t="s">
        <v>51</v>
      </c>
      <c r="AK53" s="6"/>
      <c r="AL53" s="6"/>
      <c r="AN53">
        <f t="shared" si="0"/>
        <v>0.19085137623886861</v>
      </c>
      <c r="AO53" s="151">
        <v>31820</v>
      </c>
      <c r="AP53" s="153">
        <v>4945</v>
      </c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</row>
    <row r="54" spans="1:71">
      <c r="A54" s="15">
        <v>53</v>
      </c>
      <c r="B54" s="15" t="s">
        <v>48</v>
      </c>
      <c r="C54" s="36">
        <f>'efen +tol'!C154</f>
        <v>2.8878387430228842E-4</v>
      </c>
      <c r="D54" s="135">
        <f t="shared" si="1"/>
        <v>1.0000000000219415E-5</v>
      </c>
      <c r="E54" s="138"/>
      <c r="F54" s="20">
        <f>14.39984*$X$6/'efen +tol'!F154</f>
        <v>31612.303687333053</v>
      </c>
      <c r="G54" s="20">
        <f>14.39984*$X$6/'efen +tol'!G154</f>
        <v>4120.9693081361365</v>
      </c>
      <c r="H54" s="28">
        <f>0.75*3*14.39984*$X$9/'efen +tol'!H154</f>
        <v>5177.9171154162559</v>
      </c>
      <c r="I54" s="28">
        <f>0.75*3*14.39984*$X$9/'efen +tol'!I154</f>
        <v>5177.9171154162559</v>
      </c>
      <c r="J54" s="20">
        <f>14.39984*$X$6/'efen +tol'!J154</f>
        <v>537.20817712518738</v>
      </c>
      <c r="K54" s="28">
        <f>0.75*3*14.39984*$X$9/'efen +tol'!K154</f>
        <v>674.99153885622297</v>
      </c>
      <c r="L54" s="28">
        <f>0.75*3*14.39984*$X$9/'efen +tol'!L154</f>
        <v>674.99153885622297</v>
      </c>
      <c r="M54" s="27">
        <f>5/6*14.39984*$X$14/'efen +tol'!M154*5</f>
        <v>599.71366154212751</v>
      </c>
      <c r="N54" s="27">
        <f>5/6*14.39984*$X$14/'efen +tol'!N154*5</f>
        <v>599.71366154212751</v>
      </c>
      <c r="O54" s="20">
        <f>14.39984*$X$6/'efen +tol'!O154</f>
        <v>70.030277828177674</v>
      </c>
      <c r="P54" s="28">
        <f>0.75*3*14.39984*$X$9/'efen +tol'!P154</f>
        <v>87.991670660580851</v>
      </c>
      <c r="Q54" s="28">
        <f>0.75*3*14.39984*$X$9/'efen +tol'!Q154</f>
        <v>87.991670660580851</v>
      </c>
      <c r="R54" s="27">
        <f>5/6*14.39984*$X$14/'efen +tol'!R154*5</f>
        <v>78.178471816824072</v>
      </c>
      <c r="S54" s="27">
        <f>5/6*14.39984*$X$14/'efen +tol'!S154*5</f>
        <v>78.178471816824072</v>
      </c>
      <c r="T54" s="27"/>
      <c r="U54" s="34"/>
      <c r="V54" s="20">
        <f>14.39984*$X$6/'efen +tol'!V154</f>
        <v>9.1291235344485582</v>
      </c>
      <c r="W54" s="28">
        <f>0.75*3*14.39984*$X$9/'efen +tol'!W154</f>
        <v>11.470564681092005</v>
      </c>
      <c r="X54" s="28">
        <v>10.45126</v>
      </c>
      <c r="Y54" s="27"/>
      <c r="Z54" s="27"/>
      <c r="AA54" s="27"/>
      <c r="AB54" s="26"/>
      <c r="AC54" s="27"/>
      <c r="AD54" s="27"/>
      <c r="AE54" s="27"/>
      <c r="AF54" s="26"/>
      <c r="AG54" s="15">
        <v>53</v>
      </c>
      <c r="AH54" s="15" t="s">
        <v>48</v>
      </c>
      <c r="AK54" s="6"/>
      <c r="AL54" s="6"/>
      <c r="AN54">
        <f t="shared" si="0"/>
        <v>0.20674315531546938</v>
      </c>
      <c r="AO54" s="151">
        <v>33176</v>
      </c>
      <c r="AP54" s="153">
        <v>5195</v>
      </c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</row>
    <row r="55" spans="1:71" s="7" customFormat="1" ht="15.75" thickBot="1">
      <c r="A55" s="13">
        <v>54</v>
      </c>
      <c r="B55" s="13" t="s">
        <v>52</v>
      </c>
      <c r="C55" s="36">
        <f>'efen +tol'!C155</f>
        <v>2.7878387430241834E-4</v>
      </c>
      <c r="D55" s="135">
        <f t="shared" si="1"/>
        <v>9.9999999998700846E-6</v>
      </c>
      <c r="E55" s="139"/>
      <c r="F55" s="29">
        <f>14.39984*$X$6/'efen +tol'!F155</f>
        <v>34628.228662228154</v>
      </c>
      <c r="G55" s="29">
        <f>14.39984*$X$6/'efen +tol'!G155</f>
        <v>4474.5275763348536</v>
      </c>
      <c r="H55" s="30">
        <f>0.75*3*14.39984*$X$9/'efen +tol'!H155</f>
        <v>5622.1561454397697</v>
      </c>
      <c r="I55" s="30">
        <f>0.75*3*14.39984*$X$9/'efen +tol'!I155</f>
        <v>5622.1561454397697</v>
      </c>
      <c r="J55" s="29">
        <f>14.39984*$X$6/'efen +tol'!J155</f>
        <v>578.18137989888123</v>
      </c>
      <c r="K55" s="30">
        <f>0.75*3*14.39984*$X$9/'efen +tol'!K155</f>
        <v>726.47356457683804</v>
      </c>
      <c r="L55" s="30">
        <f>0.75*3*14.39984*$X$9/'efen +tol'!L155</f>
        <v>726.47356457683804</v>
      </c>
      <c r="M55" s="25">
        <f>5/6*14.39984*$X$14/'efen +tol'!M155*5</f>
        <v>645.45419660251218</v>
      </c>
      <c r="N55" s="25">
        <f>5/6*14.39984*$X$14/'efen +tol'!N155*5</f>
        <v>645.45419660251218</v>
      </c>
      <c r="O55" s="29">
        <f>14.39984*$X$6/'efen +tol'!O155</f>
        <v>74.710391736058739</v>
      </c>
      <c r="P55" s="30">
        <f>0.75*3*14.39984*$X$9/'efen +tol'!P155</f>
        <v>93.87214199965895</v>
      </c>
      <c r="Q55" s="30">
        <f>0.75*3*14.39984*$X$9/'efen +tol'!Q155</f>
        <v>93.87214199965895</v>
      </c>
      <c r="R55" s="25">
        <f>5/6*14.39984*$X$14/'efen +tol'!R155*5</f>
        <v>83.40312841670962</v>
      </c>
      <c r="S55" s="25">
        <f>5/6*14.39984*$X$14/'efen +tol'!S155*5</f>
        <v>83.40312841670962</v>
      </c>
      <c r="T55" s="25"/>
      <c r="U55" s="35"/>
      <c r="V55" s="29">
        <f>14.39984*$X$6/'efen +tol'!V155</f>
        <v>9.6537917466860126</v>
      </c>
      <c r="W55" s="30">
        <f>0.75*3*14.39984*$X$9/'efen +tol'!W155</f>
        <v>12.129799999999996</v>
      </c>
      <c r="X55" s="30">
        <v>12.129799999999999</v>
      </c>
      <c r="Y55" s="25"/>
      <c r="Z55" s="25"/>
      <c r="AA55" s="25"/>
      <c r="AB55" s="24"/>
      <c r="AC55" s="25"/>
      <c r="AD55" s="25"/>
      <c r="AE55" s="25"/>
      <c r="AF55" s="24"/>
      <c r="AG55" s="13">
        <v>54</v>
      </c>
      <c r="AH55" s="13" t="s">
        <v>52</v>
      </c>
      <c r="AJ55" s="18"/>
      <c r="AK55" s="6"/>
      <c r="AL55" s="6"/>
      <c r="AM55"/>
      <c r="AN55">
        <f t="shared" si="0"/>
        <v>0.17928694491290287</v>
      </c>
      <c r="AO55" s="151">
        <v>34565</v>
      </c>
      <c r="AP55" s="153">
        <v>5452</v>
      </c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</row>
    <row r="56" spans="1:71" ht="15.75" thickTop="1">
      <c r="A56" s="11">
        <v>55</v>
      </c>
      <c r="B56" s="11" t="s">
        <v>53</v>
      </c>
      <c r="C56" s="36">
        <f>'efen +tol'!C156</f>
        <v>1.4999999999999999E-4</v>
      </c>
      <c r="D56" s="135">
        <f t="shared" si="1"/>
        <v>1.2878387430241835E-4</v>
      </c>
      <c r="E56" s="140"/>
      <c r="F56" s="20">
        <f>14.39984*$X$6/'efen +tol'!F156</f>
        <v>34880.56142540992</v>
      </c>
      <c r="G56" s="20">
        <f>14.39984*$X$6/'efen +tol'!G156</f>
        <v>5995.172979648527</v>
      </c>
      <c r="H56" s="31">
        <f>0.75*3*14.39984*$X$9/'efen +tol'!H156</f>
        <v>7532.8172718770675</v>
      </c>
      <c r="I56" s="31">
        <f>0.75*3*14.39984*$X$9/'efen +tol'!I156</f>
        <v>7532.8172718770675</v>
      </c>
      <c r="J56" s="20">
        <f>14.39984*$X$6/'efen +tol'!J156</f>
        <v>1030.4335018450868</v>
      </c>
      <c r="K56" s="31">
        <f>0.75*3*14.39984*$X$9/'efen +tol'!K156</f>
        <v>1294.7194862548401</v>
      </c>
      <c r="L56" s="31">
        <f>0.75*3*14.39984*$X$9/'efen +tol'!L156</f>
        <v>1294.7194862548401</v>
      </c>
      <c r="M56" s="22">
        <f>5/6*14.39984*$X$14/'efen +tol'!M156*5</f>
        <v>1150.3269583016552</v>
      </c>
      <c r="N56" s="22">
        <f>5/6*14.39984*$X$14/'efen +tol'!N156*5</f>
        <v>1150.3269583016552</v>
      </c>
      <c r="O56" s="20">
        <f>14.39984*$X$6/'efen +tol'!O156</f>
        <v>177.10801762169959</v>
      </c>
      <c r="P56" s="31">
        <f>0.75*3*14.39984*$X$9/'efen +tol'!P156</f>
        <v>222.5327507075302</v>
      </c>
      <c r="Q56" s="31">
        <f>0.75*3*14.39984*$X$9/'efen +tol'!Q156</f>
        <v>222.5327507075302</v>
      </c>
      <c r="R56" s="22">
        <f>5/6*14.39984*$X$14/'efen +tol'!R156*5</f>
        <v>197.71496834759773</v>
      </c>
      <c r="S56" s="22">
        <f>5/6*14.39984*$X$14/'efen +tol'!S156*5</f>
        <v>197.71496834759773</v>
      </c>
      <c r="T56" s="22"/>
      <c r="U56" s="34"/>
      <c r="V56" s="20">
        <f>14.39984*$X$6/'efen +tol'!V156</f>
        <v>30.440828883884574</v>
      </c>
      <c r="W56" s="31">
        <f>0.75*3*14.39984*$X$9/'efen +tol'!W156</f>
        <v>38.248304488492558</v>
      </c>
      <c r="X56" s="31">
        <f>0.75*3*14.39984*$X$9/'efen +tol'!X156</f>
        <v>38.248304488492558</v>
      </c>
      <c r="Y56" s="22"/>
      <c r="Z56" s="22"/>
      <c r="AA56" s="22"/>
      <c r="AB56" s="21">
        <v>3.8938999999999999</v>
      </c>
      <c r="AC56" s="22"/>
      <c r="AD56" s="22"/>
      <c r="AE56" s="22"/>
      <c r="AF56" s="21"/>
      <c r="AG56" s="11">
        <v>55</v>
      </c>
      <c r="AH56" s="11" t="s">
        <v>53</v>
      </c>
      <c r="AK56" s="6"/>
      <c r="AL56" s="6"/>
      <c r="AN56">
        <f t="shared" si="0"/>
        <v>4.8657159287830432E-2</v>
      </c>
      <c r="AO56" s="151">
        <v>35987</v>
      </c>
      <c r="AP56" s="153">
        <v>5717</v>
      </c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</row>
    <row r="57" spans="1:71">
      <c r="A57" s="15">
        <v>56</v>
      </c>
      <c r="B57" s="15" t="s">
        <v>54</v>
      </c>
      <c r="C57" s="36">
        <f>'efen +tol'!C157</f>
        <v>1.4899999999999999E-4</v>
      </c>
      <c r="D57" s="135">
        <f t="shared" si="1"/>
        <v>9.999999999999972E-7</v>
      </c>
      <c r="E57" s="140"/>
      <c r="F57" s="20">
        <f>14.39984*$X$6/'efen +tol'!F157</f>
        <v>34977.852348993292</v>
      </c>
      <c r="G57" s="20">
        <f>14.39984*$X$6/'efen +tol'!G157</f>
        <v>6003.8577488505061</v>
      </c>
      <c r="H57" s="28">
        <f>0.75*3*14.39984*$X$9/'efen +tol'!H157</f>
        <v>7543.7295140540682</v>
      </c>
      <c r="I57" s="28">
        <f>0.75*3*14.39984*$X$9/'efen +tol'!I157</f>
        <v>7543.7295140540682</v>
      </c>
      <c r="J57" s="20">
        <f>14.39984*$X$6/'efen +tol'!J157</f>
        <v>1030.5466301583758</v>
      </c>
      <c r="K57" s="28">
        <f>0.75*3*14.39984*$X$9/'efen +tol'!K157</f>
        <v>1294.8616297618207</v>
      </c>
      <c r="L57" s="28">
        <f>0.75*3*14.39984*$X$9/'efen +tol'!L157</f>
        <v>1294.8616297618207</v>
      </c>
      <c r="M57" s="27">
        <f>5/6*14.39984*$X$14/'efen +tol'!M157*5</f>
        <v>1150.4532493706961</v>
      </c>
      <c r="N57" s="27">
        <f>5/6*14.39984*$X$14/'efen +tol'!N157*5</f>
        <v>1150.4532493706961</v>
      </c>
      <c r="O57" s="20">
        <f>14.39984*$X$6/'efen +tol'!O157</f>
        <v>176.89065953205156</v>
      </c>
      <c r="P57" s="28">
        <f>0.75*3*14.39984*$X$9/'efen +tol'!P157</f>
        <v>222.25964453070409</v>
      </c>
      <c r="Q57" s="28">
        <f>0.75*3*14.39984*$X$9/'efen +tol'!Q157</f>
        <v>222.25964453070409</v>
      </c>
      <c r="R57" s="27">
        <f>5/6*14.39984*$X$14/'efen +tol'!R157*5</f>
        <v>197.472320112967</v>
      </c>
      <c r="S57" s="27">
        <f>5/6*14.39984*$X$14/'efen +tol'!S157*5</f>
        <v>197.472320112967</v>
      </c>
      <c r="T57" s="27"/>
      <c r="U57" s="34"/>
      <c r="V57" s="20">
        <f>14.39984*$X$6/'efen +tol'!V157</f>
        <v>30.362823489971952</v>
      </c>
      <c r="W57" s="28">
        <f>0.75*3*14.39984*$X$9/'efen +tol'!W157</f>
        <v>38.150292240879473</v>
      </c>
      <c r="X57" s="28">
        <f>0.75*3*14.39984*$X$9/'efen +tol'!X157</f>
        <v>38.150292240879473</v>
      </c>
      <c r="Y57" s="27"/>
      <c r="Z57" s="27"/>
      <c r="AA57" s="27"/>
      <c r="AB57" s="26">
        <v>5.2117000000000004</v>
      </c>
      <c r="AC57" s="27"/>
      <c r="AD57" s="27"/>
      <c r="AE57" s="27"/>
      <c r="AF57" s="26"/>
      <c r="AG57" s="15">
        <v>56</v>
      </c>
      <c r="AH57" s="15" t="s">
        <v>54</v>
      </c>
      <c r="AK57" s="6"/>
      <c r="AL57" s="6"/>
      <c r="AN57">
        <f t="shared" si="0"/>
        <v>6.5812393862686447E-2</v>
      </c>
      <c r="AO57" s="151">
        <v>37442</v>
      </c>
      <c r="AP57" s="153">
        <v>5991</v>
      </c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</row>
    <row r="58" spans="1:71">
      <c r="A58" s="15">
        <v>57</v>
      </c>
      <c r="B58" s="15" t="s">
        <v>55</v>
      </c>
      <c r="C58" s="36">
        <f>'efen +tol'!C158</f>
        <v>1.4799999999999999E-4</v>
      </c>
      <c r="D58" s="135">
        <f t="shared" si="1"/>
        <v>9.999999999999972E-7</v>
      </c>
      <c r="E58" s="140"/>
      <c r="F58" s="20">
        <f>14.39984*$X$6/'efen +tol'!F158</f>
        <v>37681.756756756753</v>
      </c>
      <c r="G58" s="20">
        <f>14.39984*$X$6/'efen +tol'!G158</f>
        <v>6459.2706880691385</v>
      </c>
      <c r="H58" s="28">
        <f>0.75*3*14.39984*$X$9/'efen +tol'!H158</f>
        <v>8115.9469406450744</v>
      </c>
      <c r="I58" s="28">
        <f>0.75*3*14.39984*$X$9/'efen +tol'!I158</f>
        <v>8115.9469406450744</v>
      </c>
      <c r="J58" s="20">
        <f>14.39984*$X$6/'efen +tol'!J158</f>
        <v>1107.2248592621127</v>
      </c>
      <c r="K58" s="28">
        <f>0.75*3*14.39984*$X$9/'efen +tol'!K158</f>
        <v>1391.2063208208328</v>
      </c>
      <c r="L58" s="28">
        <f>0.75*3*14.39984*$X$9/'efen +tol'!L158</f>
        <v>1391.2063208208328</v>
      </c>
      <c r="M58" s="27">
        <f>5/6*14.39984*$X$14/'efen +tol'!M158*5</f>
        <v>1236.0531778424702</v>
      </c>
      <c r="N58" s="27">
        <f>5/6*14.39984*$X$14/'efen +tol'!N158*5</f>
        <v>1236.0531778424702</v>
      </c>
      <c r="O58" s="20">
        <f>14.39984*$X$6/'efen +tol'!O158</f>
        <v>189.79648758681699</v>
      </c>
      <c r="P58" s="28">
        <f>0.75*3*14.39984*$X$9/'efen +tol'!P158</f>
        <v>238.47556437302237</v>
      </c>
      <c r="Q58" s="28">
        <f>0.75*3*14.39984*$X$9/'efen +tol'!Q158</f>
        <v>238.47556437302237</v>
      </c>
      <c r="R58" s="27">
        <f>5/6*14.39984*$X$14/'efen +tol'!R158*5</f>
        <v>211.87977280546926</v>
      </c>
      <c r="S58" s="27">
        <f>5/6*14.39984*$X$14/'efen +tol'!S158*5</f>
        <v>211.87977280546926</v>
      </c>
      <c r="T58" s="27"/>
      <c r="U58" s="34"/>
      <c r="V58" s="20">
        <f>14.39984*$X$6/'efen +tol'!V158</f>
        <v>32.534228615765883</v>
      </c>
      <c r="W58" s="28">
        <f>0.75*3*14.39984*$X$9/'efen +tol'!W158</f>
        <v>40.878620195944059</v>
      </c>
      <c r="X58" s="28">
        <f>0.75*3*14.39984*$X$9/'efen +tol'!X158</f>
        <v>40.878620195944059</v>
      </c>
      <c r="Y58" s="27">
        <f>5/6*14.39984/'efen +tol'!Y158*$X$10</f>
        <v>32.284147229514318</v>
      </c>
      <c r="Z58" s="27"/>
      <c r="AA58" s="27"/>
      <c r="AB58" s="26">
        <v>5.5769000000000002</v>
      </c>
      <c r="AC58" s="27"/>
      <c r="AD58" s="27"/>
      <c r="AE58" s="27"/>
      <c r="AF58" s="26"/>
      <c r="AG58" s="15">
        <v>57</v>
      </c>
      <c r="AH58" s="15" t="s">
        <v>55</v>
      </c>
      <c r="AK58" s="6"/>
      <c r="AL58" s="6"/>
      <c r="AN58">
        <f t="shared" si="0"/>
        <v>3.2014057830950682E-2</v>
      </c>
      <c r="AO58" s="151">
        <v>38928</v>
      </c>
      <c r="AP58" s="153">
        <v>6269</v>
      </c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</row>
    <row r="59" spans="1:71">
      <c r="A59" s="15">
        <v>58</v>
      </c>
      <c r="B59" s="15" t="s">
        <v>56</v>
      </c>
      <c r="C59" s="36">
        <f>'efen +tol'!C159</f>
        <v>1.47E-4</v>
      </c>
      <c r="D59" s="135">
        <f t="shared" si="1"/>
        <v>9.999999999999972E-7</v>
      </c>
      <c r="E59" s="140"/>
      <c r="F59" s="20">
        <f>14.39984*$X$6/'efen +tol'!F159</f>
        <v>37678.231292517012</v>
      </c>
      <c r="G59" s="20">
        <f>14.39984*$X$6/'efen +tol'!G159</f>
        <v>6449.9147531180961</v>
      </c>
      <c r="H59" s="28">
        <f>0.75*3*14.39984*$X$9/'efen +tol'!H159</f>
        <v>8104.1913918672471</v>
      </c>
      <c r="I59" s="28">
        <f>0.75*3*14.39984*$X$9/'efen +tol'!I159</f>
        <v>8104.1913918672471</v>
      </c>
      <c r="J59" s="20">
        <f>14.39984*$X$6/'efen +tol'!J159</f>
        <v>1104.1229615985876</v>
      </c>
      <c r="K59" s="28">
        <f>0.75*3*14.39984*$X$9/'efen +tol'!K159</f>
        <v>1387.3088472408854</v>
      </c>
      <c r="L59" s="28">
        <f>0.75*3*14.39984*$X$9/'efen +tol'!L159</f>
        <v>1387.3088472408854</v>
      </c>
      <c r="M59" s="27">
        <f>5/6*14.39984*$X$14/'efen +tol'!M159*5</f>
        <v>1232.5903668043425</v>
      </c>
      <c r="N59" s="27">
        <f>5/6*14.39984*$X$14/'efen +tol'!N159*5</f>
        <v>1232.5903668043425</v>
      </c>
      <c r="O59" s="20">
        <f>14.39984*$X$6/'efen +tol'!O159</f>
        <v>189.00831421684921</v>
      </c>
      <c r="P59" s="28">
        <f>0.75*3*14.39984*$X$9/'efen +tol'!P159</f>
        <v>237.48523999127698</v>
      </c>
      <c r="Q59" s="28">
        <f>0.75*3*14.39984*$X$9/'efen +tol'!Q159</f>
        <v>237.48523999127698</v>
      </c>
      <c r="R59" s="27">
        <f>5/6*14.39984*$X$14/'efen +tol'!R159*5</f>
        <v>210.99989353750485</v>
      </c>
      <c r="S59" s="27">
        <f>5/6*14.39984*$X$14/'efen +tol'!S159*5</f>
        <v>210.99989353750485</v>
      </c>
      <c r="T59" s="27">
        <f>14.39984*7/8*X16*2/'efen +tol'!T159</f>
        <v>167.3932488730872</v>
      </c>
      <c r="U59" s="34"/>
      <c r="V59" s="20">
        <f>14.39984*$X$6/'efen +tol'!V159</f>
        <v>32.355221370790566</v>
      </c>
      <c r="W59" s="28">
        <f>0.75*3*14.39984*$X$9/'efen +tol'!W159</f>
        <v>40.653701103314269</v>
      </c>
      <c r="X59" s="28">
        <f>0.75*3*14.39984*$X$9/'efen +tol'!X159</f>
        <v>40.653701103314269</v>
      </c>
      <c r="Y59" s="27"/>
      <c r="Z59" s="27"/>
      <c r="AA59" s="27"/>
      <c r="AB59" s="26">
        <v>5.5387000000000004</v>
      </c>
      <c r="AC59" s="27"/>
      <c r="AD59" s="27"/>
      <c r="AE59" s="27"/>
      <c r="AF59" s="26"/>
      <c r="AG59" s="15">
        <v>58</v>
      </c>
      <c r="AH59" s="15" t="s">
        <v>56</v>
      </c>
      <c r="AK59" s="6"/>
      <c r="AL59" s="6"/>
      <c r="AN59">
        <f t="shared" si="0"/>
        <v>6.8431209698931572E-2</v>
      </c>
      <c r="AO59" s="151">
        <v>40446</v>
      </c>
      <c r="AP59" s="153">
        <v>6552</v>
      </c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</row>
    <row r="60" spans="1:71">
      <c r="A60" s="15">
        <v>59</v>
      </c>
      <c r="B60" s="15" t="s">
        <v>57</v>
      </c>
      <c r="C60" s="36">
        <f>'efen +tol'!C160</f>
        <v>1.46E-4</v>
      </c>
      <c r="D60" s="135">
        <f t="shared" si="1"/>
        <v>9.999999999999972E-7</v>
      </c>
      <c r="E60" s="140"/>
      <c r="F60" s="20">
        <f>14.39984*$X$6/'efen +tol'!F160</f>
        <v>37486.301369863017</v>
      </c>
      <c r="G60" s="20">
        <f>14.39984*$X$6/'efen +tol'!G160</f>
        <v>6408.3048513078975</v>
      </c>
      <c r="H60" s="28">
        <f>0.75*3*14.39984*$X$9/'efen +tol'!H160</f>
        <v>8051.909366294175</v>
      </c>
      <c r="I60" s="28">
        <f>0.75*3*14.39984*$X$9/'efen +tol'!I160</f>
        <v>8051.909366294175</v>
      </c>
      <c r="J60" s="20">
        <f>14.39984*$X$6/'efen +tol'!J160</f>
        <v>1095.50341235616</v>
      </c>
      <c r="K60" s="28">
        <f>0.75*3*14.39984*$X$9/'efen +tol'!K160</f>
        <v>1376.4785526639705</v>
      </c>
      <c r="L60" s="28">
        <f>0.75*3*14.39984*$X$9/'efen +tol'!L160</f>
        <v>1376.4785526639705</v>
      </c>
      <c r="M60" s="27">
        <f>5/6*14.39984*$X$14/'efen +tol'!M160*5</f>
        <v>1222.9679119402306</v>
      </c>
      <c r="N60" s="27">
        <f>5/6*14.39984*$X$14/'efen +tol'!N160*5</f>
        <v>1222.9679119402306</v>
      </c>
      <c r="O60" s="20">
        <f>14.39984*$X$6/'efen +tol'!O160</f>
        <v>187.27694052180615</v>
      </c>
      <c r="P60" s="28">
        <f>0.75*3*14.39984*$X$9/'efen +tol'!P160</f>
        <v>235.30980289907512</v>
      </c>
      <c r="Q60" s="28">
        <f>0.75*3*14.39984*$X$9/'efen +tol'!Q160</f>
        <v>235.30980289907512</v>
      </c>
      <c r="R60" s="27">
        <f>5/6*14.39984*$X$14/'efen +tol'!R160*5</f>
        <v>209.06707028133536</v>
      </c>
      <c r="S60" s="27">
        <f>5/6*14.39984*$X$14/'efen +tol'!S160*5</f>
        <v>209.06707028133536</v>
      </c>
      <c r="T60" s="27">
        <f>14.39984*7/8*X17*3/'efen +tol'!T160</f>
        <v>160.98164411662822</v>
      </c>
      <c r="U60" s="34"/>
      <c r="V60" s="20">
        <f>14.39984*$X$6/'efen +tol'!V160</f>
        <v>32.015101053656615</v>
      </c>
      <c r="W60" s="28">
        <f>0.75*3*14.39984*$X$9/'efen +tol'!W160</f>
        <v>40.226346595259166</v>
      </c>
      <c r="X60" s="28">
        <f>0.75*3*14.39984*$X$9/'efen +tol'!X160</f>
        <v>40.226346595259166</v>
      </c>
      <c r="Y60" s="27"/>
      <c r="Z60" s="27"/>
      <c r="AA60" s="27"/>
      <c r="AB60" s="26">
        <v>5.4729999999999999</v>
      </c>
      <c r="AC60" s="27"/>
      <c r="AD60" s="27"/>
      <c r="AE60" s="27"/>
      <c r="AF60" s="26"/>
      <c r="AG60" s="15">
        <v>59</v>
      </c>
      <c r="AH60" s="15" t="s">
        <v>57</v>
      </c>
      <c r="AK60" s="6"/>
      <c r="AL60" s="6"/>
      <c r="AN60">
        <f t="shared" si="0"/>
        <v>0.10736274866381668</v>
      </c>
      <c r="AO60" s="151">
        <v>41995</v>
      </c>
      <c r="AP60" s="153">
        <v>6839</v>
      </c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</row>
    <row r="61" spans="1:71">
      <c r="A61" s="15">
        <v>60</v>
      </c>
      <c r="B61" s="15" t="s">
        <v>58</v>
      </c>
      <c r="C61" s="36">
        <f>'efen +tol'!C161</f>
        <v>1.45E-4</v>
      </c>
      <c r="D61" s="135">
        <f t="shared" si="1"/>
        <v>9.999999999999972E-7</v>
      </c>
      <c r="E61" s="140"/>
      <c r="F61" s="20">
        <f>14.39984*$X$6/'efen +tol'!F161</f>
        <v>38103.448275862072</v>
      </c>
      <c r="G61" s="20">
        <f>14.39984*$X$6/'efen +tol'!G161</f>
        <v>6504.8589008738745</v>
      </c>
      <c r="H61" s="28">
        <f>0.75*3*14.39984*$X$9/'efen +tol'!H161</f>
        <v>8173.2276359603338</v>
      </c>
      <c r="I61" s="28">
        <f>0.75*3*14.39984*$X$9/'efen +tol'!I161</f>
        <v>8173.2276359603338</v>
      </c>
      <c r="J61" s="20">
        <f>14.39984*$X$6/'efen +tol'!J161</f>
        <v>1110.4818916634063</v>
      </c>
      <c r="K61" s="28">
        <f>0.75*3*14.39984*$X$9/'efen +tol'!K161</f>
        <v>1395.2987181562917</v>
      </c>
      <c r="L61" s="28">
        <f>0.75*3*14.39984*$X$9/'efen +tol'!L161</f>
        <v>1395.2987181562917</v>
      </c>
      <c r="M61" s="27">
        <f>5/6*14.39984*$X$14/'efen +tol'!M161*5</f>
        <v>1239.6891739242756</v>
      </c>
      <c r="N61" s="27">
        <f>5/6*14.39984*$X$14/'efen +tol'!N161*5</f>
        <v>1239.6891739242756</v>
      </c>
      <c r="O61" s="20">
        <f>14.39984*$X$6/'efen +tol'!O161</f>
        <v>189.57675339378548</v>
      </c>
      <c r="P61" s="28">
        <f>0.75*3*14.39984*$X$9/'efen +tol'!P161</f>
        <v>238.19947266889494</v>
      </c>
      <c r="Q61" s="28">
        <f>0.75*3*14.39984*$X$9/'efen +tol'!Q161</f>
        <v>238.19947266889494</v>
      </c>
      <c r="R61" s="27">
        <f>5/6*14.39984*$X$14/'efen +tol'!R161*5</f>
        <v>211.63447200201884</v>
      </c>
      <c r="S61" s="27">
        <f>5/6*14.39984*$X$14/'efen +tol'!S161*5</f>
        <v>211.63447200201884</v>
      </c>
      <c r="T61" s="27">
        <f>14.39984*7/8*X18*4/'efen +tol'!T161</f>
        <v>158.02040576150739</v>
      </c>
      <c r="U61" s="34"/>
      <c r="V61" s="20">
        <f>14.39984*$X$6/'efen +tol'!V161</f>
        <v>32.363738388830555</v>
      </c>
      <c r="W61" s="28">
        <f>0.75*3*14.39984*$X$9/'efen +tol'!W161</f>
        <v>40.664402569446153</v>
      </c>
      <c r="X61" s="28">
        <f>0.75*3*14.39984*$X$9/'efen +tol'!X161</f>
        <v>40.664402569446153</v>
      </c>
      <c r="Y61" s="27"/>
      <c r="Z61" s="27"/>
      <c r="AA61" s="27"/>
      <c r="AB61" s="26">
        <v>5.5250000000000004</v>
      </c>
      <c r="AC61" s="27"/>
      <c r="AD61" s="27"/>
      <c r="AE61" s="27"/>
      <c r="AF61" s="26"/>
      <c r="AG61" s="15">
        <v>60</v>
      </c>
      <c r="AH61" s="15" t="s">
        <v>58</v>
      </c>
      <c r="AK61" s="6"/>
      <c r="AL61" s="6"/>
      <c r="AN61">
        <f t="shared" si="0"/>
        <v>0.12556630462737639</v>
      </c>
      <c r="AO61" s="151">
        <v>43575</v>
      </c>
      <c r="AP61" s="153">
        <v>7432</v>
      </c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</row>
    <row r="62" spans="1:71">
      <c r="A62" s="15">
        <v>61</v>
      </c>
      <c r="B62" s="15" t="s">
        <v>59</v>
      </c>
      <c r="C62" s="36">
        <f>'efen +tol'!C162</f>
        <v>1.44E-4</v>
      </c>
      <c r="D62" s="135">
        <f t="shared" si="1"/>
        <v>9.999999999999972E-7</v>
      </c>
      <c r="E62" s="140"/>
      <c r="F62" s="20">
        <f>14.39984*$X$6/'efen +tol'!F162</f>
        <v>38763.888888888883</v>
      </c>
      <c r="G62" s="20">
        <f>14.39984*$X$6/'efen +tol'!G162</f>
        <v>6608.453500291881</v>
      </c>
      <c r="H62" s="28">
        <f>0.75*3*14.39984*$X$9/'efen +tol'!H162</f>
        <v>8303.3922184366329</v>
      </c>
      <c r="I62" s="28">
        <f>0.75*3*14.39984*$X$9/'efen +tol'!I162</f>
        <v>8303.3922184366329</v>
      </c>
      <c r="J62" s="20">
        <f>14.39984*$X$6/'efen +tol'!J162</f>
        <v>1126.6067187092228</v>
      </c>
      <c r="K62" s="28">
        <f>0.75*3*14.39984*$X$9/'efen +tol'!K162</f>
        <v>1415.5592471000084</v>
      </c>
      <c r="L62" s="28">
        <f>0.75*3*14.39984*$X$9/'efen +tol'!L162</f>
        <v>1415.5592471000084</v>
      </c>
      <c r="M62" s="27">
        <f>5/6*14.39984*$X$14/'efen +tol'!M162*5</f>
        <v>1257.6901640081007</v>
      </c>
      <c r="N62" s="27">
        <f>5/6*14.39984*$X$14/'efen +tol'!N162*5</f>
        <v>1257.6901640081007</v>
      </c>
      <c r="O62" s="20">
        <f>14.39984*$X$6/'efen +tol'!O162</f>
        <v>192.0634984546237</v>
      </c>
      <c r="P62" s="28">
        <f>0.75*3*14.39984*$X$9/'efen +tol'!P162</f>
        <v>241.32401906791065</v>
      </c>
      <c r="Q62" s="28">
        <f>0.75*3*14.39984*$X$9/'efen +tol'!Q162</f>
        <v>241.32401906791065</v>
      </c>
      <c r="R62" s="27">
        <f>5/6*14.39984*$X$14/'efen +tol'!R162*5</f>
        <v>214.4105559286221</v>
      </c>
      <c r="S62" s="27">
        <f>5/6*14.39984*$X$14/'efen +tol'!S162*5</f>
        <v>214.4105559286221</v>
      </c>
      <c r="T62" s="27">
        <f>14.39984*7/8*X19*5/'efen +tol'!T162</f>
        <v>156.34103036462028</v>
      </c>
      <c r="U62" s="34"/>
      <c r="V62" s="20">
        <f>14.39984*$X$6/'efen +tol'!V162</f>
        <v>32.742914475863451</v>
      </c>
      <c r="W62" s="28">
        <f>0.75*3*14.39984*$X$9/'efen +tol'!W162</f>
        <v>41.140829886419347</v>
      </c>
      <c r="X62" s="28">
        <f>0.75*3*14.39984*$X$9/'efen +tol'!X162</f>
        <v>41.140829886419347</v>
      </c>
      <c r="Y62" s="27"/>
      <c r="Z62" s="27"/>
      <c r="AA62" s="27"/>
      <c r="AB62" s="26">
        <v>5.5819999999999999</v>
      </c>
      <c r="AC62" s="27"/>
      <c r="AD62" s="27"/>
      <c r="AE62" s="27"/>
      <c r="AF62" s="26"/>
      <c r="AG62" s="15">
        <v>61</v>
      </c>
      <c r="AH62" s="15" t="s">
        <v>59</v>
      </c>
      <c r="AK62" s="6"/>
      <c r="AL62" s="6"/>
      <c r="AN62">
        <f t="shared" si="0"/>
        <v>0.14216409469574043</v>
      </c>
      <c r="AO62" s="151">
        <v>45188</v>
      </c>
      <c r="AP62" s="153">
        <v>7432</v>
      </c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</row>
    <row r="63" spans="1:71">
      <c r="A63" s="15">
        <v>62</v>
      </c>
      <c r="B63" s="15" t="s">
        <v>60</v>
      </c>
      <c r="C63" s="36">
        <f>'efen +tol'!C163</f>
        <v>1.4300000000000001E-4</v>
      </c>
      <c r="D63" s="135">
        <f t="shared" si="1"/>
        <v>9.999999999999972E-7</v>
      </c>
      <c r="E63" s="140"/>
      <c r="F63" s="20">
        <f>14.39984*$X$6/'efen +tol'!F163</f>
        <v>39465.73426573426</v>
      </c>
      <c r="G63" s="20">
        <f>14.39984*$X$6/'efen +tol'!G163</f>
        <v>6718.7331870901417</v>
      </c>
      <c r="H63" s="28">
        <f>0.75*3*14.39984*$X$9/'efen +tol'!H163</f>
        <v>8441.9564820986034</v>
      </c>
      <c r="I63" s="28">
        <f>0.75*3*14.39984*$X$9/'efen +tol'!I163</f>
        <v>8441.9564820986034</v>
      </c>
      <c r="J63" s="20">
        <f>14.39984*$X$6/'efen +tol'!J163</f>
        <v>1143.811878308318</v>
      </c>
      <c r="K63" s="28">
        <f>0.75*3*14.39984*$X$9/'efen +tol'!K163</f>
        <v>1437.1771927094885</v>
      </c>
      <c r="L63" s="28">
        <f>0.75*3*14.39984*$X$9/'efen +tol'!L163</f>
        <v>1437.1771927094885</v>
      </c>
      <c r="M63" s="27">
        <f>5/6*14.39984*$X$14/'efen +tol'!M163*5</f>
        <v>1276.897185978255</v>
      </c>
      <c r="N63" s="27">
        <f>5/6*14.39984*$X$14/'efen +tol'!N163*5</f>
        <v>1276.897185978255</v>
      </c>
      <c r="O63" s="20">
        <f>14.39984*$X$6/'efen +tol'!O163</f>
        <v>194.72504362475283</v>
      </c>
      <c r="P63" s="28">
        <f>0.75*3*14.39984*$X$9/'efen +tol'!P163</f>
        <v>244.66819837607886</v>
      </c>
      <c r="Q63" s="28">
        <f>0.75*3*14.39984*$X$9/'efen +tol'!Q163</f>
        <v>244.66819837607886</v>
      </c>
      <c r="R63" s="27">
        <f>5/6*14.39984*$X$14/'efen +tol'!R163*5</f>
        <v>217.38177838446711</v>
      </c>
      <c r="S63" s="27">
        <f>5/6*14.39984*$X$14/'efen +tol'!S163*5</f>
        <v>217.38177838446711</v>
      </c>
      <c r="T63" s="27">
        <f>14.39984*7/8*X20*6/'efen +tol'!T163</f>
        <v>152.16724486912699</v>
      </c>
      <c r="U63" s="34"/>
      <c r="V63" s="20">
        <f>14.39984*$X$6/'efen +tol'!V163</f>
        <v>33.150418642916925</v>
      </c>
      <c r="W63" s="28">
        <f>0.75*3*14.39984*$X$9/'efen +tol'!W163</f>
        <v>41.652850880369428</v>
      </c>
      <c r="X63" s="28">
        <f>0.75*3*14.39984*$X$9/'efen +tol'!X163</f>
        <v>41.652850880369428</v>
      </c>
      <c r="Y63" s="27"/>
      <c r="Z63" s="27"/>
      <c r="AA63" s="27"/>
      <c r="AB63" s="26">
        <v>5.6436000000000002</v>
      </c>
      <c r="AC63" s="27"/>
      <c r="AD63" s="27"/>
      <c r="AE63" s="27"/>
      <c r="AF63" s="26"/>
      <c r="AG63" s="15">
        <v>62</v>
      </c>
      <c r="AH63" s="15" t="s">
        <v>60</v>
      </c>
      <c r="AK63" s="6"/>
      <c r="AL63" s="6"/>
      <c r="AN63">
        <f t="shared" si="0"/>
        <v>0.15738125273321824</v>
      </c>
      <c r="AO63" s="151">
        <v>46837</v>
      </c>
      <c r="AP63" s="153">
        <v>7740</v>
      </c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</row>
    <row r="64" spans="1:71">
      <c r="A64" s="15">
        <v>63</v>
      </c>
      <c r="B64" s="15" t="s">
        <v>61</v>
      </c>
      <c r="C64" s="36">
        <f>'efen +tol'!C164</f>
        <v>1.4200000000000001E-4</v>
      </c>
      <c r="D64" s="135">
        <f t="shared" si="1"/>
        <v>9.999999999999972E-7</v>
      </c>
      <c r="E64" s="140"/>
      <c r="F64" s="20">
        <f>14.39984*$X$6/'efen +tol'!F164</f>
        <v>39932.394366197179</v>
      </c>
      <c r="G64" s="20">
        <f>14.39984*$X$6/'efen +tol'!G164</f>
        <v>6788.6437767840762</v>
      </c>
      <c r="H64" s="28">
        <f>0.75*3*14.39984*$X$9/'efen +tol'!H164</f>
        <v>8529.7977669658248</v>
      </c>
      <c r="I64" s="28">
        <f>0.75*3*14.39984*$X$9/'efen +tol'!I164</f>
        <v>8529.7977669658248</v>
      </c>
      <c r="J64" s="20">
        <f>14.39984*$X$6/'efen +tol'!J164</f>
        <v>1154.0926873916869</v>
      </c>
      <c r="K64" s="28">
        <f>0.75*3*14.39984*$X$9/'efen +tol'!K164</f>
        <v>1450.0948276959957</v>
      </c>
      <c r="L64" s="28">
        <f>0.75*3*14.39984*$X$9/'efen +tol'!L164</f>
        <v>1450.0948276959957</v>
      </c>
      <c r="M64" s="27">
        <f>5/6*14.39984*$X$14/'efen +tol'!M164*5</f>
        <v>1288.3741923261423</v>
      </c>
      <c r="N64" s="27">
        <f>5/6*14.39984*$X$14/'efen +tol'!N164*5</f>
        <v>1288.3741923261423</v>
      </c>
      <c r="O64" s="20">
        <f>14.39984*$X$6/'efen +tol'!O164</f>
        <v>196.1997086437093</v>
      </c>
      <c r="P64" s="28">
        <f>0.75*3*14.39984*$X$9/'efen +tol'!P164</f>
        <v>246.52108605133645</v>
      </c>
      <c r="Q64" s="28">
        <f>0.75*3*14.39984*$X$9/'efen +tol'!Q164</f>
        <v>246.52108605133645</v>
      </c>
      <c r="R64" s="27">
        <f>5/6*14.39984*$X$14/'efen +tol'!R164*5</f>
        <v>219.0280242826571</v>
      </c>
      <c r="S64" s="27">
        <f>5/6*14.39984*$X$14/'efen +tol'!S164*5</f>
        <v>219.0280242826571</v>
      </c>
      <c r="T64" s="27">
        <f>14.39984*7/8*$X$21*7/'efen +tol'!T164</f>
        <v>143.09830919800262</v>
      </c>
      <c r="U64" s="34"/>
      <c r="V64" s="20">
        <f>14.39984*$X$6/'efen +tol'!V164</f>
        <v>33.354622286772923</v>
      </c>
      <c r="W64" s="28">
        <f>0.75*3*14.39984*$X$9/'efen +tol'!W164</f>
        <v>41.909428754042203</v>
      </c>
      <c r="X64" s="28">
        <f>0.75*3*14.39984*$X$9/'efen +tol'!X164</f>
        <v>41.909428754042203</v>
      </c>
      <c r="Y64" s="27"/>
      <c r="Z64" s="27"/>
      <c r="AA64" s="27"/>
      <c r="AB64" s="26">
        <v>5.6703999999999999</v>
      </c>
      <c r="AC64" s="27"/>
      <c r="AD64" s="27"/>
      <c r="AE64" s="27"/>
      <c r="AF64" s="26"/>
      <c r="AG64" s="15">
        <v>63</v>
      </c>
      <c r="AH64" s="15" t="s">
        <v>61</v>
      </c>
      <c r="AK64" s="6"/>
      <c r="AL64" s="6"/>
      <c r="AN64">
        <f t="shared" si="0"/>
        <v>0.17702497081329749</v>
      </c>
      <c r="AO64" s="151">
        <v>48522</v>
      </c>
      <c r="AP64" s="153">
        <v>8056</v>
      </c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</row>
    <row r="65" spans="1:71">
      <c r="A65" s="15">
        <v>64</v>
      </c>
      <c r="B65" s="15" t="s">
        <v>62</v>
      </c>
      <c r="C65" s="36">
        <f>'efen +tol'!C165</f>
        <v>1.4100000000000001E-4</v>
      </c>
      <c r="D65" s="135">
        <f t="shared" si="1"/>
        <v>9.999999999999972E-7</v>
      </c>
      <c r="E65" s="140"/>
      <c r="F65" s="20">
        <f>14.39984*$X$6/'efen +tol'!F165</f>
        <v>43617.7304964539</v>
      </c>
      <c r="G65" s="20">
        <f>14.39984*$X$6/'efen +tol'!G165</f>
        <v>7404.6901014279319</v>
      </c>
      <c r="H65" s="28">
        <f>0.75*3*14.39984*$X$9/'efen +tol'!H165</f>
        <v>9303.847892009202</v>
      </c>
      <c r="I65" s="28">
        <f>0.75*3*14.39984*$X$9/'efen +tol'!I165</f>
        <v>9303.847892009202</v>
      </c>
      <c r="J65" s="20">
        <f>14.39984*$X$6/'efen +tol'!J165</f>
        <v>1257.0446667930694</v>
      </c>
      <c r="K65" s="28">
        <f>0.75*3*14.39984*$X$9/'efen +tol'!K165</f>
        <v>1579.4519707244413</v>
      </c>
      <c r="L65" s="28">
        <f>0.75*3*14.39984*$X$9/'efen +tol'!L165</f>
        <v>1579.4519707244413</v>
      </c>
      <c r="M65" s="27">
        <f>5/6*14.39984*$X$14/'efen +tol'!M165*5</f>
        <v>1403.3048861592424</v>
      </c>
      <c r="N65" s="27">
        <f>5/6*14.39984*$X$14/'efen +tol'!N165*5</f>
        <v>1403.3048861592424</v>
      </c>
      <c r="O65" s="20">
        <f>14.39984*$X$6/'efen +tol'!O165</f>
        <v>213.40005762134166</v>
      </c>
      <c r="P65" s="28">
        <f>0.75*3*14.39984*$X$9/'efen +tol'!P165</f>
        <v>268.13298720929407</v>
      </c>
      <c r="Q65" s="28">
        <f>0.75*3*14.39984*$X$9/'efen +tol'!Q165</f>
        <v>268.13298720929407</v>
      </c>
      <c r="R65" s="27">
        <f>5/6*14.39984*$X$14/'efen +tol'!R165*5</f>
        <v>238.22967590378369</v>
      </c>
      <c r="S65" s="27">
        <f>5/6*14.39984*$X$14/'efen +tol'!S165*5</f>
        <v>238.22967590378369</v>
      </c>
      <c r="T65" s="27">
        <f>14.39984*7/8*$X$21*7/'efen +tol'!T165</f>
        <v>155.64338825713867</v>
      </c>
      <c r="U65" s="34"/>
      <c r="V65" s="20">
        <f>14.39984*$X$6/'efen +tol'!V165</f>
        <v>36.227499146049453</v>
      </c>
      <c r="W65" s="28">
        <f>0.75*3*14.39984*$X$9/'efen +tol'!W165</f>
        <v>45.519142184996937</v>
      </c>
      <c r="X65" s="28">
        <f>0.75*3*14.39984*$X$9/'efen +tol'!X165</f>
        <v>45.519142184996937</v>
      </c>
      <c r="Y65" s="27">
        <f>5/6*14.39984/'efen +tol'!Y165*$X$10</f>
        <v>35.949028636916765</v>
      </c>
      <c r="Z65" s="27"/>
      <c r="AA65" s="27"/>
      <c r="AB65" s="26">
        <v>6.1501000000000001</v>
      </c>
      <c r="AC65" s="27"/>
      <c r="AD65" s="27"/>
      <c r="AE65" s="27"/>
      <c r="AF65" s="26"/>
      <c r="AG65" s="15">
        <v>64</v>
      </c>
      <c r="AH65" s="15" t="s">
        <v>62</v>
      </c>
      <c r="AK65" s="6"/>
      <c r="AL65" s="6"/>
      <c r="AN65">
        <f t="shared" si="0"/>
        <v>0.13186452846259378</v>
      </c>
      <c r="AO65" s="151">
        <v>50243</v>
      </c>
      <c r="AP65" s="153">
        <v>8380</v>
      </c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</row>
    <row r="66" spans="1:71">
      <c r="A66" s="15">
        <v>65</v>
      </c>
      <c r="B66" s="15" t="s">
        <v>63</v>
      </c>
      <c r="C66" s="36">
        <f>'efen +tol'!C166</f>
        <v>1.3999999999999999E-4</v>
      </c>
      <c r="D66" s="135">
        <f t="shared" si="1"/>
        <v>1.0000000000000243E-6</v>
      </c>
      <c r="E66" s="140"/>
      <c r="F66" s="20">
        <f>14.39984*$X$6/'efen +tol'!F166</f>
        <v>41884.285714285725</v>
      </c>
      <c r="G66" s="20">
        <f>14.39984*$X$6/'efen +tol'!G166</f>
        <v>7100.3003565543922</v>
      </c>
      <c r="H66" s="28">
        <f>0.75*3*14.39984*$X$9/'efen +tol'!H166</f>
        <v>8921.3881472530011</v>
      </c>
      <c r="I66" s="28">
        <f>0.75*3*14.39984*$X$9/'efen +tol'!I166</f>
        <v>8921.3881472530011</v>
      </c>
      <c r="J66" s="20">
        <f>14.39984*$X$6/'efen +tol'!J166</f>
        <v>1203.655841171271</v>
      </c>
      <c r="K66" s="28">
        <f>0.75*3*14.39984*$X$9/'efen +tol'!K166</f>
        <v>1512.3699583897958</v>
      </c>
      <c r="L66" s="28">
        <f>0.75*3*14.39984*$X$9/'efen +tol'!L166</f>
        <v>1512.3699583897958</v>
      </c>
      <c r="M66" s="27">
        <f>5/6*14.39984*$X$14/'efen +tol'!M166*5</f>
        <v>1343.7041401869383</v>
      </c>
      <c r="N66" s="27">
        <f>5/6*14.39984*$X$14/'efen +tol'!N166*5</f>
        <v>1343.7041401869383</v>
      </c>
      <c r="O66" s="20">
        <f>14.39984*$X$6/'efen +tol'!O166</f>
        <v>204.0459292188003</v>
      </c>
      <c r="P66" s="28">
        <f>0.75*3*14.39984*$X$9/'efen +tol'!P166</f>
        <v>256.37970832422837</v>
      </c>
      <c r="Q66" s="28">
        <f>0.75*3*14.39984*$X$9/'efen +tol'!Q166</f>
        <v>256.37970832422837</v>
      </c>
      <c r="R66" s="27">
        <f>5/6*14.39984*$X$14/'efen +tol'!R166*5</f>
        <v>227.78717179886937</v>
      </c>
      <c r="S66" s="27">
        <f>5/6*14.39984*$X$14/'efen +tol'!S166*5</f>
        <v>227.78717179886937</v>
      </c>
      <c r="T66" s="27">
        <f>14.39984*7/8*$X$21*7/'efen +tol'!T166</f>
        <v>148.82095224192798</v>
      </c>
      <c r="U66" s="27">
        <f>14.39984*7/8*X16*2/'efen +tol'!U166</f>
        <v>180.71115629376973</v>
      </c>
      <c r="V66" s="20">
        <f>14.39984*$X$6/'efen +tol'!V166</f>
        <v>34.590237347454</v>
      </c>
      <c r="W66" s="28">
        <f>0.75*3*14.39984*$X$9/'efen +tol'!W166</f>
        <v>43.461954844963358</v>
      </c>
      <c r="X66" s="28">
        <f>0.75*3*14.39984*$X$9/'efen +tol'!X166</f>
        <v>43.461954844963358</v>
      </c>
      <c r="Y66" s="27"/>
      <c r="Z66" s="27"/>
      <c r="AA66" s="27"/>
      <c r="AB66" s="26">
        <v>5.8638000000000003</v>
      </c>
      <c r="AC66" s="27"/>
      <c r="AD66" s="27"/>
      <c r="AE66" s="27"/>
      <c r="AF66" s="26"/>
      <c r="AG66" s="15">
        <v>65</v>
      </c>
      <c r="AH66" s="15" t="s">
        <v>63</v>
      </c>
      <c r="AK66" s="6"/>
      <c r="AL66" s="6"/>
      <c r="AN66">
        <f t="shared" si="0"/>
        <v>0.19451747698444732</v>
      </c>
      <c r="AO66" s="151">
        <v>51999</v>
      </c>
      <c r="AP66" s="153">
        <v>8711</v>
      </c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</row>
    <row r="67" spans="1:71">
      <c r="A67" s="15">
        <v>66</v>
      </c>
      <c r="B67" s="15" t="s">
        <v>64</v>
      </c>
      <c r="C67" s="36">
        <f>'efen +tol'!C167</f>
        <v>1.3899999999999999E-4</v>
      </c>
      <c r="D67" s="135">
        <f t="shared" si="1"/>
        <v>9.999999999999972E-7</v>
      </c>
      <c r="E67" s="140"/>
      <c r="F67" s="20">
        <f>14.39984*$X$6/'efen +tol'!F167</f>
        <v>42725.899280575541</v>
      </c>
      <c r="G67" s="20">
        <f>14.39984*$X$6/'efen +tol'!G167</f>
        <v>7232.595426647149</v>
      </c>
      <c r="H67" s="28">
        <f>0.75*3*14.39984*$X$9/'efen +tol'!H167</f>
        <v>9087.614308259841</v>
      </c>
      <c r="I67" s="28">
        <f>0.75*3*14.39984*$X$9/'efen +tol'!I167</f>
        <v>9087.614308259841</v>
      </c>
      <c r="J67" s="20">
        <f>14.39984*$X$6/'efen +tol'!J167</f>
        <v>1224.3261695217057</v>
      </c>
      <c r="K67" s="28">
        <f>0.75*3*14.39984*$X$9/'efen +tol'!K167</f>
        <v>1538.3418205766068</v>
      </c>
      <c r="L67" s="28">
        <f>0.75*3*14.39984*$X$9/'efen +tol'!L167</f>
        <v>1538.3418205766068</v>
      </c>
      <c r="M67" s="27">
        <f>5/6*14.39984*$X$14/'efen +tol'!M167*5</f>
        <v>1366.7795117619853</v>
      </c>
      <c r="N67" s="27">
        <f>5/6*14.39984*$X$14/'efen +tol'!N167*5</f>
        <v>1366.7795117619853</v>
      </c>
      <c r="O67" s="20">
        <f>14.39984*$X$6/'efen +tol'!O167</f>
        <v>207.25265011409323</v>
      </c>
      <c r="P67" s="28">
        <f>0.75*3*14.39984*$X$9/'efen +tol'!P167</f>
        <v>260.40889023910415</v>
      </c>
      <c r="Q67" s="28">
        <f>0.75*3*14.39984*$X$9/'efen +tol'!Q167</f>
        <v>260.40889023910415</v>
      </c>
      <c r="R67" s="27">
        <f>5/6*14.39984*$X$14/'efen +tol'!R167*5</f>
        <v>231.36700250798313</v>
      </c>
      <c r="S67" s="27">
        <f>5/6*14.39984*$X$14/'efen +tol'!S167*5</f>
        <v>231.36700250798313</v>
      </c>
      <c r="T67" s="27">
        <f>14.39984*7/8*$X$21*7/'efen +tol'!T167</f>
        <v>151.15977497188231</v>
      </c>
      <c r="U67" s="27">
        <f>14.39984*7/8*X17*3/'efen +tol'!U167</f>
        <v>178.15259193114701</v>
      </c>
      <c r="V67" s="20">
        <f>14.39984*$X$6/'efen +tol'!V167</f>
        <v>35.083511280409034</v>
      </c>
      <c r="W67" s="28">
        <f>0.75*3*14.39984*$X$9/'efen +tol'!W167</f>
        <v>44.081743867656122</v>
      </c>
      <c r="X67" s="28">
        <f>0.75*3*14.39984*$X$9/'efen +tol'!X167</f>
        <v>44.081743867656122</v>
      </c>
      <c r="Y67" s="27"/>
      <c r="Z67" s="27"/>
      <c r="AA67" s="27"/>
      <c r="AB67" s="26">
        <v>5.9389000000000003</v>
      </c>
      <c r="AC67" s="27"/>
      <c r="AD67" s="27"/>
      <c r="AE67" s="27"/>
      <c r="AF67" s="26"/>
      <c r="AG67" s="15">
        <v>66</v>
      </c>
      <c r="AH67" s="15" t="s">
        <v>64</v>
      </c>
      <c r="AK67" s="6"/>
      <c r="AL67" s="6"/>
      <c r="AN67">
        <f t="shared" si="0"/>
        <v>0.20572019481380988</v>
      </c>
      <c r="AO67" s="151">
        <v>53792</v>
      </c>
      <c r="AP67" s="153">
        <v>9050</v>
      </c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</row>
    <row r="68" spans="1:71">
      <c r="A68" s="15">
        <v>67</v>
      </c>
      <c r="B68" s="15" t="s">
        <v>65</v>
      </c>
      <c r="C68" s="36">
        <f>'efen +tol'!C168</f>
        <v>1.3799999999999999E-4</v>
      </c>
      <c r="D68" s="135">
        <f t="shared" si="1"/>
        <v>9.999999999999972E-7</v>
      </c>
      <c r="E68" s="140"/>
      <c r="F68" s="20">
        <f>14.39984*$X$6/'efen +tol'!F168</f>
        <v>43634.057971014488</v>
      </c>
      <c r="G68" s="20">
        <f>14.39984*$X$6/'efen +tol'!G168</f>
        <v>7375.6690516717099</v>
      </c>
      <c r="H68" s="28">
        <f>0.75*3*14.39984*$X$9/'efen +tol'!H168</f>
        <v>9267.383512149976</v>
      </c>
      <c r="I68" s="28">
        <f>0.75*3*14.39984*$X$9/'efen +tol'!I168</f>
        <v>9267.383512149976</v>
      </c>
      <c r="J68" s="20">
        <f>14.39984*$X$6/'efen +tol'!J168</f>
        <v>1246.7438622354439</v>
      </c>
      <c r="K68" s="28">
        <f>0.75*3*14.39984*$X$9/'efen +tol'!K168</f>
        <v>1566.5092118166806</v>
      </c>
      <c r="L68" s="28">
        <f>0.75*3*14.39984*$X$9/'efen +tol'!L168</f>
        <v>1566.5092118166806</v>
      </c>
      <c r="M68" s="27">
        <f>5/6*14.39984*$X$14/'efen +tol'!M168*5</f>
        <v>1391.8055578147971</v>
      </c>
      <c r="N68" s="27">
        <f>5/6*14.39984*$X$14/'efen +tol'!N168*5</f>
        <v>1391.8055578147971</v>
      </c>
      <c r="O68" s="20">
        <f>14.39984*$X$6/'efen +tol'!O168</f>
        <v>210.74295052181742</v>
      </c>
      <c r="P68" s="28">
        <f>0.75*3*14.39984*$X$9/'efen +tol'!P168</f>
        <v>264.79438424980168</v>
      </c>
      <c r="Q68" s="28">
        <f>0.75*3*14.39984*$X$9/'efen +tol'!Q168</f>
        <v>264.79438424980168</v>
      </c>
      <c r="R68" s="27">
        <f>5/6*14.39984*$X$14/'efen +tol'!R168*5</f>
        <v>235.26340789890568</v>
      </c>
      <c r="S68" s="27">
        <f>5/6*14.39984*$X$14/'efen +tol'!S168*5</f>
        <v>235.26340789890568</v>
      </c>
      <c r="T68" s="27">
        <f>14.39984*7/8*$X$21*7/'efen +tol'!T168</f>
        <v>153.70542649395171</v>
      </c>
      <c r="U68" s="27">
        <f>14.39984*7/8*X18*4/'efen +tol'!U168</f>
        <v>175.66334456451622</v>
      </c>
      <c r="V68" s="20">
        <f>14.39984*$X$6/'efen +tol'!V168</f>
        <v>35.622867326580035</v>
      </c>
      <c r="W68" s="28">
        <f>0.75*3*14.39984*$X$9/'efen +tol'!W168</f>
        <v>44.759434161844496</v>
      </c>
      <c r="X68" s="28">
        <f>0.75*3*14.39984*$X$9/'efen +tol'!X168</f>
        <v>44.759434161844496</v>
      </c>
      <c r="Y68" s="27"/>
      <c r="Z68" s="27"/>
      <c r="AA68" s="27"/>
      <c r="AB68" s="26">
        <v>6.0214999999999996</v>
      </c>
      <c r="AC68" s="27"/>
      <c r="AD68" s="27"/>
      <c r="AE68" s="27"/>
      <c r="AF68" s="26"/>
      <c r="AG68" s="15">
        <v>67</v>
      </c>
      <c r="AH68" s="15" t="s">
        <v>65</v>
      </c>
      <c r="AK68" s="6"/>
      <c r="AL68" s="6"/>
      <c r="AN68">
        <f t="shared" si="0"/>
        <v>0.2155251883964171</v>
      </c>
      <c r="AO68" s="151">
        <v>55622</v>
      </c>
      <c r="AP68" s="153">
        <v>9398</v>
      </c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</row>
    <row r="69" spans="1:71">
      <c r="A69" s="15">
        <v>68</v>
      </c>
      <c r="B69" s="15" t="s">
        <v>66</v>
      </c>
      <c r="C69" s="36">
        <f>'efen +tol'!C169</f>
        <v>1.37E-4</v>
      </c>
      <c r="D69" s="135">
        <f t="shared" si="1"/>
        <v>9.999999999999972E-7</v>
      </c>
      <c r="E69" s="140"/>
      <c r="F69" s="20">
        <f>14.39984*$X$6/'efen +tol'!F169</f>
        <v>44581.751824817526</v>
      </c>
      <c r="G69" s="20">
        <f>14.39984*$X$6/'efen +tol'!G169</f>
        <v>7524.9088451736725</v>
      </c>
      <c r="H69" s="28">
        <f>0.75*3*14.39984*$X$9/'efen +tol'!H169</f>
        <v>9454.9003858013621</v>
      </c>
      <c r="I69" s="28">
        <f>0.75*3*14.39984*$X$9/'efen +tol'!I169</f>
        <v>9454.9003858013621</v>
      </c>
      <c r="J69" s="20">
        <f>14.39984*$X$6/'efen +tol'!J169</f>
        <v>1270.121760819899</v>
      </c>
      <c r="K69" s="28">
        <f>0.75*3*14.39984*$X$9/'efen +tol'!K169</f>
        <v>1595.8830829017979</v>
      </c>
      <c r="L69" s="28">
        <f>0.75*3*14.39984*$X$9/'efen +tol'!L169</f>
        <v>1595.8830829017979</v>
      </c>
      <c r="M69" s="27">
        <f>5/6*14.39984*$X$14/'efen +tol'!M169*5</f>
        <v>1417.9035320382557</v>
      </c>
      <c r="N69" s="27">
        <f>5/6*14.39984*$X$14/'efen +tol'!N169*5</f>
        <v>1417.9035320382557</v>
      </c>
      <c r="O69" s="20">
        <f>14.39984*$X$6/'efen +tol'!O169</f>
        <v>214.38256867960885</v>
      </c>
      <c r="P69" s="28">
        <f>0.75*3*14.39984*$X$9/'efen +tol'!P169</f>
        <v>269.36749308504596</v>
      </c>
      <c r="Q69" s="28">
        <f>0.75*3*14.39984*$X$9/'efen +tol'!Q169</f>
        <v>269.36749308504596</v>
      </c>
      <c r="R69" s="27">
        <f>5/6*14.39984*$X$14/'efen +tol'!R169*5</f>
        <v>239.32650452506829</v>
      </c>
      <c r="S69" s="27">
        <f>5/6*14.39984*$X$14/'efen +tol'!S169*5</f>
        <v>239.32650452506829</v>
      </c>
      <c r="T69" s="27">
        <f>14.39984*7/8*$X$21*7/'efen +tol'!T169</f>
        <v>156.35998295637793</v>
      </c>
      <c r="U69" s="27">
        <f>14.39984*7/8*X19*5/'efen +tol'!U169</f>
        <v>174.50890954952897</v>
      </c>
      <c r="V69" s="20">
        <f>14.39984*$X$6/'efen +tol'!V169</f>
        <v>36.185417155595232</v>
      </c>
      <c r="W69" s="28">
        <f>0.75*3*14.39984*$X$9/'efen +tol'!W169</f>
        <v>45.466266989301232</v>
      </c>
      <c r="X69" s="28">
        <f>0.75*3*14.39984*$X$9/'efen +tol'!X169</f>
        <v>45.466266989301232</v>
      </c>
      <c r="Y69" s="27"/>
      <c r="Z69" s="27"/>
      <c r="AA69" s="27"/>
      <c r="AB69" s="26">
        <v>6.1077000000000004</v>
      </c>
      <c r="AC69" s="27"/>
      <c r="AD69" s="27"/>
      <c r="AE69" s="27"/>
      <c r="AF69" s="26"/>
      <c r="AG69" s="15">
        <v>68</v>
      </c>
      <c r="AH69" s="15" t="s">
        <v>66</v>
      </c>
      <c r="AK69" s="6"/>
      <c r="AL69" s="6"/>
      <c r="AN69">
        <f t="shared" ref="AN69:AN93" si="4">MAX(ABS(1-F69/AO69),ABS(1-G69/AP69))</f>
        <v>0.22853097752986751</v>
      </c>
      <c r="AO69" s="151">
        <v>57489</v>
      </c>
      <c r="AP69" s="153">
        <v>9754</v>
      </c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</row>
    <row r="70" spans="1:71">
      <c r="A70" s="15">
        <v>69</v>
      </c>
      <c r="B70" s="15" t="s">
        <v>67</v>
      </c>
      <c r="C70" s="36">
        <f>'efen +tol'!C170</f>
        <v>1.36E-4</v>
      </c>
      <c r="D70" s="135">
        <f t="shared" ref="D70:D92" si="5">C69-C70</f>
        <v>9.999999999999972E-7</v>
      </c>
      <c r="E70" s="140"/>
      <c r="F70" s="20">
        <f>14.39984*$X$6/'efen +tol'!F170</f>
        <v>45472.867647058818</v>
      </c>
      <c r="G70" s="20">
        <f>14.39984*$X$6/'efen +tol'!G170</f>
        <v>7664.0816797196758</v>
      </c>
      <c r="H70" s="28">
        <f>0.75*3*14.39984*$X$9/'efen +tol'!H170</f>
        <v>9629.7683229573104</v>
      </c>
      <c r="I70" s="28">
        <f>0.75*3*14.39984*$X$9/'efen +tol'!I170</f>
        <v>9629.7683229573104</v>
      </c>
      <c r="J70" s="20">
        <f>14.39984*$X$6/'efen +tol'!J170</f>
        <v>1291.7185792925013</v>
      </c>
      <c r="K70" s="28">
        <f>0.75*3*14.39984*$X$9/'efen +tol'!K170</f>
        <v>1623.0190617568317</v>
      </c>
      <c r="L70" s="28">
        <f>0.75*3*14.39984*$X$9/'efen +tol'!L170</f>
        <v>1623.0190617568317</v>
      </c>
      <c r="M70" s="27">
        <f>5/6*14.39984*$X$14/'efen +tol'!M170*5</f>
        <v>1442.0131931256492</v>
      </c>
      <c r="N70" s="27">
        <f>5/6*14.39984*$X$14/'efen +tol'!N170*5</f>
        <v>1442.0131931256492</v>
      </c>
      <c r="O70" s="20">
        <f>14.39984*$X$6/'efen +tol'!O170</f>
        <v>217.70865157982851</v>
      </c>
      <c r="P70" s="28">
        <f>0.75*3*14.39984*$X$9/'efen +tol'!P170</f>
        <v>273.54665101819018</v>
      </c>
      <c r="Q70" s="28">
        <f>0.75*3*14.39984*$X$9/'efen +tol'!Q170</f>
        <v>273.54665101819018</v>
      </c>
      <c r="R70" s="27">
        <f>5/6*14.39984*$X$14/'efen +tol'!R170*5</f>
        <v>243.03958530011866</v>
      </c>
      <c r="S70" s="27">
        <f>5/6*14.39984*$X$14/'efen +tol'!S170*5</f>
        <v>243.03958530011866</v>
      </c>
      <c r="T70" s="27">
        <f>14.39984*7/8*$X$21*7/'efen +tol'!T170</f>
        <v>158.78586239607753</v>
      </c>
      <c r="U70" s="27">
        <f>14.39984*7/8*X20*6/'efen +tol'!U170</f>
        <v>170.12770971008308</v>
      </c>
      <c r="V70" s="20">
        <f>14.39984*$X$6/'efen +tol'!V170</f>
        <v>36.693021012879939</v>
      </c>
      <c r="W70" s="28">
        <f>0.75*3*14.39984*$X$9/'efen +tol'!W170</f>
        <v>46.104061280876422</v>
      </c>
      <c r="X70" s="28">
        <f>0.75*3*14.39984*$X$9/'efen +tol'!X170</f>
        <v>46.104061280876422</v>
      </c>
      <c r="Y70" s="27"/>
      <c r="Z70" s="27"/>
      <c r="AA70" s="27"/>
      <c r="AB70" s="26">
        <v>6.18431</v>
      </c>
      <c r="AC70" s="27"/>
      <c r="AD70" s="27"/>
      <c r="AE70" s="27"/>
      <c r="AF70" s="26"/>
      <c r="AG70" s="15">
        <v>69</v>
      </c>
      <c r="AH70" s="15" t="s">
        <v>67</v>
      </c>
      <c r="AK70" s="6"/>
      <c r="AL70" s="6"/>
      <c r="AN70">
        <f t="shared" si="4"/>
        <v>0.24252997828427791</v>
      </c>
      <c r="AO70" s="151">
        <v>59393</v>
      </c>
      <c r="AP70" s="153">
        <v>10118</v>
      </c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</row>
    <row r="71" spans="1:71">
      <c r="A71" s="15">
        <v>70</v>
      </c>
      <c r="B71" s="15" t="s">
        <v>68</v>
      </c>
      <c r="C71" s="36">
        <f>'efen +tol'!C171</f>
        <v>1.35E-4</v>
      </c>
      <c r="D71" s="135">
        <f t="shared" si="5"/>
        <v>9.999999999999972E-7</v>
      </c>
      <c r="E71" s="140"/>
      <c r="F71" s="20">
        <f>14.39984*$X$6/'efen +tol'!F171</f>
        <v>46327.111111111109</v>
      </c>
      <c r="G71" s="20">
        <f>14.39984*$X$6/'efen +tol'!G171</f>
        <v>7796.541102715335</v>
      </c>
      <c r="H71" s="28">
        <f>0.75*3*14.39984*$X$9/'efen +tol'!H171</f>
        <v>9796.2009901633664</v>
      </c>
      <c r="I71" s="28">
        <f>0.75*3*14.39984*$X$9/'efen +tol'!I171</f>
        <v>9796.2009901633664</v>
      </c>
      <c r="J71" s="20">
        <f>14.39984*$X$6/'efen +tol'!J171</f>
        <v>1312.1054110311381</v>
      </c>
      <c r="K71" s="28">
        <f>0.75*3*14.39984*$X$9/'efen +tol'!K171</f>
        <v>1648.634716010841</v>
      </c>
      <c r="L71" s="28">
        <f>0.75*3*14.39984*$X$9/'efen +tol'!L171</f>
        <v>1648.634716010841</v>
      </c>
      <c r="M71" s="27">
        <f>5/6*14.39984*$X$14/'efen +tol'!M171*5</f>
        <v>1464.772082565212</v>
      </c>
      <c r="N71" s="27">
        <f>5/6*14.39984*$X$14/'efen +tol'!N171*5</f>
        <v>1464.772082565212</v>
      </c>
      <c r="O71" s="20">
        <f>14.39984*$X$6/'efen +tol'!O171</f>
        <v>220.81851259112784</v>
      </c>
      <c r="P71" s="28">
        <f>0.75*3*14.39984*$X$9/'efen +tol'!P171</f>
        <v>277.45413038843947</v>
      </c>
      <c r="Q71" s="28">
        <f>0.75*3*14.39984*$X$9/'efen +tol'!Q171</f>
        <v>277.45413038843947</v>
      </c>
      <c r="R71" s="27">
        <f>5/6*14.39984*$X$14/'efen +tol'!R171*5</f>
        <v>246.51128624099769</v>
      </c>
      <c r="S71" s="27">
        <f>5/6*14.39984*$X$14/'efen +tol'!S171*5</f>
        <v>246.51128624099769</v>
      </c>
      <c r="T71" s="27">
        <f>14.39984*7/8*$X$21*7/'efen +tol'!T171</f>
        <v>161.0540403441185</v>
      </c>
      <c r="U71" s="27">
        <f>14.39984*7/8*$X$21*7/'efen +tol'!U171</f>
        <v>161.0540403441185</v>
      </c>
      <c r="V71" s="20">
        <f>14.39984*$X$6/'efen +tol'!V171</f>
        <v>37.16226996170883</v>
      </c>
      <c r="W71" s="28">
        <f>0.75*3*14.39984*$X$9/'efen +tol'!W171</f>
        <v>46.693663382191545</v>
      </c>
      <c r="X71" s="28">
        <f>0.75*3*14.39984*$X$9/'efen +tol'!X171</f>
        <v>46.693663382191545</v>
      </c>
      <c r="Y71" s="27"/>
      <c r="Z71" s="27"/>
      <c r="AA71" s="27"/>
      <c r="AB71" s="26">
        <v>6.2541599999999997</v>
      </c>
      <c r="AC71" s="27"/>
      <c r="AD71" s="27"/>
      <c r="AE71" s="27"/>
      <c r="AF71" s="26"/>
      <c r="AG71" s="15">
        <v>70</v>
      </c>
      <c r="AH71" s="15" t="s">
        <v>68</v>
      </c>
      <c r="AK71" s="6"/>
      <c r="AL71" s="6"/>
      <c r="AN71">
        <f t="shared" si="4"/>
        <v>0.25676443253428649</v>
      </c>
      <c r="AO71" s="151">
        <v>61335</v>
      </c>
      <c r="AP71" s="153">
        <v>10490</v>
      </c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</row>
    <row r="72" spans="1:71">
      <c r="A72" s="15">
        <v>71</v>
      </c>
      <c r="B72" s="15" t="s">
        <v>69</v>
      </c>
      <c r="C72" s="36">
        <f>'efen +tol'!C172</f>
        <v>1.34E-4</v>
      </c>
      <c r="D72" s="135">
        <f t="shared" si="5"/>
        <v>9.999999999999972E-7</v>
      </c>
      <c r="E72" s="140"/>
      <c r="F72" s="20">
        <f>14.39984*$X$6/'efen +tol'!F172</f>
        <v>40491.791044776117</v>
      </c>
      <c r="G72" s="20">
        <f>14.39984*$X$6/'efen +tol'!G172</f>
        <v>6804.3704006497746</v>
      </c>
      <c r="H72" s="28">
        <f>0.75*3*14.39984*$X$9/'efen +tol'!H172</f>
        <v>8549.5579614232647</v>
      </c>
      <c r="I72" s="28">
        <f>0.75*3*14.39984*$X$9/'efen +tol'!I172</f>
        <v>8549.5579614232647</v>
      </c>
      <c r="J72" s="20">
        <f>14.39984*$X$6/'efen +tol'!J172</f>
        <v>1143.4282197604075</v>
      </c>
      <c r="K72" s="28">
        <f>0.75*3*14.39984*$X$9/'efen +tol'!K172</f>
        <v>1436.6951332683323</v>
      </c>
      <c r="L72" s="28">
        <f>0.75*3*14.39984*$X$9/'efen +tol'!L172</f>
        <v>1436.6951332683323</v>
      </c>
      <c r="M72" s="27">
        <f>5/6*14.39984*$X$14/'efen +tol'!M172*5</f>
        <v>1276.4688878205825</v>
      </c>
      <c r="N72" s="27">
        <f>5/6*14.39984*$X$14/'efen +tol'!N172*5</f>
        <v>1276.4688878205825</v>
      </c>
      <c r="O72" s="20">
        <f>14.39984*$X$6/'efen +tol'!O172</f>
        <v>192.14534435391758</v>
      </c>
      <c r="P72" s="28">
        <f>0.75*3*14.39984*$X$9/'efen +tol'!P172</f>
        <v>241.42685683521546</v>
      </c>
      <c r="Q72" s="28">
        <f>0.75*3*14.39984*$X$9/'efen +tol'!Q172</f>
        <v>241.42685683521546</v>
      </c>
      <c r="R72" s="27">
        <f>5/6*14.39984*$X$14/'efen +tol'!R172*5</f>
        <v>214.50192479834112</v>
      </c>
      <c r="S72" s="27">
        <f>5/6*14.39984*$X$14/'efen +tol'!S172*5</f>
        <v>214.50192479834112</v>
      </c>
      <c r="T72" s="27">
        <f>14.39984*7/8*$X$21*7/'efen +tol'!T172</f>
        <v>140.14125753491618</v>
      </c>
      <c r="U72" s="27">
        <f>14.39984*7/8*$X$21*7/'efen +tol'!U172</f>
        <v>140.14125753491618</v>
      </c>
      <c r="V72" s="20">
        <f>14.39984*$X$6/'efen +tol'!V172</f>
        <v>32.288719762943835</v>
      </c>
      <c r="W72" s="28">
        <f>0.75*3*14.39984*$X$9/'efen +tol'!W172</f>
        <v>40.570143137281264</v>
      </c>
      <c r="X72" s="28">
        <f>0.75*3*14.39984*$X$9/'efen +tol'!X172</f>
        <v>40.570143137281264</v>
      </c>
      <c r="Y72" s="27">
        <f>5/6*14.39984/'efen +tol'!Y172*$X$10</f>
        <v>32.0405255335994</v>
      </c>
      <c r="Z72" s="27"/>
      <c r="AA72" s="27"/>
      <c r="AB72" s="26">
        <v>5.4259000000000004</v>
      </c>
      <c r="AC72" s="27"/>
      <c r="AD72" s="27"/>
      <c r="AE72" s="27"/>
      <c r="AF72" s="26"/>
      <c r="AG72" s="15">
        <v>71</v>
      </c>
      <c r="AH72" s="15" t="s">
        <v>69</v>
      </c>
      <c r="AK72" s="6"/>
      <c r="AL72" s="6"/>
      <c r="AN72">
        <f t="shared" si="4"/>
        <v>0.37436829710833264</v>
      </c>
      <c r="AO72" s="151">
        <v>63310</v>
      </c>
      <c r="AP72" s="153">
        <v>10876</v>
      </c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</row>
    <row r="73" spans="1:71">
      <c r="A73" s="15">
        <v>72</v>
      </c>
      <c r="B73" s="15" t="s">
        <v>70</v>
      </c>
      <c r="C73" s="36">
        <f>'efen +tol'!C173</f>
        <v>1.3300000000000001E-4</v>
      </c>
      <c r="D73" s="135">
        <f t="shared" si="5"/>
        <v>9.999999999999972E-7</v>
      </c>
      <c r="E73" s="140"/>
      <c r="F73" s="20">
        <f>14.39984*$X$6/'efen +tol'!F173</f>
        <v>51316.31578947368</v>
      </c>
      <c r="G73" s="20">
        <f>14.39984*$X$6/'efen +tol'!G173</f>
        <v>8610.4489698313409</v>
      </c>
      <c r="H73" s="28">
        <f>0.75*3*14.39984*$X$9/'efen +tol'!H173</f>
        <v>10818.860262871709</v>
      </c>
      <c r="I73" s="28">
        <f>0.75*3*14.39984*$X$9/'efen +tol'!I173</f>
        <v>10818.860262871709</v>
      </c>
      <c r="J73" s="20">
        <f>14.39984*$X$6/'efen +tol'!J173</f>
        <v>1444.7613847851019</v>
      </c>
      <c r="K73" s="28">
        <f>0.75*3*14.39984*$X$9/'efen +tol'!K173</f>
        <v>1815.3143453899606</v>
      </c>
      <c r="L73" s="28">
        <f>0.75*3*14.39984*$X$9/'efen +tol'!L173</f>
        <v>1815.3143453899606</v>
      </c>
      <c r="M73" s="27">
        <f>5/6*14.39984*$X$14/'efen +tol'!M173*5</f>
        <v>1612.8629030943398</v>
      </c>
      <c r="N73" s="27">
        <f>5/6*14.39984*$X$14/'efen +tol'!N173*5</f>
        <v>1612.8629030943398</v>
      </c>
      <c r="O73" s="20">
        <f>14.39984*$X$6/'efen +tol'!O173</f>
        <v>242.41888736343697</v>
      </c>
      <c r="P73" s="28">
        <f>0.75*3*14.39984*$X$9/'efen +tol'!P173</f>
        <v>304.59457766430893</v>
      </c>
      <c r="Q73" s="28">
        <f>0.75*3*14.39984*$X$9/'efen +tol'!Q173</f>
        <v>304.59457766430893</v>
      </c>
      <c r="R73" s="27">
        <f>5/6*14.39984*$X$14/'efen +tol'!R173*5</f>
        <v>270.62491741226148</v>
      </c>
      <c r="S73" s="27">
        <f>5/6*14.39984*$X$14/'efen +tol'!S173*5</f>
        <v>270.62491741226148</v>
      </c>
      <c r="T73" s="27">
        <f>14.39984*7/8*$X$21*7/'efen +tol'!T173</f>
        <v>176.80827937601083</v>
      </c>
      <c r="U73" s="27">
        <f>14.39984*7/8*$X$21*7/'efen +tol'!U173</f>
        <v>176.80827937601083</v>
      </c>
      <c r="V73" s="20">
        <f>14.39984*$X$6/'efen +tol'!V173</f>
        <v>40.67586355048374</v>
      </c>
      <c r="W73" s="28">
        <f>0.75*3*14.39984*$X$9/'efen +tol'!W173</f>
        <v>51.108424818054544</v>
      </c>
      <c r="X73" s="28">
        <f>0.75*3*14.39984*$X$9/'efen +tol'!X173</f>
        <v>51.108424818054544</v>
      </c>
      <c r="Y73" s="27">
        <f>5/6*14.39984/'efen +tol'!Y173*$X$11*2</f>
        <v>41.372279719211399</v>
      </c>
      <c r="Z73" s="27"/>
      <c r="AA73" s="27"/>
      <c r="AB73" s="26">
        <v>6.8250700000000002</v>
      </c>
      <c r="AC73" s="27"/>
      <c r="AD73" s="27"/>
      <c r="AE73" s="27"/>
      <c r="AF73" s="26"/>
      <c r="AG73" s="15">
        <v>72</v>
      </c>
      <c r="AH73" s="15" t="s">
        <v>70</v>
      </c>
      <c r="AK73" s="6"/>
      <c r="AL73" s="6"/>
      <c r="AN73">
        <f t="shared" si="4"/>
        <v>0.23632381642294098</v>
      </c>
      <c r="AO73" s="151">
        <v>65350</v>
      </c>
      <c r="AP73" s="153">
        <v>11275</v>
      </c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</row>
    <row r="74" spans="1:71">
      <c r="A74" s="15">
        <v>73</v>
      </c>
      <c r="B74" s="15" t="s">
        <v>71</v>
      </c>
      <c r="C74" s="36">
        <f>'efen +tol'!C174</f>
        <v>1.3200000000000001E-4</v>
      </c>
      <c r="D74" s="135">
        <f t="shared" si="5"/>
        <v>9.999999999999972E-7</v>
      </c>
      <c r="E74" s="140"/>
      <c r="F74" s="20">
        <f>14.39984*$X$6/'efen +tol'!F174</f>
        <v>57193.939393939392</v>
      </c>
      <c r="G74" s="20">
        <f>14.39984*$X$6/'efen +tol'!G174</f>
        <v>9582.1904209942713</v>
      </c>
      <c r="H74" s="28">
        <f>0.75*3*14.39984*$X$9/'efen +tol'!H174</f>
        <v>12039.834338510165</v>
      </c>
      <c r="I74" s="28">
        <f>0.75*3*14.39984*$X$9/'efen +tol'!I174</f>
        <v>12039.834338510165</v>
      </c>
      <c r="J74" s="20">
        <f>14.39984*$X$6/'efen +tol'!J174</f>
        <v>1605.3864139654629</v>
      </c>
      <c r="K74" s="28">
        <f>0.75*3*14.39984*$X$9/'efen +tol'!K174</f>
        <v>2017.1365443845452</v>
      </c>
      <c r="L74" s="28">
        <f>0.75*3*14.39984*$X$9/'efen +tol'!L174</f>
        <v>2017.1365443845452</v>
      </c>
      <c r="M74" s="27">
        <f>5/6*14.39984*$X$14/'efen +tol'!M174*5</f>
        <v>1792.1770470088272</v>
      </c>
      <c r="N74" s="27">
        <f>5/6*14.39984*$X$14/'efen +tol'!N174*5</f>
        <v>1792.1770470088272</v>
      </c>
      <c r="O74" s="20">
        <f>14.39984*$X$6/'efen +tol'!O174</f>
        <v>268.96413292916645</v>
      </c>
      <c r="P74" s="28">
        <f>0.75*3*14.39984*$X$9/'efen +tol'!P174</f>
        <v>337.94815811353692</v>
      </c>
      <c r="Q74" s="28">
        <f>0.75*3*14.39984*$X$9/'efen +tol'!Q174</f>
        <v>337.94815811353692</v>
      </c>
      <c r="R74" s="27">
        <f>5/6*14.39984*$X$14/'efen +tol'!R174*5</f>
        <v>300.25876717968367</v>
      </c>
      <c r="S74" s="27">
        <f>5/6*14.39984*$X$14/'efen +tol'!S174*5</f>
        <v>300.25876717968367</v>
      </c>
      <c r="T74" s="27">
        <f>14.39984*7/8*$X$21*7/'efen +tol'!T174</f>
        <v>196.16906122406002</v>
      </c>
      <c r="U74" s="27">
        <f>14.39984*7/8*$X$21*7/'efen +tol'!U174</f>
        <v>196.16906122406002</v>
      </c>
      <c r="V74" s="20">
        <f>14.39984*$X$6/'efen +tol'!V174</f>
        <v>45.061864341836035</v>
      </c>
      <c r="W74" s="28">
        <f>0.75*3*14.39984*$X$9/'efen +tol'!W174</f>
        <v>56.619348794346884</v>
      </c>
      <c r="X74" s="28">
        <f>0.75*3*14.39984*$X$9/'efen +tol'!X174</f>
        <v>56.619348794346884</v>
      </c>
      <c r="Y74" s="27">
        <f>5/6*14.39984/'efen +tol'!Y174*$X$12*3</f>
        <v>46.951260902200069</v>
      </c>
      <c r="Z74" s="27"/>
      <c r="AA74" s="27"/>
      <c r="AB74" s="26">
        <v>7.5495999999999999</v>
      </c>
      <c r="AC74" s="27"/>
      <c r="AD74" s="27"/>
      <c r="AE74" s="27"/>
      <c r="AF74" s="26"/>
      <c r="AG74" s="15">
        <v>73</v>
      </c>
      <c r="AH74" s="15" t="s">
        <v>71</v>
      </c>
      <c r="AK74" s="6"/>
      <c r="AL74" s="6"/>
      <c r="AN74">
        <f t="shared" si="4"/>
        <v>0.17988784483102782</v>
      </c>
      <c r="AO74" s="151">
        <v>67419</v>
      </c>
      <c r="AP74" s="153">
        <v>11684</v>
      </c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</row>
    <row r="75" spans="1:71">
      <c r="A75" s="15">
        <v>74</v>
      </c>
      <c r="B75" s="15" t="s">
        <v>72</v>
      </c>
      <c r="C75" s="36">
        <f>'efen +tol'!C175</f>
        <v>1.3100000000000001E-4</v>
      </c>
      <c r="D75" s="135">
        <f t="shared" si="5"/>
        <v>9.999999999999972E-7</v>
      </c>
      <c r="E75" s="140"/>
      <c r="F75" s="20">
        <f>14.39984*$X$6/'efen +tol'!F175</f>
        <v>60030.534351145026</v>
      </c>
      <c r="G75" s="20">
        <f>14.39984*$X$6/'efen +tol'!G175</f>
        <v>10042.144546197975</v>
      </c>
      <c r="H75" s="28">
        <f>0.75*3*14.39984*$X$9/'efen +tol'!H175</f>
        <v>12617.757676229885</v>
      </c>
      <c r="I75" s="28">
        <f>0.75*3*14.39984*$X$9/'efen +tol'!I175</f>
        <v>12617.757676229885</v>
      </c>
      <c r="J75" s="20">
        <f>14.39984*$X$6/'efen +tol'!J175</f>
        <v>1679.8895458242775</v>
      </c>
      <c r="K75" s="28">
        <f>0.75*3*14.39984*$X$9/'efen +tol'!K175</f>
        <v>2110.7482684132178</v>
      </c>
      <c r="L75" s="28">
        <f>0.75*3*14.39984*$X$9/'efen +tol'!L175</f>
        <v>2110.7482684132178</v>
      </c>
      <c r="M75" s="27">
        <f>5/6*14.39984*$X$14/'efen +tol'!M175*5</f>
        <v>1875.3488003550046</v>
      </c>
      <c r="N75" s="27">
        <f>5/6*14.39984*$X$14/'efen +tol'!N175*5</f>
        <v>1875.3488003550046</v>
      </c>
      <c r="O75" s="20">
        <f>14.39984*$X$6/'efen +tol'!O175</f>
        <v>281.01854869616847</v>
      </c>
      <c r="P75" s="28">
        <f>0.75*3*14.39984*$X$9/'efen +tol'!P175</f>
        <v>353.09429511413822</v>
      </c>
      <c r="Q75" s="28">
        <f>0.75*3*14.39984*$X$9/'efen +tol'!Q175</f>
        <v>353.09429511413822</v>
      </c>
      <c r="R75" s="27">
        <f>5/6*14.39984*$X$14/'efen +tol'!R175*5</f>
        <v>313.715743683776</v>
      </c>
      <c r="S75" s="27">
        <f>5/6*14.39984*$X$14/'efen +tol'!S175*5</f>
        <v>313.715743683776</v>
      </c>
      <c r="T75" s="27">
        <f>14.39984*7/8*$X$21*7/'efen +tol'!T175</f>
        <v>204.96095254006701</v>
      </c>
      <c r="U75" s="27">
        <f>14.39984*7/8*$X$21*7/'efen +tol'!U175</f>
        <v>204.96095254006701</v>
      </c>
      <c r="V75" s="20">
        <f>14.39984*$X$6/'efen +tol'!V175</f>
        <v>47.009891160761761</v>
      </c>
      <c r="W75" s="28">
        <f>0.75*3*14.39984*$X$9/'efen +tol'!W175</f>
        <v>59.067006287716445</v>
      </c>
      <c r="X75" s="28">
        <f>0.75*3*14.39984*$X$9/'efen +tol'!X175</f>
        <v>59.067006287716445</v>
      </c>
      <c r="Y75" s="27">
        <f>5/6*14.39984/'efen +tol'!Y175*$X$13*4</f>
        <v>48.980966436042117</v>
      </c>
      <c r="Z75" s="27"/>
      <c r="AA75" s="27"/>
      <c r="AB75" s="26">
        <v>7.8639999999999999</v>
      </c>
      <c r="AC75" s="27"/>
      <c r="AD75" s="27"/>
      <c r="AE75" s="27"/>
      <c r="AF75" s="26"/>
      <c r="AG75" s="15">
        <v>74</v>
      </c>
      <c r="AH75" s="15" t="s">
        <v>72</v>
      </c>
      <c r="AK75" s="6"/>
      <c r="AL75" s="6"/>
      <c r="AN75">
        <f t="shared" si="4"/>
        <v>0.17027641525258408</v>
      </c>
      <c r="AO75" s="151">
        <v>69529</v>
      </c>
      <c r="AP75" s="153">
        <v>12103</v>
      </c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</row>
    <row r="76" spans="1:71">
      <c r="A76" s="15">
        <v>75</v>
      </c>
      <c r="B76" s="15" t="s">
        <v>73</v>
      </c>
      <c r="C76" s="36">
        <f>'efen +tol'!C176</f>
        <v>1.2999999999999999E-4</v>
      </c>
      <c r="D76" s="135">
        <f t="shared" si="5"/>
        <v>1.0000000000000243E-6</v>
      </c>
      <c r="E76" s="140"/>
      <c r="F76" s="20">
        <f>14.39984*$X$6/'efen +tol'!F176</f>
        <v>60257.692307692312</v>
      </c>
      <c r="G76" s="20">
        <f>14.39984*$X$6/'efen +tol'!G176</f>
        <v>10064.707684280565</v>
      </c>
      <c r="H76" s="28">
        <f>0.75*3*14.39984*$X$9/'efen +tol'!H176</f>
        <v>12646.107816723455</v>
      </c>
      <c r="I76" s="28">
        <f>0.75*3*14.39984*$X$9/'efen +tol'!I176</f>
        <v>12646.107816723455</v>
      </c>
      <c r="J76" s="20">
        <f>14.39984*$X$6/'efen +tol'!J176</f>
        <v>1681.0856322336265</v>
      </c>
      <c r="K76" s="28">
        <f>0.75*3*14.39984*$X$9/'efen +tol'!K176</f>
        <v>2112.2511275289744</v>
      </c>
      <c r="L76" s="28">
        <f>0.75*3*14.39984*$X$9/'efen +tol'!L176</f>
        <v>2112.2511275289744</v>
      </c>
      <c r="M76" s="27">
        <f>5/6*14.39984*$X$14/'efen +tol'!M176*5</f>
        <v>1876.6840543414762</v>
      </c>
      <c r="N76" s="27">
        <f>5/6*14.39984*$X$14/'efen +tol'!N176*5</f>
        <v>1876.6840543414762</v>
      </c>
      <c r="O76" s="20">
        <f>14.39984*$X$6/'efen +tol'!O176</f>
        <v>280.78797631809618</v>
      </c>
      <c r="P76" s="28">
        <f>0.75*3*14.39984*$X$9/'efen +tol'!P176</f>
        <v>352.80458544306509</v>
      </c>
      <c r="Q76" s="28">
        <f>0.75*3*14.39984*$X$9/'efen +tol'!Q176</f>
        <v>352.80458544306509</v>
      </c>
      <c r="R76" s="27">
        <f>5/6*14.39984*$X$14/'efen +tol'!R176*5</f>
        <v>313.45834364596544</v>
      </c>
      <c r="S76" s="27">
        <f>5/6*14.39984*$X$14/'efen +tol'!S176*5</f>
        <v>313.45834364596544</v>
      </c>
      <c r="T76" s="27">
        <f>14.39984*7/8*$X$21*7/'efen +tol'!T176</f>
        <v>204.79278451536408</v>
      </c>
      <c r="U76" s="27">
        <f>14.39984*7/8*$X$21*7/'efen +tol'!U176</f>
        <v>204.79278451536408</v>
      </c>
      <c r="V76" s="20">
        <f>14.39984*$X$6/'efen +tol'!V176</f>
        <v>46.89938818884319</v>
      </c>
      <c r="W76" s="28">
        <f>0.75*3*14.39984*$X$9/'efen +tol'!W176</f>
        <v>58.928161470679868</v>
      </c>
      <c r="X76" s="28">
        <f>0.75*3*14.39984*$X$9/'efen +tol'!X176</f>
        <v>58.928161470679868</v>
      </c>
      <c r="Y76" s="27">
        <f>5/6*14.39984/'efen +tol'!Y176*$X$14*5</f>
        <v>52.35624663297412</v>
      </c>
      <c r="Z76" s="27"/>
      <c r="AA76" s="27"/>
      <c r="AB76" s="26">
        <v>7.8334999999999999</v>
      </c>
      <c r="AC76" s="27"/>
      <c r="AD76" s="27"/>
      <c r="AE76" s="27"/>
      <c r="AF76" s="26"/>
      <c r="AG76" s="15">
        <v>75</v>
      </c>
      <c r="AH76" s="15" t="s">
        <v>73</v>
      </c>
      <c r="AK76" s="6"/>
      <c r="AL76" s="6"/>
      <c r="AN76">
        <f t="shared" si="4"/>
        <v>0.19687937405996125</v>
      </c>
      <c r="AO76" s="151">
        <v>71681</v>
      </c>
      <c r="AP76" s="153">
        <v>12532</v>
      </c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</row>
    <row r="77" spans="1:71">
      <c r="A77" s="15">
        <v>76</v>
      </c>
      <c r="B77" s="15" t="s">
        <v>74</v>
      </c>
      <c r="C77" s="36">
        <f>'efen +tol'!C177</f>
        <v>1.2899999999999999E-4</v>
      </c>
      <c r="D77" s="135">
        <f t="shared" si="5"/>
        <v>9.999999999999972E-7</v>
      </c>
      <c r="E77" s="140"/>
      <c r="F77" s="20">
        <f>14.39984*$X$6/'efen +tol'!F177</f>
        <v>87892.139410626754</v>
      </c>
      <c r="G77" s="20">
        <f>14.39984*$X$6/'efen +tol'!G177</f>
        <v>14657.772538450363</v>
      </c>
      <c r="H77" s="28">
        <f>0.75*3*14.39984*$X$9/'efen +tol'!H177</f>
        <v>18417.203727015298</v>
      </c>
      <c r="I77" s="28">
        <f>0.75*3*14.39984*$X$9/'efen +tol'!I177</f>
        <v>18417.203727015298</v>
      </c>
      <c r="J77" s="20">
        <f>14.39984*$X$6/'efen +tol'!J177</f>
        <v>2444.476801107116</v>
      </c>
      <c r="K77" s="28">
        <f>0.75*3*14.39984*$X$9/'efen +tol'!K177</f>
        <v>3071.4371596267124</v>
      </c>
      <c r="L77" s="28">
        <f>0.75*3*14.39984*$X$9/'efen +tol'!L177</f>
        <v>3071.4371596267124</v>
      </c>
      <c r="M77" s="27">
        <f>5/6*14.39984*$X$14/'efen +tol'!M177*5</f>
        <v>2728.8976515432155</v>
      </c>
      <c r="N77" s="27">
        <f>5/6*14.39984*$X$14/'efen +tol'!N177*5</f>
        <v>2728.8976515432155</v>
      </c>
      <c r="O77" s="20">
        <f>14.39984*$X$6/'efen +tol'!O177</f>
        <v>407.66540860666214</v>
      </c>
      <c r="P77" s="28">
        <f>0.75*3*14.39984*$X$9/'efen +tol'!P177</f>
        <v>512.22359079939667</v>
      </c>
      <c r="Q77" s="28">
        <f>0.75*3*14.39984*$X$9/'efen +tol'!Q177</f>
        <v>512.22359079939667</v>
      </c>
      <c r="R77" s="27">
        <f>5/6*14.39984*$X$14/'efen +tol'!R177*5</f>
        <v>455.0982752866704</v>
      </c>
      <c r="S77" s="27">
        <f>5/6*14.39984*$X$14/'efen +tol'!S177*5</f>
        <v>455.0982752866704</v>
      </c>
      <c r="T77" s="27">
        <f>14.39984*7/8*$X$21*7/'efen +tol'!T177</f>
        <v>297.33087318729127</v>
      </c>
      <c r="U77" s="27">
        <f>14.39984*7/8*$X$21*7/'efen +tol'!U177</f>
        <v>297.33087318729127</v>
      </c>
      <c r="V77" s="20">
        <f>14.39984*$X$6/'efen +tol'!V177</f>
        <v>67.986362275628068</v>
      </c>
      <c r="W77" s="28">
        <f>0.75*3*14.39984*$X$9/'efen +tol'!W177</f>
        <v>85.423530853978249</v>
      </c>
      <c r="X77" s="28">
        <f>0.75*3*14.39984*$X$9/'efen +tol'!X177</f>
        <v>85.423530853978249</v>
      </c>
      <c r="Y77" s="27">
        <f>5/6*14.39984/'efen +tol'!Y177*$X$14*5</f>
        <v>75.896741694133155</v>
      </c>
      <c r="Z77" s="27">
        <f>5/6*14.39984/'efen +tol'!Z177*$X$10</f>
        <v>67.46377039478503</v>
      </c>
      <c r="AA77" s="27"/>
      <c r="AB77" s="26">
        <v>8.4382000000000001</v>
      </c>
      <c r="AC77" s="27"/>
      <c r="AD77" s="27"/>
      <c r="AE77" s="27"/>
      <c r="AF77" s="26"/>
      <c r="AG77" s="15">
        <v>76</v>
      </c>
      <c r="AH77" s="15" t="s">
        <v>74</v>
      </c>
      <c r="AK77" s="6"/>
      <c r="AL77" s="6"/>
      <c r="AN77">
        <f t="shared" si="4"/>
        <v>0.18972520724764141</v>
      </c>
      <c r="AO77" s="151">
        <v>73876</v>
      </c>
      <c r="AP77" s="153">
        <v>12972</v>
      </c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</row>
    <row r="78" spans="1:71">
      <c r="A78" s="15">
        <v>77</v>
      </c>
      <c r="B78" s="15" t="s">
        <v>75</v>
      </c>
      <c r="C78" s="36">
        <f>'efen +tol'!C178</f>
        <v>1.2799999999999999E-4</v>
      </c>
      <c r="D78" s="135">
        <f t="shared" si="5"/>
        <v>9.999999999999972E-7</v>
      </c>
      <c r="E78" s="140"/>
      <c r="F78" s="20">
        <f>14.39984*$X$6/'efen +tol'!F178</f>
        <v>94129.799063213475</v>
      </c>
      <c r="G78" s="20">
        <f>14.39984*$X$6/'efen +tol'!G178</f>
        <v>15673.613224434439</v>
      </c>
      <c r="H78" s="28">
        <f>0.75*3*14.39984*$X$9/'efen +tol'!H178</f>
        <v>19693.5876263344</v>
      </c>
      <c r="I78" s="28">
        <f>0.75*3*14.39984*$X$9/'efen +tol'!I178</f>
        <v>19693.5876263344</v>
      </c>
      <c r="J78" s="20">
        <f>14.39984*$X$6/'efen +tol'!J178</f>
        <v>2609.8233923158609</v>
      </c>
      <c r="K78" s="28">
        <f>0.75*3*14.39984*$X$9/'efen +tol'!K178</f>
        <v>3279.1919087109081</v>
      </c>
      <c r="L78" s="28">
        <f>0.75*3*14.39984*$X$9/'efen +tol'!L178</f>
        <v>3279.1919087109081</v>
      </c>
      <c r="M78" s="27">
        <f>5/6*14.39984*$X$14/'efen +tol'!M178*5</f>
        <v>2913.4827227682163</v>
      </c>
      <c r="N78" s="27">
        <f>5/6*14.39984*$X$14/'efen +tol'!N178*5</f>
        <v>2913.4827227682163</v>
      </c>
      <c r="O78" s="20">
        <f>14.39984*$X$6/'efen +tol'!O178</f>
        <v>434.56336720500127</v>
      </c>
      <c r="P78" s="28">
        <f>0.75*3*14.39984*$X$9/'efen +tol'!P178</f>
        <v>546.02034825670728</v>
      </c>
      <c r="Q78" s="28">
        <f>0.75*3*14.39984*$X$9/'efen +tol'!Q178</f>
        <v>546.02034825670728</v>
      </c>
      <c r="R78" s="27">
        <f>5/6*14.39984*$X$14/'efen +tol'!R178*5</f>
        <v>485.12587711012407</v>
      </c>
      <c r="S78" s="27">
        <f>5/6*14.39984*$X$14/'efen +tol'!S178*5</f>
        <v>485.12587711012407</v>
      </c>
      <c r="T78" s="27">
        <f>14.39984*7/8*$X$21*7/'efen +tol'!T178</f>
        <v>316.94890637861437</v>
      </c>
      <c r="U78" s="27">
        <f>14.39984*7/8*$X$21*7/'efen +tol'!U178</f>
        <v>316.94890637861437</v>
      </c>
      <c r="V78" s="20">
        <f>14.39984*$X$6/'efen +tol'!V178</f>
        <v>72.359425037176351</v>
      </c>
      <c r="W78" s="28">
        <f>0.75*3*14.39984*$X$9/'efen +tol'!W178</f>
        <v>90.918198449561871</v>
      </c>
      <c r="X78" s="28">
        <f>0.75*3*14.39984*$X$9/'efen +tol'!X178</f>
        <v>90.918198449561871</v>
      </c>
      <c r="Y78" s="27">
        <f>5/6*14.39984/'efen +tol'!Y178*$X$14*5</f>
        <v>80.77862099633613</v>
      </c>
      <c r="Z78" s="27">
        <f>5/6*14.39984/'efen +tol'!Z178*$X$11*2</f>
        <v>73.598299129995141</v>
      </c>
      <c r="AA78" s="27"/>
      <c r="AB78" s="26">
        <v>8.9670000000000005</v>
      </c>
      <c r="AC78" s="27"/>
      <c r="AD78" s="27"/>
      <c r="AE78" s="27"/>
      <c r="AF78" s="26"/>
      <c r="AG78" s="15">
        <v>77</v>
      </c>
      <c r="AH78" s="15" t="s">
        <v>75</v>
      </c>
      <c r="AK78" s="6"/>
      <c r="AL78" s="6"/>
      <c r="AN78">
        <f t="shared" si="4"/>
        <v>0.23667869753942683</v>
      </c>
      <c r="AO78" s="151">
        <v>76115</v>
      </c>
      <c r="AP78" s="153">
        <v>13422</v>
      </c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</row>
    <row r="79" spans="1:71">
      <c r="A79" s="15">
        <v>78</v>
      </c>
      <c r="B79" s="15" t="s">
        <v>76</v>
      </c>
      <c r="C79" s="36">
        <f>'efen +tol'!C179</f>
        <v>1.27E-4</v>
      </c>
      <c r="D79" s="135">
        <f t="shared" si="5"/>
        <v>9.999999999999972E-7</v>
      </c>
      <c r="E79" s="140"/>
      <c r="F79" s="20">
        <f>14.39984*$X$6/'efen +tol'!F179</f>
        <v>68471.417322834648</v>
      </c>
      <c r="G79" s="20">
        <f>14.39984*$X$6/'efen +tol'!G179</f>
        <v>11383.34928343054</v>
      </c>
      <c r="H79" s="28">
        <f>0.75*3*14.39984*$X$9/'efen +tol'!H179</f>
        <v>14302.955124918199</v>
      </c>
      <c r="I79" s="28">
        <f>0.75*3*14.39984*$X$9/'efen +tol'!I179</f>
        <v>14302.955124918199</v>
      </c>
      <c r="J79" s="20">
        <f>14.39984*$X$6/'efen +tol'!J179</f>
        <v>1892.4778538995499</v>
      </c>
      <c r="K79" s="28">
        <f>0.75*3*14.39984*$X$9/'efen +tol'!K179</f>
        <v>2377.8613082378702</v>
      </c>
      <c r="L79" s="28">
        <f>0.75*3*14.39984*$X$9/'efen +tol'!L179</f>
        <v>2377.8613082378702</v>
      </c>
      <c r="M79" s="27">
        <f>5/6*14.39984*$X$14/'efen +tol'!M179*5</f>
        <v>2112.6722776690099</v>
      </c>
      <c r="N79" s="27">
        <f>5/6*14.39984*$X$14/'efen +tol'!N179*5</f>
        <v>2112.6722776690099</v>
      </c>
      <c r="O79" s="20">
        <f>14.39984*$X$6/'efen +tol'!O179</f>
        <v>314.62378411891416</v>
      </c>
      <c r="P79" s="28">
        <f>0.75*3*14.39984*$X$9/'efen +tol'!P179</f>
        <v>395.31861435851721</v>
      </c>
      <c r="Q79" s="28">
        <f>0.75*3*14.39984*$X$9/'efen +tol'!Q179</f>
        <v>395.31861435851721</v>
      </c>
      <c r="R79" s="27">
        <f>5/6*14.39984*$X$14/'efen +tol'!R179*5</f>
        <v>351.23103038363502</v>
      </c>
      <c r="S79" s="27">
        <f>5/6*14.39984*$X$14/'efen +tol'!S179*5</f>
        <v>351.23103038363502</v>
      </c>
      <c r="T79" s="27">
        <f>14.39984*7/8*$X$21*7/'efen +tol'!T179</f>
        <v>229.47093985064154</v>
      </c>
      <c r="U79" s="27">
        <f>14.39984*7/8*$X$21*7/'efen +tol'!U179</f>
        <v>229.47093985064154</v>
      </c>
      <c r="V79" s="20">
        <f>14.39984*$X$6/'efen +tol'!V179</f>
        <v>52.306094535972967</v>
      </c>
      <c r="W79" s="28">
        <f>0.75*3*14.39984*$X$9/'efen +tol'!W179</f>
        <v>65.721581959777112</v>
      </c>
      <c r="X79" s="28">
        <f>0.75*3*14.39984*$X$9/'efen +tol'!X179</f>
        <v>65.721581959777112</v>
      </c>
      <c r="Y79" s="27">
        <f>5/6*14.39984/'efen +tol'!Y179*$X$14*5</f>
        <v>58.392036478303766</v>
      </c>
      <c r="Z79" s="27">
        <f>5/6*14.39984/'efen +tol'!Z179*$X$13*4</f>
        <v>54.499234046416845</v>
      </c>
      <c r="AA79" s="27"/>
      <c r="AB79" s="26">
        <v>8.6958699999999993</v>
      </c>
      <c r="AC79" s="27"/>
      <c r="AD79" s="27"/>
      <c r="AE79" s="27"/>
      <c r="AF79" s="26"/>
      <c r="AG79" s="15">
        <v>78</v>
      </c>
      <c r="AH79" s="15" t="s">
        <v>76</v>
      </c>
      <c r="AK79" s="6"/>
      <c r="AL79" s="6"/>
      <c r="AN79">
        <f t="shared" si="4"/>
        <v>0.18005119329895991</v>
      </c>
      <c r="AO79" s="151">
        <v>78399</v>
      </c>
      <c r="AP79" s="153">
        <v>13883</v>
      </c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</row>
    <row r="80" spans="1:71">
      <c r="A80" s="15">
        <v>79</v>
      </c>
      <c r="B80" s="15" t="s">
        <v>77</v>
      </c>
      <c r="C80" s="36">
        <f>'efen +tol'!C180</f>
        <v>1.26E-4</v>
      </c>
      <c r="D80" s="135">
        <f t="shared" si="5"/>
        <v>9.999999999999972E-7</v>
      </c>
      <c r="E80" s="140"/>
      <c r="F80" s="20">
        <f>14.39984*$X$6/'efen +tol'!F180</f>
        <v>73218.253968253979</v>
      </c>
      <c r="G80" s="20">
        <f>14.39984*$X$6/'efen +tol'!G180</f>
        <v>12153.279254103873</v>
      </c>
      <c r="H80" s="28">
        <f>0.75*3*14.39984*$X$9/'efen +tol'!H180</f>
        <v>15270.357033238766</v>
      </c>
      <c r="I80" s="28">
        <f>0.75*3*14.39984*$X$9/'efen +tol'!I180</f>
        <v>15270.357033238766</v>
      </c>
      <c r="J80" s="20">
        <f>14.39984*$X$6/'efen +tol'!J180</f>
        <v>2017.286518362926</v>
      </c>
      <c r="K80" s="28">
        <f>0.75*3*14.39984*$X$9/'efen +tol'!K180</f>
        <v>2534.6809473944281</v>
      </c>
      <c r="L80" s="28">
        <f>0.75*3*14.39984*$X$9/'efen +tol'!L180</f>
        <v>2534.6809473944281</v>
      </c>
      <c r="M80" s="27">
        <f>5/6*14.39984*$X$14/'efen +tol'!M180*5</f>
        <v>2252.0027352917195</v>
      </c>
      <c r="N80" s="27">
        <f>5/6*14.39984*$X$14/'efen +tol'!N180*5</f>
        <v>2252.0027352917195</v>
      </c>
      <c r="O80" s="20">
        <f>14.39984*$X$6/'efen +tol'!O180</f>
        <v>334.84336302028618</v>
      </c>
      <c r="P80" s="28">
        <f>0.75*3*14.39984*$X$9/'efen +tol'!P180</f>
        <v>420.72411870265802</v>
      </c>
      <c r="Q80" s="28">
        <f>0.75*3*14.39984*$X$9/'efen +tol'!Q180</f>
        <v>420.72411870265802</v>
      </c>
      <c r="R80" s="27">
        <f>5/6*14.39984*$X$14/'efen +tol'!R180*5</f>
        <v>373.80320670952892</v>
      </c>
      <c r="S80" s="27">
        <f>5/6*14.39984*$X$14/'efen +tol'!S180*5</f>
        <v>373.80320670952892</v>
      </c>
      <c r="T80" s="27">
        <f>14.39984*7/8*$X$21*7/'efen +tol'!T180</f>
        <v>244.21809505022557</v>
      </c>
      <c r="U80" s="27">
        <f>14.39984*7/8*$X$21*7/'efen +tol'!U180</f>
        <v>244.21809505022557</v>
      </c>
      <c r="V80" s="20">
        <f>14.39984*$X$6/'efen +tol'!V180</f>
        <v>55.579649562979853</v>
      </c>
      <c r="W80" s="28">
        <f>0.75*3*14.39984*$X$9/'efen +tol'!W180</f>
        <v>69.834739650403606</v>
      </c>
      <c r="X80" s="28">
        <f>0.75*3*14.39984*$X$9/'efen +tol'!X180</f>
        <v>69.834739650403606</v>
      </c>
      <c r="Y80" s="27">
        <f>5/6*14.39984/'efen +tol'!Y180*$X$14*5</f>
        <v>62.046477633707937</v>
      </c>
      <c r="Z80" s="27">
        <f>5/6*14.39984/'efen +tol'!Z180*$X$14*5</f>
        <v>62.046477633707937</v>
      </c>
      <c r="AA80" s="27"/>
      <c r="AB80" s="26">
        <v>9.2255000000000003</v>
      </c>
      <c r="AC80" s="27"/>
      <c r="AD80" s="27"/>
      <c r="AE80" s="27"/>
      <c r="AF80" s="26"/>
      <c r="AG80" s="15">
        <v>79</v>
      </c>
      <c r="AH80" s="15" t="s">
        <v>77</v>
      </c>
      <c r="AK80" s="6"/>
      <c r="AL80" s="6"/>
      <c r="AN80">
        <f t="shared" si="4"/>
        <v>0.15343554931012315</v>
      </c>
      <c r="AO80" s="151">
        <v>80729</v>
      </c>
      <c r="AP80" s="153">
        <v>14356</v>
      </c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</row>
    <row r="81" spans="1:71">
      <c r="A81" s="15">
        <v>80</v>
      </c>
      <c r="B81" s="15" t="s">
        <v>78</v>
      </c>
      <c r="C81" s="36">
        <f>'efen +tol'!C181</f>
        <v>1.25E-4</v>
      </c>
      <c r="D81" s="135">
        <f t="shared" si="5"/>
        <v>9.999999999999972E-7</v>
      </c>
      <c r="E81" s="140"/>
      <c r="F81" s="20">
        <f>14.39984*$X$6/'efen +tol'!F181</f>
        <v>83500</v>
      </c>
      <c r="G81" s="20">
        <f>14.39984*$X$6/'efen +tol'!G181</f>
        <v>13837.845522394444</v>
      </c>
      <c r="H81" s="28">
        <f>0.75*3*14.39984*$X$9/'efen +tol'!H181</f>
        <v>17386.981511711219</v>
      </c>
      <c r="I81" s="28">
        <f>0.75*3*14.39984*$X$9/'efen +tol'!I181</f>
        <v>17386.981511711219</v>
      </c>
      <c r="J81" s="20">
        <f>14.39984*$X$6/'efen +tol'!J181</f>
        <v>2293.2451341515207</v>
      </c>
      <c r="K81" s="28">
        <f>0.75*3*14.39984*$X$9/'efen +tol'!K181</f>
        <v>2881.4175360453664</v>
      </c>
      <c r="L81" s="28">
        <f>0.75*3*14.39984*$X$9/'efen +tol'!L181</f>
        <v>2881.4175360453664</v>
      </c>
      <c r="M81" s="27">
        <f>5/6*14.39984*$X$14/'efen +tol'!M181*5</f>
        <v>2560.0698105069746</v>
      </c>
      <c r="N81" s="27">
        <f>5/6*14.39984*$X$14/'efen +tol'!N181*5</f>
        <v>2560.0698105069746</v>
      </c>
      <c r="O81" s="20">
        <f>14.39984*$X$6/'efen +tol'!O181</f>
        <v>380.04277738169424</v>
      </c>
      <c r="P81" s="28">
        <f>0.75*3*14.39984*$X$9/'efen +tol'!P181</f>
        <v>477.5162963989726</v>
      </c>
      <c r="Q81" s="28">
        <f>0.75*3*14.39984*$X$9/'efen +tol'!Q181</f>
        <v>477.5162963989726</v>
      </c>
      <c r="R81" s="27">
        <f>5/6*14.39984*$X$14/'efen +tol'!R181*5</f>
        <v>424.26168340528307</v>
      </c>
      <c r="S81" s="27">
        <f>5/6*14.39984*$X$14/'efen +tol'!S181*5</f>
        <v>424.26168340528307</v>
      </c>
      <c r="T81" s="27">
        <f>14.39984*7/8*$X$21*7/'efen +tol'!T181</f>
        <v>277.18429982478494</v>
      </c>
      <c r="U81" s="27">
        <f>14.39984*7/8*$X$21*7/'efen +tol'!U181</f>
        <v>277.18429982478494</v>
      </c>
      <c r="V81" s="20">
        <f>14.39984*$X$6/'efen +tol'!V181</f>
        <v>62.98171551269013</v>
      </c>
      <c r="W81" s="28">
        <f>0.75*3*14.39984*$X$9/'efen +tol'!W181</f>
        <v>79.135290347244322</v>
      </c>
      <c r="X81" s="28">
        <f>0.75*3*14.39984*$X$9/'efen +tol'!X181</f>
        <v>79.135290347244322</v>
      </c>
      <c r="Y81" s="27">
        <f>5/6*14.39984/'efen +tol'!Y181*$X$14*5</f>
        <v>70.309792048303294</v>
      </c>
      <c r="Z81" s="27">
        <f>5/6*14.39984/'efen +tol'!Z181*$X$14*5</f>
        <v>70.309792048303294</v>
      </c>
      <c r="AA81" s="27"/>
      <c r="AB81" s="26">
        <v>10.4375</v>
      </c>
      <c r="AC81" s="27"/>
      <c r="AD81" s="27"/>
      <c r="AE81" s="27"/>
      <c r="AF81" s="26"/>
      <c r="AG81" s="15">
        <v>80</v>
      </c>
      <c r="AH81" s="15" t="s">
        <v>78</v>
      </c>
      <c r="AK81" s="6"/>
      <c r="AL81" s="6"/>
      <c r="AN81">
        <f t="shared" si="4"/>
        <v>6.7844693675012224E-2</v>
      </c>
      <c r="AO81" s="151">
        <v>83108</v>
      </c>
      <c r="AP81" s="153">
        <v>14845</v>
      </c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</row>
    <row r="82" spans="1:71">
      <c r="A82" s="15">
        <v>81</v>
      </c>
      <c r="B82" s="15" t="s">
        <v>79</v>
      </c>
      <c r="C82" s="36">
        <f>'efen +tol'!C182</f>
        <v>1.2400000000000001E-4</v>
      </c>
      <c r="D82" s="135">
        <f t="shared" si="5"/>
        <v>9.999999999999972E-7</v>
      </c>
      <c r="E82" s="140"/>
      <c r="F82" s="20">
        <f>14.39984*$X$6/'efen +tol'!F182</f>
        <v>49716.267381295394</v>
      </c>
      <c r="G82" s="20">
        <f>14.39984*$X$6/'efen +tol'!G182</f>
        <v>8225.8891369926951</v>
      </c>
      <c r="H82" s="28">
        <f>0.75*3*14.39984*$X$9/'efen +tol'!H182</f>
        <v>10335.668374879357</v>
      </c>
      <c r="I82" s="28">
        <f>0.75*3*14.39984*$X$9/'efen +tol'!I182</f>
        <v>10335.668374879357</v>
      </c>
      <c r="J82" s="20">
        <f>14.39984*$X$6/'efen +tol'!J182</f>
        <v>1361.028404951252</v>
      </c>
      <c r="K82" s="28">
        <f>0.75*3*14.39984*$X$9/'efen +tol'!K182</f>
        <v>1710.1054983960016</v>
      </c>
      <c r="L82" s="28">
        <f>0.75*3*14.39984*$X$9/'efen +tol'!L182</f>
        <v>1710.1054983960016</v>
      </c>
      <c r="M82" s="27">
        <f>5/6*14.39984*$X$14/'efen +tol'!M182*5</f>
        <v>1519.3873864022523</v>
      </c>
      <c r="N82" s="27">
        <f>5/6*14.39984*$X$14/'efen +tol'!N182*5</f>
        <v>1519.3873864022523</v>
      </c>
      <c r="O82" s="20">
        <f>14.39984*$X$6/'efen +tol'!O182</f>
        <v>225.19125753272283</v>
      </c>
      <c r="P82" s="28">
        <f>0.75*3*14.39984*$X$9/'efen +tol'!P182</f>
        <v>282.94839864948483</v>
      </c>
      <c r="Q82" s="28">
        <f>0.75*3*14.39984*$X$9/'efen +tol'!Q182</f>
        <v>282.94839864948483</v>
      </c>
      <c r="R82" s="27">
        <f>5/6*14.39984*$X$14/'efen +tol'!R182*5</f>
        <v>251.392810744119</v>
      </c>
      <c r="S82" s="27">
        <f>5/6*14.39984*$X$14/'efen +tol'!S182*5</f>
        <v>251.392810744119</v>
      </c>
      <c r="T82" s="27">
        <f>14.39984*7/8*$X$21*7/'efen +tol'!T182</f>
        <v>164.24330301949109</v>
      </c>
      <c r="U82" s="27">
        <f>14.39984*7/8*$X$21*7/'efen +tol'!U182</f>
        <v>164.24330301949109</v>
      </c>
      <c r="V82" s="20">
        <f>14.39984*$X$6/'efen +tol'!V182</f>
        <v>37.259400527342713</v>
      </c>
      <c r="W82" s="28">
        <f>0.75*3*14.39984*$X$9/'efen +tol'!W182</f>
        <v>46.815706032990427</v>
      </c>
      <c r="X82" s="28">
        <f>0.75*3*14.39984*$X$9/'efen +tol'!X182</f>
        <v>46.815706032990427</v>
      </c>
      <c r="Y82" s="27">
        <f>5/6*14.39984/'efen +tol'!Y182*$X$14*5</f>
        <v>41.594622845642675</v>
      </c>
      <c r="Z82" s="27">
        <f>5/6*14.39984/'efen +tol'!Z182*$X$14*5</f>
        <v>41.594622845642675</v>
      </c>
      <c r="AA82" s="27"/>
      <c r="AB82" s="20">
        <f>14.39984*$X$6/'efen +tol'!AB182</f>
        <v>6.1648171552806286</v>
      </c>
      <c r="AC82" s="28">
        <v>6.1082000000000001</v>
      </c>
      <c r="AD82" s="28"/>
      <c r="AE82" s="27"/>
      <c r="AF82" s="26"/>
      <c r="AG82" s="15">
        <v>81</v>
      </c>
      <c r="AH82" s="15" t="s">
        <v>79</v>
      </c>
      <c r="AK82" s="6"/>
      <c r="AL82" s="6"/>
      <c r="AN82">
        <f t="shared" si="4"/>
        <v>0.46411145687344002</v>
      </c>
      <c r="AO82" s="151">
        <v>85536</v>
      </c>
      <c r="AP82" s="153">
        <v>15350</v>
      </c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</row>
    <row r="83" spans="1:71">
      <c r="A83" s="15">
        <v>82</v>
      </c>
      <c r="B83" s="15" t="s">
        <v>80</v>
      </c>
      <c r="C83" s="36">
        <f>'efen +tol'!C183</f>
        <v>1.2300000000000001E-4</v>
      </c>
      <c r="D83" s="135">
        <f t="shared" si="5"/>
        <v>9.999999999999972E-7</v>
      </c>
      <c r="E83" s="140"/>
      <c r="F83" s="20">
        <f>14.39984*$X$6/'efen +tol'!F183</f>
        <v>52670.045162332426</v>
      </c>
      <c r="G83" s="20">
        <f>14.39984*$X$6/'efen +tol'!G183</f>
        <v>8700.5100504878665</v>
      </c>
      <c r="H83" s="28">
        <f>0.75*3*14.39984*$X$9/'efen +tol'!H183</f>
        <v>10932.020244442943</v>
      </c>
      <c r="I83" s="28">
        <f>0.75*3*14.39984*$X$9/'efen +tol'!I183</f>
        <v>10932.020244442943</v>
      </c>
      <c r="J83" s="20">
        <f>14.39984*$X$6/'efen +tol'!J183</f>
        <v>1437.2282177722016</v>
      </c>
      <c r="K83" s="28">
        <f>0.75*3*14.39984*$X$9/'efen +tol'!K183</f>
        <v>1805.8490687783694</v>
      </c>
      <c r="L83" s="28">
        <f>0.75*3*14.39984*$X$9/'efen +tol'!L183</f>
        <v>1805.8490687783694</v>
      </c>
      <c r="M83" s="27">
        <f>5/6*14.39984*$X$14/'efen +tol'!M183*5</f>
        <v>1604.4532336874236</v>
      </c>
      <c r="N83" s="27">
        <f>5/6*14.39984*$X$14/'efen +tol'!N183*5</f>
        <v>1604.4532336874236</v>
      </c>
      <c r="O83" s="20">
        <f>14.39984*$X$6/'efen +tol'!O183</f>
        <v>237.41423640385679</v>
      </c>
      <c r="P83" s="28">
        <f>0.75*3*14.39984*$X$9/'efen +tol'!P183</f>
        <v>298.30633188457631</v>
      </c>
      <c r="Q83" s="28">
        <f>0.75*3*14.39984*$X$9/'efen +tol'!Q183</f>
        <v>298.30633188457631</v>
      </c>
      <c r="R83" s="27">
        <f>5/6*14.39984*$X$14/'efen +tol'!R183*5</f>
        <v>265.03796308149981</v>
      </c>
      <c r="S83" s="27">
        <f>5/6*14.39984*$X$14/'efen +tol'!S183*5</f>
        <v>265.03796308149981</v>
      </c>
      <c r="T83" s="27">
        <f>14.39984*7/8*$X$21*7/'efen +tol'!T183</f>
        <v>173.1581358799132</v>
      </c>
      <c r="U83" s="27">
        <f>14.39984*7/8*$X$21*7/'efen +tol'!U183</f>
        <v>173.1581358799132</v>
      </c>
      <c r="V83" s="20">
        <f>14.39984*$X$6/'efen +tol'!V183</f>
        <v>39.218211102615747</v>
      </c>
      <c r="W83" s="28">
        <f>0.75*3*14.39984*$X$9/'efen +tol'!W183</f>
        <v>49.27691310471986</v>
      </c>
      <c r="X83" s="28">
        <f>0.75*3*14.39984*$X$9/'efen +tol'!X183</f>
        <v>49.27691310471986</v>
      </c>
      <c r="Y83" s="27">
        <f>5/6*14.39984/'efen +tol'!Y183*$X$14*5</f>
        <v>43.781345818942995</v>
      </c>
      <c r="Z83" s="27">
        <f>5/6*14.39984/'efen +tol'!Z183*$X$14*5</f>
        <v>43.781345818942995</v>
      </c>
      <c r="AA83" s="27"/>
      <c r="AB83" s="20">
        <f>14.39984*$X$6/'efen +tol'!AB183</f>
        <v>6.4784155549668885</v>
      </c>
      <c r="AC83" s="28">
        <v>7.4166600000000003</v>
      </c>
      <c r="AD83" s="28"/>
      <c r="AE83" s="27"/>
      <c r="AF83" s="26"/>
      <c r="AG83" s="15">
        <v>82</v>
      </c>
      <c r="AH83" s="15" t="s">
        <v>80</v>
      </c>
      <c r="AK83" s="6"/>
      <c r="AL83" s="6"/>
      <c r="AN83">
        <f t="shared" si="4"/>
        <v>0.45166004597668963</v>
      </c>
      <c r="AO83" s="151">
        <v>88011</v>
      </c>
      <c r="AP83" s="153">
        <v>15867</v>
      </c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</row>
    <row r="84" spans="1:71">
      <c r="A84" s="15">
        <v>83</v>
      </c>
      <c r="B84" s="15" t="s">
        <v>81</v>
      </c>
      <c r="C84" s="36">
        <f>'efen +tol'!C184</f>
        <v>1.22E-4</v>
      </c>
      <c r="D84" s="135">
        <f t="shared" si="5"/>
        <v>1.0000000000000108E-6</v>
      </c>
      <c r="E84" s="140"/>
      <c r="F84" s="20">
        <f>14.39984*$X$6/'efen +tol'!F184</f>
        <v>47528.026187270822</v>
      </c>
      <c r="G84" s="20">
        <f>14.39984*$X$6/'efen +tol'!G184</f>
        <v>7838.2975331158677</v>
      </c>
      <c r="H84" s="28">
        <f>0.75*3*14.39984*$X$9/'efen +tol'!H184</f>
        <v>9848.6671260364801</v>
      </c>
      <c r="I84" s="28">
        <f>0.75*3*14.39984*$X$9/'efen +tol'!I184</f>
        <v>9848.6671260364801</v>
      </c>
      <c r="J84" s="20">
        <f>14.39984*$X$6/'efen +tol'!J184</f>
        <v>1292.6879810991425</v>
      </c>
      <c r="K84" s="28">
        <f>0.75*3*14.39984*$X$9/'efen +tol'!K184</f>
        <v>1624.2370961150136</v>
      </c>
      <c r="L84" s="28">
        <f>0.75*3*14.39984*$X$9/'efen +tol'!L184</f>
        <v>1624.2370961150136</v>
      </c>
      <c r="M84" s="27">
        <f>5/6*14.39984*$X$14/'efen +tol'!M184*5</f>
        <v>1443.0953872018406</v>
      </c>
      <c r="N84" s="27">
        <f>5/6*14.39984*$X$14/'efen +tol'!N184*5</f>
        <v>1443.0953872018406</v>
      </c>
      <c r="O84" s="20">
        <f>14.39984*$X$6/'efen +tol'!O184</f>
        <v>213.18943423852232</v>
      </c>
      <c r="P84" s="28">
        <f>0.75*3*14.39984*$X$9/'efen +tol'!P184</f>
        <v>267.86834305951749</v>
      </c>
      <c r="Q84" s="28">
        <f>0.75*3*14.39984*$X$9/'efen +tol'!Q184</f>
        <v>267.86834305951749</v>
      </c>
      <c r="R84" s="27">
        <f>5/6*14.39984*$X$14/'efen +tol'!R184*5</f>
        <v>237.99454597558167</v>
      </c>
      <c r="S84" s="27">
        <f>5/6*14.39984*$X$14/'efen +tol'!S184*5</f>
        <v>237.99454597558167</v>
      </c>
      <c r="T84" s="27">
        <f>14.39984*7/8*$X$21*7/'efen +tol'!T184</f>
        <v>155.48977003738003</v>
      </c>
      <c r="U84" s="27">
        <f>14.39984*7/8*$X$21*7/'efen +tol'!U184</f>
        <v>155.48977003738003</v>
      </c>
      <c r="V84" s="20">
        <f>14.39984*$X$6/'efen +tol'!V184</f>
        <v>35.159091393652766</v>
      </c>
      <c r="W84" s="28">
        <f>0.75*3*14.39984*$X$9/'efen +tol'!W184</f>
        <v>44.176708797673236</v>
      </c>
      <c r="X84" s="28">
        <f>0.75*3*14.39984*$X$9/'efen +tol'!X184</f>
        <v>44.176708797673236</v>
      </c>
      <c r="Y84" s="27">
        <f>5/6*14.39984/'efen +tol'!Y184*$X$14*5</f>
        <v>39.249937610812289</v>
      </c>
      <c r="Z84" s="27">
        <f>5/6*14.39984/'efen +tol'!Z184*$X$14*5</f>
        <v>39.249937610812289</v>
      </c>
      <c r="AA84" s="27"/>
      <c r="AB84" s="20">
        <f>14.39984*$X$6/'efen +tol'!AB184</f>
        <v>5.7984191948470398</v>
      </c>
      <c r="AC84" s="28">
        <v>7.2855999999999996</v>
      </c>
      <c r="AD84" s="28"/>
      <c r="AE84" s="27"/>
      <c r="AF84" s="26"/>
      <c r="AG84" s="15">
        <v>83</v>
      </c>
      <c r="AH84" s="15" t="s">
        <v>81</v>
      </c>
      <c r="AK84" s="6"/>
      <c r="AL84" s="6"/>
      <c r="AN84">
        <f t="shared" si="4"/>
        <v>0.52193842808515079</v>
      </c>
      <c r="AO84" s="151">
        <v>90534</v>
      </c>
      <c r="AP84" s="153">
        <v>16396</v>
      </c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</row>
    <row r="85" spans="1:71">
      <c r="A85" s="15">
        <v>84</v>
      </c>
      <c r="B85" s="15" t="s">
        <v>82</v>
      </c>
      <c r="C85" s="36">
        <f>'efen +tol'!C185</f>
        <v>1.21E-4</v>
      </c>
      <c r="D85" s="135">
        <f t="shared" si="5"/>
        <v>9.999999999999972E-7</v>
      </c>
      <c r="E85" s="140"/>
      <c r="F85" s="20">
        <f>14.39984*$X$6/'efen +tol'!F185</f>
        <v>70206.75633702676</v>
      </c>
      <c r="G85" s="20">
        <f>14.39984*$X$6/'efen +tol'!G185</f>
        <v>11559.418370921094</v>
      </c>
      <c r="H85" s="28">
        <f>0.75*3*14.39984*$X$9/'efen +tol'!H185</f>
        <v>14524.182480291394</v>
      </c>
      <c r="I85" s="28">
        <f>0.75*3*14.39984*$X$9/'efen +tol'!I185</f>
        <v>14524.182480291394</v>
      </c>
      <c r="J85" s="20">
        <f>14.39984*$X$6/'efen +tol'!J185</f>
        <v>1903.23780851726</v>
      </c>
      <c r="K85" s="28">
        <f>0.75*3*14.39984*$X$9/'efen +tol'!K185</f>
        <v>2391.3809801912971</v>
      </c>
      <c r="L85" s="28">
        <f>0.75*3*14.39984*$X$9/'efen +tol'!L185</f>
        <v>2391.3809801912971</v>
      </c>
      <c r="M85" s="27">
        <f>5/6*14.39984*$X$14/'efen +tol'!M185*5</f>
        <v>2124.684179305254</v>
      </c>
      <c r="N85" s="27">
        <f>5/6*14.39984*$X$14/'efen +tol'!N185*5</f>
        <v>2124.684179305254</v>
      </c>
      <c r="O85" s="20">
        <f>14.39984*$X$6/'efen +tol'!O185</f>
        <v>313.36474202559236</v>
      </c>
      <c r="P85" s="28">
        <f>0.75*3*14.39984*$X$9/'efen +tol'!P185</f>
        <v>393.73665266053285</v>
      </c>
      <c r="Q85" s="28">
        <f>0.75*3*14.39984*$X$9/'efen +tol'!Q185</f>
        <v>393.73665266053285</v>
      </c>
      <c r="R85" s="27">
        <f>5/6*14.39984*$X$14/'efen +tol'!R185*5</f>
        <v>349.82549566548846</v>
      </c>
      <c r="S85" s="27">
        <f>5/6*14.39984*$X$14/'efen +tol'!S185*5</f>
        <v>349.82549566548846</v>
      </c>
      <c r="T85" s="27">
        <f>14.39984*7/8*$X$21*7/'efen +tol'!T185</f>
        <v>228.55265716811914</v>
      </c>
      <c r="U85" s="27">
        <f>14.39984*7/8*$X$21*7/'efen +tol'!U185</f>
        <v>228.55265716811914</v>
      </c>
      <c r="V85" s="20">
        <f>14.39984*$X$6/'efen +tol'!V185</f>
        <v>51.59495103834027</v>
      </c>
      <c r="W85" s="28">
        <f>0.75*3*14.39984*$X$9/'efen +tol'!W185</f>
        <v>64.828044101914557</v>
      </c>
      <c r="X85" s="28">
        <f>0.75*3*14.39984*$X$9/'efen +tol'!X185</f>
        <v>64.828044101914557</v>
      </c>
      <c r="Y85" s="27">
        <f>5/6*14.39984/'efen +tol'!Y185*$X$14*5</f>
        <v>57.59814969659196</v>
      </c>
      <c r="Z85" s="27">
        <f>5/6*14.39984/'efen +tol'!Z185*$X$14*5</f>
        <v>57.59814969659196</v>
      </c>
      <c r="AA85" s="27"/>
      <c r="AB85" s="20">
        <f>14.39984*$X$6/'efen +tol'!AB185</f>
        <v>8.4950175167802389</v>
      </c>
      <c r="AC85" s="28">
        <f>0.75*3*14.39984*$X$9/'efen +tol'!AC185</f>
        <v>10.673822905949242</v>
      </c>
      <c r="AD85" s="28">
        <v>8.4169999999999998</v>
      </c>
      <c r="AE85" s="27"/>
      <c r="AF85" s="26"/>
      <c r="AG85" s="15">
        <v>84</v>
      </c>
      <c r="AH85" s="15" t="s">
        <v>82</v>
      </c>
      <c r="AK85" s="6"/>
      <c r="AL85" s="6"/>
      <c r="AN85">
        <f t="shared" si="4"/>
        <v>0.31750496717712151</v>
      </c>
      <c r="AO85" s="151">
        <v>93106</v>
      </c>
      <c r="AP85" s="153">
        <v>16937</v>
      </c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</row>
    <row r="86" spans="1:71">
      <c r="A86" s="15">
        <v>85</v>
      </c>
      <c r="B86" s="15" t="s">
        <v>83</v>
      </c>
      <c r="C86" s="36">
        <f>'efen +tol'!C186</f>
        <v>1.2E-4</v>
      </c>
      <c r="D86" s="135">
        <f t="shared" si="5"/>
        <v>9.999999999999972E-7</v>
      </c>
      <c r="E86" s="140"/>
      <c r="F86" s="20">
        <f>14.39984*$X$6/'efen +tol'!F186</f>
        <v>67695.863840318125</v>
      </c>
      <c r="G86" s="20">
        <f>14.39984*$X$6/'efen +tol'!G186</f>
        <v>11127.520003827191</v>
      </c>
      <c r="H86" s="28">
        <f>0.75*3*14.39984*$X$9/'efen +tol'!H186</f>
        <v>13981.510652408426</v>
      </c>
      <c r="I86" s="28">
        <f>0.75*3*14.39984*$X$9/'efen +tol'!I186</f>
        <v>13981.510652408426</v>
      </c>
      <c r="J86" s="20">
        <f>14.39984*$X$6/'efen +tol'!J186</f>
        <v>1829.0881364280469</v>
      </c>
      <c r="K86" s="28">
        <f>0.75*3*14.39984*$X$9/'efen +tol'!K186</f>
        <v>2298.2133714310926</v>
      </c>
      <c r="L86" s="28">
        <f>0.75*3*14.39984*$X$9/'efen +tol'!L186</f>
        <v>2298.2133714310926</v>
      </c>
      <c r="M86" s="27">
        <f>5/6*14.39984*$X$14/'efen +tol'!M186*5</f>
        <v>2041.9070116367745</v>
      </c>
      <c r="N86" s="27">
        <f>5/6*14.39984*$X$14/'efen +tol'!N186*5</f>
        <v>2041.9070116367745</v>
      </c>
      <c r="O86" s="20">
        <f>14.39984*$X$6/'efen +tol'!O186</f>
        <v>300.65669706018542</v>
      </c>
      <c r="P86" s="28">
        <f>0.75*3*14.39984*$X$9/'efen +tol'!P186</f>
        <v>377.76924339108092</v>
      </c>
      <c r="Q86" s="28">
        <f>0.75*3*14.39984*$X$9/'efen +tol'!Q186</f>
        <v>377.76924339108092</v>
      </c>
      <c r="R86" s="27">
        <f>5/6*14.39984*$X$14/'efen +tol'!R186*5</f>
        <v>335.63883860819988</v>
      </c>
      <c r="S86" s="27">
        <f>5/6*14.39984*$X$14/'efen +tol'!S186*5</f>
        <v>335.63883860819988</v>
      </c>
      <c r="T86" s="27">
        <f>14.39984*7/8*$X$21*7/'efen +tol'!T186</f>
        <v>219.28404122402389</v>
      </c>
      <c r="U86" s="27">
        <f>14.39984*7/8*$X$21*7/'efen +tol'!U186</f>
        <v>219.28404122402389</v>
      </c>
      <c r="V86" s="20">
        <f>14.39984*$X$6/'efen +tol'!V186</f>
        <v>49.420499584928606</v>
      </c>
      <c r="W86" s="28">
        <f>0.75*3*14.39984*$X$9/'efen +tol'!W186</f>
        <v>62.095888495942724</v>
      </c>
      <c r="X86" s="28">
        <f>0.75*3*14.39984*$X$9/'efen +tol'!X186</f>
        <v>62.095888495942724</v>
      </c>
      <c r="Y86" s="27">
        <f>5/6*14.39984/'efen +tol'!Y186*$X$14*5</f>
        <v>55.170695501926524</v>
      </c>
      <c r="Z86" s="27">
        <f>5/6*14.39984/'efen +tol'!Z186*$X$14*5</f>
        <v>55.170695501926524</v>
      </c>
      <c r="AA86" s="27"/>
      <c r="AB86" s="20">
        <f>14.39984*$X$6/'efen +tol'!AB186</f>
        <v>8.1235036608381748</v>
      </c>
      <c r="AC86" s="28">
        <f>0.75*3*14.39984*$X$9/'efen +tol'!AC186</f>
        <v>10.207023032070358</v>
      </c>
      <c r="AD86" s="28">
        <v>9.3000000000000007</v>
      </c>
      <c r="AE86" s="27"/>
      <c r="AF86" s="26"/>
      <c r="AG86" s="15">
        <v>85</v>
      </c>
      <c r="AH86" s="15" t="s">
        <v>83</v>
      </c>
      <c r="AK86" s="6"/>
      <c r="AL86" s="6"/>
      <c r="AN86">
        <f t="shared" si="4"/>
        <v>0.36377815872914865</v>
      </c>
      <c r="AO86" s="151">
        <v>95729</v>
      </c>
      <c r="AP86" s="153">
        <v>17490</v>
      </c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</row>
    <row r="87" spans="1:71" s="7" customFormat="1" ht="15.75" thickBot="1">
      <c r="A87" s="13">
        <v>86</v>
      </c>
      <c r="B87" s="13" t="s">
        <v>84</v>
      </c>
      <c r="C87" s="36">
        <f>'efen +tol'!C187</f>
        <v>1.1900000000000001E-4</v>
      </c>
      <c r="D87" s="135">
        <f t="shared" si="5"/>
        <v>9.999999999999972E-7</v>
      </c>
      <c r="E87" s="141"/>
      <c r="F87" s="29">
        <f>14.39984*$X$6/'efen +tol'!F187</f>
        <v>71886.143445633526</v>
      </c>
      <c r="G87" s="29">
        <f>14.39984*$X$6/'efen +tol'!G187</f>
        <v>11796.538174344889</v>
      </c>
      <c r="H87" s="30">
        <f>0.75*3*14.39984*$X$9/'efen +tol'!H187</f>
        <v>14822.118862910927</v>
      </c>
      <c r="I87" s="30">
        <f>0.75*3*14.39984*$X$9/'efen +tol'!I187</f>
        <v>14822.118862910927</v>
      </c>
      <c r="J87" s="29">
        <f>14.39984*$X$6/'efen +tol'!J187</f>
        <v>1935.815530346536</v>
      </c>
      <c r="K87" s="30">
        <f>0.75*3*14.39984*$X$9/'efen +tol'!K187</f>
        <v>2432.3142487570299</v>
      </c>
      <c r="L87" s="30">
        <f>0.75*3*14.39984*$X$9/'efen +tol'!L187</f>
        <v>2432.3142487570299</v>
      </c>
      <c r="M87" s="25">
        <f>5/6*14.39984*$X$14/'efen +tol'!M187*5</f>
        <v>2161.0523986936632</v>
      </c>
      <c r="N87" s="25">
        <f>5/6*14.39984*$X$14/'efen +tol'!N187*5</f>
        <v>2161.0523986936632</v>
      </c>
      <c r="O87" s="29">
        <f>14.39984*$X$6/'efen +tol'!O187</f>
        <v>317.6679219061611</v>
      </c>
      <c r="P87" s="30">
        <f>0.75*3*14.39984*$X$9/'efen +tol'!P187</f>
        <v>399.14351378670546</v>
      </c>
      <c r="Q87" s="30">
        <f>0.75*3*14.39984*$X$9/'efen +tol'!Q187</f>
        <v>399.14351378670546</v>
      </c>
      <c r="R87" s="25">
        <f>5/6*14.39984*$X$14/'efen +tol'!R187*5</f>
        <v>354.62936104270688</v>
      </c>
      <c r="S87" s="25">
        <f>5/6*14.39984*$X$14/'efen +tol'!S187*5</f>
        <v>354.62936104270688</v>
      </c>
      <c r="T87" s="25">
        <f>14.39984*7/8*$X$21*7/'efen +tol'!T187</f>
        <v>231.6911825479018</v>
      </c>
      <c r="U87" s="25">
        <f>14.39984*7/8*$X$21*7/'efen +tol'!U187</f>
        <v>231.6911825479018</v>
      </c>
      <c r="V87" s="29">
        <f>14.39984*$X$6/'efen +tol'!V187</f>
        <v>52.12940335803286</v>
      </c>
      <c r="W87" s="30">
        <f>0.75*3*14.39984*$X$9/'efen +tol'!W187</f>
        <v>65.499572959954463</v>
      </c>
      <c r="X87" s="30">
        <f>0.75*3*14.39984*$X$9/'efen +tol'!X187</f>
        <v>65.499572959954463</v>
      </c>
      <c r="Y87" s="25">
        <f>5/6*14.39984/'efen +tol'!Y187*$X$14*5</f>
        <v>58.194786849953523</v>
      </c>
      <c r="Z87" s="25">
        <f>5/6*14.39984/'efen +tol'!Z187*$X$14*5</f>
        <v>58.194786849953523</v>
      </c>
      <c r="AA87" s="25"/>
      <c r="AB87" s="29">
        <f>14.39984*$X$6/'efen +tol'!AB187</f>
        <v>8.5544510700303906</v>
      </c>
      <c r="AC87" s="30">
        <f>0.75*3*14.39984*$X$9/'efen +tol'!AC187</f>
        <v>10.7485</v>
      </c>
      <c r="AD87" s="30">
        <v>10.7485</v>
      </c>
      <c r="AE87" s="25"/>
      <c r="AF87" s="24"/>
      <c r="AG87" s="13">
        <v>86</v>
      </c>
      <c r="AH87" s="13" t="s">
        <v>84</v>
      </c>
      <c r="AJ87" s="18"/>
      <c r="AK87" s="6"/>
      <c r="AL87" s="6"/>
      <c r="AM87"/>
      <c r="AN87">
        <f t="shared" si="4"/>
        <v>0.34663316674910616</v>
      </c>
      <c r="AO87" s="151">
        <v>98404</v>
      </c>
      <c r="AP87" s="153">
        <v>18055</v>
      </c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</row>
    <row r="88" spans="1:71" ht="15.75" thickTop="1">
      <c r="A88" s="11">
        <v>87</v>
      </c>
      <c r="B88" s="11" t="s">
        <v>85</v>
      </c>
      <c r="C88" s="36">
        <f>'efen +tol'!C188</f>
        <v>6.0000000000000002E-5</v>
      </c>
      <c r="D88" s="135">
        <f t="shared" si="5"/>
        <v>5.9000000000000004E-5</v>
      </c>
      <c r="E88" s="140"/>
      <c r="F88" s="20">
        <f>14.39984*$X$6/'efen +tol'!F188</f>
        <v>91205.515368439737</v>
      </c>
      <c r="G88" s="20">
        <f>14.39984*$X$6/'efen +tol'!G188</f>
        <v>18045.945583936293</v>
      </c>
      <c r="H88" s="31">
        <f>0.75*3*14.39984*$X$9/'efen +tol'!H188</f>
        <v>22674.376709977503</v>
      </c>
      <c r="I88" s="31">
        <f>0.75*3*14.39984*$X$9/'efen +tol'!I188</f>
        <v>22674.376709977503</v>
      </c>
      <c r="J88" s="20">
        <f>14.39984*$X$6/'efen +tol'!J188</f>
        <v>3570.5752081203418</v>
      </c>
      <c r="K88" s="31">
        <f>0.75*3*14.39984*$X$9/'efen +tol'!K188</f>
        <v>4486.3577230496858</v>
      </c>
      <c r="L88" s="31">
        <f>0.75*3*14.39984*$X$9/'efen +tol'!L188</f>
        <v>4486.3577230496858</v>
      </c>
      <c r="M88" s="22">
        <f>5/6*14.39984*$X$14/'efen +tol'!M188*5</f>
        <v>3986.0203605471083</v>
      </c>
      <c r="N88" s="22">
        <f>5/6*14.39984*$X$14/'efen +tol'!N188*5</f>
        <v>3986.0203605471083</v>
      </c>
      <c r="O88" s="20">
        <f>14.39984*$X$6/'efen +tol'!O188</f>
        <v>706.47488420846332</v>
      </c>
      <c r="P88" s="31">
        <f>0.75*3*14.39984*$X$9/'efen +tol'!P188</f>
        <v>887.67183665563846</v>
      </c>
      <c r="Q88" s="31">
        <f>0.75*3*14.39984*$X$9/'efen +tol'!Q188</f>
        <v>887.67183665563846</v>
      </c>
      <c r="R88" s="22">
        <f>5/6*14.39984*$X$14/'efen +tol'!R188*5</f>
        <v>788.67496370494734</v>
      </c>
      <c r="S88" s="22">
        <f>5/6*14.39984*$X$14/'efen +tol'!S188*5</f>
        <v>788.67496370494734</v>
      </c>
      <c r="T88" s="22">
        <f>14.39984*7/8*$X$21*7/'efen +tol'!T188</f>
        <v>515.26764295389899</v>
      </c>
      <c r="U88" s="22">
        <f>14.39984*7/8*$X$21*7/'efen +tol'!U188</f>
        <v>515.26764295389899</v>
      </c>
      <c r="V88" s="20">
        <f>14.39984*$X$6/'efen +tol'!V188</f>
        <v>139.78329342630104</v>
      </c>
      <c r="W88" s="31">
        <f>0.75*3*14.39984*$X$9/'efen +tol'!W188</f>
        <v>175.63496676675237</v>
      </c>
      <c r="X88" s="31">
        <f>0.75*3*14.39984*$X$9/'efen +tol'!X188</f>
        <v>175.63496676675237</v>
      </c>
      <c r="Y88" s="22">
        <f>5/6*14.39984/'efen +tol'!Y188*$X$14*5</f>
        <v>156.04742126546117</v>
      </c>
      <c r="Z88" s="22">
        <f>5/6*14.39984/'efen +tol'!Z188*$X$14*5</f>
        <v>156.04742126546117</v>
      </c>
      <c r="AA88" s="22"/>
      <c r="AB88" s="20">
        <f>14.39984*$X$6/'efen +tol'!AB188</f>
        <v>27.657556634862328</v>
      </c>
      <c r="AC88" s="31">
        <f>0.75*3*14.39984*$X$9/'efen +tol'!AC188</f>
        <v>34.751177493000917</v>
      </c>
      <c r="AD88" s="31">
        <f>0.75*3*14.39984*$X$9/'efen +tol'!AD188</f>
        <v>34.751177493000917</v>
      </c>
      <c r="AE88" s="22"/>
      <c r="AF88" s="21">
        <v>4.0727000000000002</v>
      </c>
      <c r="AG88" s="11">
        <v>87</v>
      </c>
      <c r="AH88" s="11" t="s">
        <v>85</v>
      </c>
      <c r="AK88" s="6"/>
      <c r="AL88" s="6"/>
      <c r="AN88">
        <f t="shared" si="4"/>
        <v>9.8171580591692842E-2</v>
      </c>
      <c r="AO88" s="151">
        <v>101134</v>
      </c>
      <c r="AP88" s="153">
        <v>18637</v>
      </c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</row>
    <row r="89" spans="1:71">
      <c r="A89" s="15">
        <v>88</v>
      </c>
      <c r="B89" s="15" t="s">
        <v>86</v>
      </c>
      <c r="C89" s="36">
        <f>'efen +tol'!C189</f>
        <v>5.8E-5</v>
      </c>
      <c r="D89" s="135">
        <f>C88-C89</f>
        <v>2.0000000000000012E-6</v>
      </c>
      <c r="E89" s="140"/>
      <c r="F89" s="20">
        <f>14.39984*$X$6/'efen +tol'!F189</f>
        <v>91006.89655172413</v>
      </c>
      <c r="G89" s="20">
        <f>14.39984*$X$6/'efen +tol'!G189</f>
        <v>17905.191499317614</v>
      </c>
      <c r="H89" s="28">
        <f>0.75*3*14.39984*$X$9/'efen +tol'!H189</f>
        <v>22497.521963116644</v>
      </c>
      <c r="I89" s="28">
        <f>0.75*3*14.39984*$X$9/'efen +tol'!I189</f>
        <v>22497.521963116644</v>
      </c>
      <c r="J89" s="20">
        <f>14.39984*$X$6/'efen +tol'!J189</f>
        <v>3522.7646999809936</v>
      </c>
      <c r="K89" s="28">
        <f>0.75*3*14.39984*$X$9/'efen +tol'!K189</f>
        <v>4426.2847572300379</v>
      </c>
      <c r="L89" s="28">
        <f>0.75*3*14.39984*$X$9/'efen +tol'!L189</f>
        <v>4426.2847572300379</v>
      </c>
      <c r="M89" s="27">
        <f>5/6*14.39984*$X$14/'efen +tol'!M189*5</f>
        <v>3932.6469829304888</v>
      </c>
      <c r="N89" s="27">
        <f>5/6*14.39984*$X$14/'efen +tol'!N189*5</f>
        <v>3932.6469829304888</v>
      </c>
      <c r="O89" s="20">
        <f>14.39984*$X$6/'efen +tol'!O189</f>
        <v>693.08787520675958</v>
      </c>
      <c r="P89" s="28">
        <f>0.75*3*14.39984*$X$9/'efen +tol'!P189</f>
        <v>870.85132239039035</v>
      </c>
      <c r="Q89" s="28">
        <f>0.75*3*14.39984*$X$9/'efen +tol'!Q189</f>
        <v>870.85132239039035</v>
      </c>
      <c r="R89" s="27">
        <f>5/6*14.39984*$X$14/'efen +tol'!R189*5</f>
        <v>773.73034348626015</v>
      </c>
      <c r="S89" s="27">
        <f>5/6*14.39984*$X$14/'efen +tol'!S189*5</f>
        <v>773.73034348626015</v>
      </c>
      <c r="T89" s="27">
        <f>14.39984*7/8*$X$21*7/'efen +tol'!T189</f>
        <v>505.50382441102329</v>
      </c>
      <c r="U89" s="27">
        <f>14.39984*7/8*$X$21*7/'efen +tol'!U189</f>
        <v>505.50382441102329</v>
      </c>
      <c r="V89" s="20">
        <f>14.39984*$X$6/'efen +tol'!V189</f>
        <v>136.36187587584618</v>
      </c>
      <c r="W89" s="28">
        <f>0.75*3*14.39984*$X$9/'efen +tol'!W189</f>
        <v>171.33602271528636</v>
      </c>
      <c r="X89" s="28">
        <f>0.75*3*14.39984*$X$9/'efen +tol'!X189</f>
        <v>171.33602271528636</v>
      </c>
      <c r="Y89" s="27">
        <f>5/6*14.39984/'efen +tol'!Y189*$X$14*5</f>
        <v>152.22791342061012</v>
      </c>
      <c r="Z89" s="27">
        <f>5/6*14.39984/'efen +tol'!Z189*$X$14*5</f>
        <v>152.22791342061012</v>
      </c>
      <c r="AA89" s="27"/>
      <c r="AB89" s="20">
        <f>14.39984*$X$6/'efen +tol'!AB189</f>
        <v>26.828576660401993</v>
      </c>
      <c r="AC89" s="28">
        <f>0.75*3*14.39984*$X$9/'efen +tol'!AC189</f>
        <v>33.709580413007885</v>
      </c>
      <c r="AD89" s="28">
        <f>0.75*3*14.39984*$X$9/'efen +tol'!AD189</f>
        <v>33.709580413007885</v>
      </c>
      <c r="AE89" s="27"/>
      <c r="AF89" s="26">
        <v>5.2784000000000004</v>
      </c>
      <c r="AG89" s="15">
        <v>88</v>
      </c>
      <c r="AH89" s="15" t="s">
        <v>86</v>
      </c>
      <c r="AK89" s="6"/>
      <c r="AL89" s="6"/>
      <c r="AN89">
        <f t="shared" si="4"/>
        <v>0.12425161374027727</v>
      </c>
      <c r="AO89" s="151">
        <v>103919</v>
      </c>
      <c r="AP89" s="153">
        <v>19237</v>
      </c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</row>
    <row r="90" spans="1:71">
      <c r="A90" s="15">
        <v>89</v>
      </c>
      <c r="B90" s="15" t="s">
        <v>87</v>
      </c>
      <c r="C90" s="36">
        <f>'efen +tol'!C190</f>
        <v>5.5999999999999999E-5</v>
      </c>
      <c r="D90" s="135">
        <f t="shared" si="5"/>
        <v>2.0000000000000012E-6</v>
      </c>
      <c r="E90" s="140"/>
      <c r="F90" s="20">
        <f>14.39984*$X$6/'efen +tol'!F190</f>
        <v>92321.428571428565</v>
      </c>
      <c r="G90" s="20">
        <f>14.39984*$X$6/'efen +tol'!G190</f>
        <v>18057.897653755284</v>
      </c>
      <c r="H90" s="28">
        <f>0.75*3*14.39984*$X$9/'efen +tol'!H190</f>
        <v>22689.394251301637</v>
      </c>
      <c r="I90" s="28">
        <f>0.75*3*14.39984*$X$9/'efen +tol'!I190</f>
        <v>22689.394251301637</v>
      </c>
      <c r="J90" s="20">
        <f>14.39984*$X$6/'efen +tol'!J190</f>
        <v>3532.0907910475894</v>
      </c>
      <c r="K90" s="28">
        <f>0.75*3*14.39984*$X$9/'efen +tol'!K190</f>
        <v>4438.0028077523557</v>
      </c>
      <c r="L90" s="28">
        <f>0.75*3*14.39984*$X$9/'efen +tol'!L190</f>
        <v>4438.0028077523557</v>
      </c>
      <c r="M90" s="27">
        <f>5/6*14.39984*$X$14/'efen +tol'!M190*5</f>
        <v>3943.058187486894</v>
      </c>
      <c r="N90" s="27">
        <f>5/6*14.39984*$X$14/'efen +tol'!N190*5</f>
        <v>3943.058187486894</v>
      </c>
      <c r="O90" s="20">
        <f>14.39984*$X$6/'efen +tol'!O190</f>
        <v>690.87031034361689</v>
      </c>
      <c r="P90" s="28">
        <f>0.75*3*14.39984*$X$9/'efen +tol'!P190</f>
        <v>868.06499563062971</v>
      </c>
      <c r="Q90" s="28">
        <f>0.75*3*14.39984*$X$9/'efen +tol'!Q190</f>
        <v>868.06499563062971</v>
      </c>
      <c r="R90" s="27">
        <f>5/6*14.39984*$X$14/'efen +tol'!R190*5</f>
        <v>771.25475953126647</v>
      </c>
      <c r="S90" s="27">
        <f>5/6*14.39984*$X$14/'efen +tol'!S190*5</f>
        <v>771.25475953126647</v>
      </c>
      <c r="T90" s="27">
        <f>14.39984*7/8*$X$21*7/'efen +tol'!T190</f>
        <v>503.88644289376083</v>
      </c>
      <c r="U90" s="27">
        <f>14.39984*7/8*$X$21*7/'efen +tol'!U190</f>
        <v>503.88644289376083</v>
      </c>
      <c r="V90" s="20">
        <f>14.39984*$X$6/'efen +tol'!V190</f>
        <v>135.13293229156258</v>
      </c>
      <c r="W90" s="28">
        <f>0.75*3*14.39984*$X$9/'efen +tol'!W190</f>
        <v>169.79187920361792</v>
      </c>
      <c r="X90" s="28">
        <f>0.75*3*14.39984*$X$9/'efen +tol'!X190</f>
        <v>169.79187920361792</v>
      </c>
      <c r="Y90" s="27">
        <f>5/6*14.39984/'efen +tol'!Y190*$X$14*5</f>
        <v>150.85597924659311</v>
      </c>
      <c r="Z90" s="27">
        <f>5/6*14.39984/'efen +tol'!Z190*$X$14*5</f>
        <v>150.85597924659311</v>
      </c>
      <c r="AA90" s="27"/>
      <c r="AB90" s="20">
        <f>14.39984*$X$6/'efen +tol'!AB190</f>
        <v>26.431747198158849</v>
      </c>
      <c r="AC90" s="28">
        <f>0.75*3*14.39984*$X$9/'efen +tol'!AC190</f>
        <v>33.210971976300179</v>
      </c>
      <c r="AD90" s="28">
        <f>0.75*3*14.39984*$X$9/'efen +tol'!AD190</f>
        <v>33.210971976300179</v>
      </c>
      <c r="AE90" s="27">
        <f>5/6*14.39984/'efen +tol'!AE190*X10</f>
        <v>26.228573855448538</v>
      </c>
      <c r="AF90" s="26">
        <v>5.17</v>
      </c>
      <c r="AG90" s="15">
        <v>89</v>
      </c>
      <c r="AH90" s="15" t="s">
        <v>87</v>
      </c>
      <c r="AK90" s="6"/>
      <c r="AL90" s="6"/>
      <c r="AN90">
        <f t="shared" si="4"/>
        <v>0.13523516919951883</v>
      </c>
      <c r="AO90" s="151">
        <v>106759</v>
      </c>
      <c r="AP90" s="153">
        <v>19850</v>
      </c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</row>
    <row r="91" spans="1:71">
      <c r="A91" s="15">
        <v>90</v>
      </c>
      <c r="B91" s="15" t="s">
        <v>88</v>
      </c>
      <c r="C91" s="36">
        <f>'efen +tol'!C191</f>
        <v>5.3999999999999998E-5</v>
      </c>
      <c r="D91" s="135">
        <f t="shared" si="5"/>
        <v>2.0000000000000012E-6</v>
      </c>
      <c r="E91" s="140"/>
      <c r="F91" s="20">
        <f>14.39984*$X$6/'efen +tol'!F191</f>
        <v>116790.74074074074</v>
      </c>
      <c r="G91" s="20">
        <f>14.39984*$X$6/'efen +tol'!G191</f>
        <v>22706.003802410003</v>
      </c>
      <c r="H91" s="28">
        <f>0.75*3*14.39984*$X$9/'efen +tol'!H191</f>
        <v>28529.648468646497</v>
      </c>
      <c r="I91" s="28">
        <f>0.75*3*14.39984*$X$9/'efen +tol'!I191</f>
        <v>28529.648468646497</v>
      </c>
      <c r="J91" s="20">
        <f>14.39984*$X$6/'efen +tol'!J191</f>
        <v>4414.4133807622229</v>
      </c>
      <c r="K91" s="28">
        <f>0.75*3*14.39984*$X$9/'efen +tol'!K191</f>
        <v>5546.6238376595429</v>
      </c>
      <c r="L91" s="28">
        <f>0.75*3*14.39984*$X$9/'efen +tol'!L191</f>
        <v>5546.6238376595429</v>
      </c>
      <c r="M91" s="27">
        <f>5/6*14.39984*$X$14/'efen +tol'!M191*5</f>
        <v>4928.0411670288959</v>
      </c>
      <c r="N91" s="27">
        <f>5/6*14.39984*$X$14/'efen +tol'!N191*5</f>
        <v>4928.0411670288959</v>
      </c>
      <c r="O91" s="20">
        <f>14.39984*$X$6/'efen +tol'!O191</f>
        <v>858.23316448948219</v>
      </c>
      <c r="P91" s="28">
        <f>0.75*3*14.39984*$X$9/'efen +tol'!P191</f>
        <v>1078.3531395524631</v>
      </c>
      <c r="Q91" s="28">
        <f>0.75*3*14.39984*$X$9/'efen +tol'!Q191</f>
        <v>1078.3531395524631</v>
      </c>
      <c r="R91" s="27">
        <f>5/6*14.39984*$X$14/'efen +tol'!R191*5</f>
        <v>958.09069081413759</v>
      </c>
      <c r="S91" s="27">
        <f>5/6*14.39984*$X$14/'efen +tol'!S191*5</f>
        <v>958.09069081413759</v>
      </c>
      <c r="T91" s="27">
        <f>14.39984*7/8*$X$21*7/'efen +tol'!T191</f>
        <v>625.95258466523649</v>
      </c>
      <c r="U91" s="27">
        <f>14.39984*7/8*$X$21*7/'efen +tol'!U191</f>
        <v>625.95258466523649</v>
      </c>
      <c r="V91" s="20">
        <f>14.39984*$X$6/'efen +tol'!V191</f>
        <v>166.85437024079752</v>
      </c>
      <c r="W91" s="28">
        <f>0.75*3*14.39984*$X$9/'efen +tol'!W191</f>
        <v>209.6492438674783</v>
      </c>
      <c r="X91" s="28">
        <f>0.75*3*14.39984*$X$9/'efen +tol'!X191</f>
        <v>209.6492438674783</v>
      </c>
      <c r="Y91" s="27">
        <f>5/6*14.39984/'efen +tol'!Y191*$X$14*5</f>
        <v>186.26828403264611</v>
      </c>
      <c r="Z91" s="27">
        <f>5/6*14.39984/'efen +tol'!Z191*$X$14*5</f>
        <v>186.26828403264611</v>
      </c>
      <c r="AA91" s="27"/>
      <c r="AB91" s="20">
        <f>14.39984*$X$6/'efen +tol'!AB191</f>
        <v>32.439180889745643</v>
      </c>
      <c r="AC91" s="28">
        <f>0.75*3*14.39984*$X$9/'efen +tol'!AC191</f>
        <v>40.759194592271172</v>
      </c>
      <c r="AD91" s="28">
        <f>0.75*3*14.39984*$X$9/'efen +tol'!AD191</f>
        <v>40.759194592271172</v>
      </c>
      <c r="AE91" s="27">
        <f>5/6*14.39984/'efen +tol'!AE191*X11*2</f>
        <v>32.994575861111443</v>
      </c>
      <c r="AF91" s="26">
        <v>6.3067000000000002</v>
      </c>
      <c r="AG91" s="15">
        <v>90</v>
      </c>
      <c r="AH91" s="15" t="s">
        <v>88</v>
      </c>
      <c r="AK91" s="6"/>
      <c r="AL91" s="6"/>
      <c r="AN91">
        <f t="shared" si="4"/>
        <v>0.1089623346720392</v>
      </c>
      <c r="AO91" s="151">
        <v>109654</v>
      </c>
      <c r="AP91" s="153">
        <v>20475</v>
      </c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</row>
    <row r="92" spans="1:71">
      <c r="A92" s="15">
        <v>91</v>
      </c>
      <c r="B92" s="15" t="s">
        <v>89</v>
      </c>
      <c r="C92" s="36">
        <f>'efen +tol'!C192</f>
        <v>5.1999999999999997E-5</v>
      </c>
      <c r="D92" s="135">
        <f t="shared" si="5"/>
        <v>2.0000000000000012E-6</v>
      </c>
      <c r="E92" s="140"/>
      <c r="F92" s="20">
        <f>14.39984*$X$6/'efen +tol'!F192</f>
        <v>113269.23076923077</v>
      </c>
      <c r="G92" s="20">
        <f>14.39984*$X$6/'efen +tol'!G192</f>
        <v>21883.284593799861</v>
      </c>
      <c r="H92" s="28">
        <f>0.75*3*14.39984*$X$9/'efen +tol'!H192</f>
        <v>27495.917918158386</v>
      </c>
      <c r="I92" s="28">
        <f>0.75*3*14.39984*$X$9/'efen +tol'!I192</f>
        <v>27495.917918158386</v>
      </c>
      <c r="J92" s="20">
        <f>14.39984*$X$6/'efen +tol'!J192</f>
        <v>4227.786675702614</v>
      </c>
      <c r="K92" s="28">
        <f>0.75*3*14.39984*$X$9/'efen +tol'!K192</f>
        <v>5312.131042866331</v>
      </c>
      <c r="L92" s="28">
        <f>0.75*3*14.39984*$X$9/'efen +tol'!L192</f>
        <v>5312.131042866331</v>
      </c>
      <c r="M92" s="27">
        <f>5/6*14.39984*$X$14/'efen +tol'!M192*5</f>
        <v>4719.6999886950462</v>
      </c>
      <c r="N92" s="27">
        <f>5/6*14.39984*$X$14/'efen +tol'!N192*5</f>
        <v>4719.6999886950462</v>
      </c>
      <c r="O92" s="20">
        <f>14.39984*$X$6/'efen +tol'!O192</f>
        <v>816.79603894164984</v>
      </c>
      <c r="P92" s="28">
        <f>0.75*3*14.39984*$X$9/'efen +tol'!P192</f>
        <v>1026.2882039645747</v>
      </c>
      <c r="Q92" s="28">
        <f>0.75*3*14.39984*$X$9/'efen +tol'!Q192</f>
        <v>1026.2882039645747</v>
      </c>
      <c r="R92" s="27">
        <f>5/6*14.39984*$X$14/'efen +tol'!R192*5</f>
        <v>911.83225443095421</v>
      </c>
      <c r="S92" s="27">
        <f>5/6*14.39984*$X$14/'efen +tol'!S192*5</f>
        <v>911.83225443095421</v>
      </c>
      <c r="T92" s="27">
        <f>14.39984*7/8*$X$21*7/'efen +tol'!T192</f>
        <v>595.7304062282235</v>
      </c>
      <c r="U92" s="27">
        <f>14.39984*7/8*$X$21*7/'efen +tol'!U192</f>
        <v>595.7304062282235</v>
      </c>
      <c r="V92" s="20">
        <f>14.39984*$X$6/'efen +tol'!V192</f>
        <v>157.80260935703313</v>
      </c>
      <c r="W92" s="28">
        <f>0.75*3*14.39984*$X$9/'efen +tol'!W192</f>
        <v>198.27588383973827</v>
      </c>
      <c r="X92" s="28">
        <f>0.75*3*14.39984*$X$9/'efen +tol'!X192</f>
        <v>198.27588383973827</v>
      </c>
      <c r="Y92" s="27">
        <f>5/6*14.39984/'efen +tol'!Y192*$X$14*5</f>
        <v>176.16332864634504</v>
      </c>
      <c r="Z92" s="27">
        <f>5/6*14.39984/'efen +tol'!Z192*$X$14*5</f>
        <v>176.16332864634504</v>
      </c>
      <c r="AA92" s="32">
        <f>7/8*14.39984/'efen +tol'!AA192*2*X16</f>
        <v>139.75624072610043</v>
      </c>
      <c r="AB92" s="20">
        <f>14.39984*$X$6/'efen +tol'!AB192</f>
        <v>30.487003281938442</v>
      </c>
      <c r="AC92" s="28">
        <f>0.75*3*14.39984*$X$9/'efen +tol'!AC192</f>
        <v>38.306321714077107</v>
      </c>
      <c r="AD92" s="28">
        <f>0.75*3*14.39984*$X$9/'efen +tol'!AD192</f>
        <v>38.306321714077107</v>
      </c>
      <c r="AE92" s="27">
        <f>5/6*14.39984/'efen +tol'!AE192*X11*2</f>
        <v>31.008974794485287</v>
      </c>
      <c r="AF92" s="26">
        <v>5.89</v>
      </c>
      <c r="AG92" s="15">
        <v>91</v>
      </c>
      <c r="AH92" s="15" t="s">
        <v>89</v>
      </c>
      <c r="AN92">
        <f t="shared" si="4"/>
        <v>3.6532995159144654E-2</v>
      </c>
      <c r="AO92" s="151">
        <v>112604</v>
      </c>
      <c r="AP92" s="152">
        <v>21112</v>
      </c>
    </row>
    <row r="93" spans="1:71" ht="15.75" thickBot="1">
      <c r="A93" s="17">
        <v>92</v>
      </c>
      <c r="B93" s="17" t="s">
        <v>90</v>
      </c>
      <c r="C93" s="36">
        <f>'efen +tol'!C193</f>
        <v>5.0000000000000002E-5</v>
      </c>
      <c r="D93" s="135">
        <f>C92-C93</f>
        <v>1.9999999999999944E-6</v>
      </c>
      <c r="E93" s="142"/>
      <c r="F93" s="20">
        <f>14.39984*$X$6/'efen +tol'!F193</f>
        <v>123880.99999999999</v>
      </c>
      <c r="G93" s="20">
        <f>14.39984*$X$6/'efen +tol'!G193</f>
        <v>23777.509826530779</v>
      </c>
      <c r="H93" s="28">
        <f>0.75*3*14.39984*$X$9/'efen +tol'!H193</f>
        <v>29875.974773628357</v>
      </c>
      <c r="I93" s="28">
        <f>0.75*3*14.39984*$X$9/'efen +tol'!I193</f>
        <v>29875.974773628357</v>
      </c>
      <c r="J93" s="20">
        <f>14.39984*$X$6/'efen +tol'!J193</f>
        <v>4563.8150608306987</v>
      </c>
      <c r="K93" s="28">
        <f>0.75*3*14.39984*$X$9/'efen +tol'!K193</f>
        <v>5734.3441186068403</v>
      </c>
      <c r="L93" s="28">
        <f>0.75*3*14.39984*$X$9/'efen +tol'!L193</f>
        <v>5734.3441186068403</v>
      </c>
      <c r="M93" s="27">
        <f>5/6*14.39984*$X$14/'efen +tol'!M193*5</f>
        <v>5094.8260977309692</v>
      </c>
      <c r="N93" s="27">
        <f>5/6*14.39984*$X$14/'efen +tol'!N193*5</f>
        <v>5094.8260977309692</v>
      </c>
      <c r="O93" s="20">
        <f>14.39984*$X$6/'efen +tol'!O193</f>
        <v>875.97095160170738</v>
      </c>
      <c r="P93" s="28">
        <f>0.75*3*14.39984*$X$9/'efen +tol'!P193</f>
        <v>1100.6403211863251</v>
      </c>
      <c r="Q93" s="28">
        <f>0.75*3*14.39984*$X$9/'efen +tol'!Q193</f>
        <v>1100.6403211863251</v>
      </c>
      <c r="R93" s="27">
        <f>5/6*14.39984*$X$14/'efen +tol'!R193*5</f>
        <v>977.89231281038724</v>
      </c>
      <c r="S93" s="27">
        <f>5/6*14.39984*$X$14/'efen +tol'!S193*5</f>
        <v>977.89231281038724</v>
      </c>
      <c r="T93" s="27">
        <f>14.39984*7/8*$X$21*7/'efen +tol'!T193</f>
        <v>638.88964436945298</v>
      </c>
      <c r="U93" s="27">
        <f>14.39984*7/8*$X$21*7/'efen +tol'!U193</f>
        <v>638.88964436945298</v>
      </c>
      <c r="V93" s="20">
        <f>14.39984*$X$6/'efen +tol'!V193</f>
        <v>168.13238438069695</v>
      </c>
      <c r="W93" s="28">
        <f>0.75*3*14.39984*$X$9/'efen +tol'!W193</f>
        <v>211.25504356990854</v>
      </c>
      <c r="X93" s="28">
        <f>0.75*3*14.39984*$X$9/'efen +tol'!X193</f>
        <v>211.25504356990854</v>
      </c>
      <c r="Y93" s="27">
        <f>5/6*14.39984/'efen +tol'!Y193*$X$14*5</f>
        <v>187.6949982413598</v>
      </c>
      <c r="Z93" s="27">
        <f>5/6*14.39984/'efen +tol'!Z193*$X$14*5</f>
        <v>187.6949982413598</v>
      </c>
      <c r="AA93" s="32">
        <f>7/8*14.39984/'efen +tol'!AA193*3*X17</f>
        <v>144.52514864584705</v>
      </c>
      <c r="AB93" s="20">
        <f>14.39984*$X$6/'efen +tol'!AB193</f>
        <v>32.271045775946853</v>
      </c>
      <c r="AC93" s="28">
        <f>0.75*3*14.39984*$X$9/'efen +tol'!AC193</f>
        <v>40.547936119240958</v>
      </c>
      <c r="AD93" s="28">
        <f>0.75*3*14.39984*$X$9/'efen +tol'!AD193</f>
        <v>40.547936119240958</v>
      </c>
      <c r="AE93" s="27">
        <f>5/6*14.39984/'efen +tol'!AE193*X12*3</f>
        <v>33.624136771603162</v>
      </c>
      <c r="AF93" s="33">
        <v>6.1940499999999998</v>
      </c>
      <c r="AG93" s="17">
        <v>92</v>
      </c>
      <c r="AH93" s="17" t="s">
        <v>90</v>
      </c>
      <c r="AN93">
        <f t="shared" si="4"/>
        <v>9.2616019967410201E-2</v>
      </c>
      <c r="AO93" s="151">
        <v>115611</v>
      </c>
      <c r="AP93" s="152">
        <v>21762</v>
      </c>
    </row>
    <row r="94" spans="1:71" ht="17.25" thickBot="1">
      <c r="A94" s="8" t="s">
        <v>91</v>
      </c>
      <c r="B94" s="8" t="s">
        <v>140</v>
      </c>
      <c r="C94" s="19" t="s">
        <v>99</v>
      </c>
      <c r="D94" s="132"/>
      <c r="E94" s="132"/>
      <c r="F94" s="9" t="s">
        <v>92</v>
      </c>
      <c r="G94" s="10" t="s">
        <v>93</v>
      </c>
      <c r="H94" s="1" t="s">
        <v>119</v>
      </c>
      <c r="I94" s="1" t="s">
        <v>120</v>
      </c>
      <c r="J94" s="10" t="s">
        <v>94</v>
      </c>
      <c r="K94" s="1" t="s">
        <v>121</v>
      </c>
      <c r="L94" s="1" t="s">
        <v>122</v>
      </c>
      <c r="M94" s="1" t="s">
        <v>123</v>
      </c>
      <c r="N94" s="1" t="s">
        <v>124</v>
      </c>
      <c r="O94" s="10" t="s">
        <v>95</v>
      </c>
      <c r="P94" s="1" t="s">
        <v>125</v>
      </c>
      <c r="Q94" s="1" t="s">
        <v>126</v>
      </c>
      <c r="R94" s="1" t="s">
        <v>127</v>
      </c>
      <c r="S94" s="1" t="s">
        <v>128</v>
      </c>
      <c r="T94" s="1" t="s">
        <v>129</v>
      </c>
      <c r="U94" s="1" t="s">
        <v>130</v>
      </c>
      <c r="V94" s="10" t="s">
        <v>96</v>
      </c>
      <c r="W94" s="1" t="s">
        <v>131</v>
      </c>
      <c r="X94" s="1" t="s">
        <v>132</v>
      </c>
      <c r="Y94" s="1" t="s">
        <v>133</v>
      </c>
      <c r="Z94" s="1" t="s">
        <v>134</v>
      </c>
      <c r="AA94" s="1" t="s">
        <v>135</v>
      </c>
      <c r="AB94" s="10" t="s">
        <v>97</v>
      </c>
      <c r="AC94" s="1" t="s">
        <v>136</v>
      </c>
      <c r="AD94" s="1" t="s">
        <v>137</v>
      </c>
      <c r="AE94" s="1" t="s">
        <v>138</v>
      </c>
      <c r="AF94" s="10" t="s">
        <v>98</v>
      </c>
      <c r="AG94" s="8" t="s">
        <v>91</v>
      </c>
      <c r="AH94" s="8" t="s">
        <v>140</v>
      </c>
      <c r="AP94" s="152">
        <v>22427</v>
      </c>
    </row>
    <row r="95" spans="1:71">
      <c r="AP95" s="152">
        <v>23109</v>
      </c>
    </row>
    <row r="96" spans="1:71">
      <c r="AP96" s="152">
        <v>23808</v>
      </c>
    </row>
    <row r="97" spans="1:42">
      <c r="AP97" s="152">
        <v>24524</v>
      </c>
    </row>
    <row r="98" spans="1:42">
      <c r="AP98" s="152">
        <v>25257</v>
      </c>
    </row>
    <row r="99" spans="1:42">
      <c r="AP99" s="152">
        <v>26007</v>
      </c>
    </row>
    <row r="100" spans="1:42" ht="15.75" thickBot="1">
      <c r="AP100" s="152">
        <v>26774</v>
      </c>
    </row>
    <row r="101" spans="1:42" ht="17.25" thickBot="1">
      <c r="A101" s="8" t="s">
        <v>91</v>
      </c>
      <c r="B101" s="8" t="s">
        <v>140</v>
      </c>
      <c r="C101" s="19" t="s">
        <v>99</v>
      </c>
      <c r="D101" s="144" t="s">
        <v>6</v>
      </c>
      <c r="E101" s="145" t="s">
        <v>141</v>
      </c>
      <c r="F101" s="9" t="s">
        <v>92</v>
      </c>
      <c r="G101" s="10" t="s">
        <v>93</v>
      </c>
      <c r="H101" s="1" t="s">
        <v>119</v>
      </c>
      <c r="I101" s="1" t="s">
        <v>120</v>
      </c>
      <c r="J101" s="10" t="s">
        <v>94</v>
      </c>
      <c r="K101" s="1" t="s">
        <v>121</v>
      </c>
      <c r="L101" s="1" t="s">
        <v>122</v>
      </c>
      <c r="M101" s="1" t="s">
        <v>123</v>
      </c>
      <c r="N101" s="1" t="s">
        <v>124</v>
      </c>
      <c r="O101" s="10" t="s">
        <v>95</v>
      </c>
      <c r="P101" s="1" t="s">
        <v>125</v>
      </c>
      <c r="Q101" s="1" t="s">
        <v>126</v>
      </c>
      <c r="R101" s="1" t="s">
        <v>127</v>
      </c>
      <c r="S101" s="1" t="s">
        <v>128</v>
      </c>
      <c r="T101" s="1" t="s">
        <v>129</v>
      </c>
      <c r="U101" s="1" t="s">
        <v>130</v>
      </c>
      <c r="V101" s="10" t="s">
        <v>96</v>
      </c>
      <c r="W101" s="1" t="s">
        <v>131</v>
      </c>
      <c r="X101" s="1" t="s">
        <v>132</v>
      </c>
      <c r="Y101" s="1" t="s">
        <v>133</v>
      </c>
      <c r="Z101" s="1" t="s">
        <v>134</v>
      </c>
      <c r="AA101" s="1" t="s">
        <v>135</v>
      </c>
      <c r="AB101" s="10" t="s">
        <v>97</v>
      </c>
      <c r="AC101" s="1" t="s">
        <v>136</v>
      </c>
      <c r="AD101" s="1" t="s">
        <v>137</v>
      </c>
      <c r="AE101" s="1" t="s">
        <v>138</v>
      </c>
      <c r="AF101" s="10" t="s">
        <v>98</v>
      </c>
      <c r="AP101" s="152">
        <v>27559</v>
      </c>
    </row>
    <row r="102" spans="1:42">
      <c r="A102" s="52">
        <v>1</v>
      </c>
      <c r="B102" s="53" t="s">
        <v>0</v>
      </c>
      <c r="C102" s="36" t="s">
        <v>118</v>
      </c>
      <c r="D102" s="144"/>
      <c r="E102" s="144" t="s">
        <v>118</v>
      </c>
      <c r="F102" s="54">
        <f>0.5*14.39984/'efen +tol'!F2*$AM$105</f>
        <v>0.52946661528822425</v>
      </c>
      <c r="G102" s="55"/>
      <c r="H102" s="56"/>
      <c r="I102" s="56"/>
      <c r="J102" s="55"/>
      <c r="K102" s="56"/>
      <c r="L102" s="56"/>
      <c r="M102" s="56"/>
      <c r="N102" s="56"/>
      <c r="O102" s="55"/>
      <c r="P102" s="56"/>
      <c r="Q102" s="56"/>
      <c r="R102" s="56"/>
      <c r="S102" s="56"/>
      <c r="T102" s="56"/>
      <c r="U102" s="56"/>
      <c r="V102" s="55"/>
      <c r="W102" s="88"/>
      <c r="X102" s="88"/>
      <c r="Y102" s="88"/>
      <c r="Z102" s="88"/>
      <c r="AA102" s="56"/>
      <c r="AB102" s="55"/>
      <c r="AC102" s="56"/>
      <c r="AD102" s="56"/>
      <c r="AE102" s="56"/>
      <c r="AF102" s="55"/>
      <c r="AP102" s="152">
        <v>28361</v>
      </c>
    </row>
    <row r="103" spans="1:42" ht="15.75" thickBot="1">
      <c r="A103" s="59">
        <v>2</v>
      </c>
      <c r="B103" s="60" t="s">
        <v>1</v>
      </c>
      <c r="C103" s="37" t="s">
        <v>118</v>
      </c>
      <c r="D103" s="146"/>
      <c r="E103" s="144" t="s">
        <v>118</v>
      </c>
      <c r="F103" s="61">
        <f>14.39984*$AM$106/'efen +tol'!F3</f>
        <v>0.39346383370503618</v>
      </c>
      <c r="G103" s="62"/>
      <c r="H103" s="63"/>
      <c r="I103" s="63"/>
      <c r="J103" s="62"/>
      <c r="K103" s="63"/>
      <c r="L103" s="63"/>
      <c r="M103" s="63"/>
      <c r="N103" s="63"/>
      <c r="O103" s="62"/>
      <c r="P103" s="63"/>
      <c r="Q103" s="63"/>
      <c r="R103" s="63"/>
      <c r="S103" s="63"/>
      <c r="T103" s="63"/>
      <c r="U103" s="63"/>
      <c r="V103" s="64"/>
      <c r="W103" s="89"/>
      <c r="X103" s="90"/>
      <c r="Y103" s="90"/>
      <c r="Z103" s="87"/>
      <c r="AA103" s="81"/>
      <c r="AB103" s="62"/>
      <c r="AC103" s="63"/>
      <c r="AD103" s="63"/>
      <c r="AE103" s="63"/>
      <c r="AF103" s="62"/>
      <c r="AP103" s="152">
        <v>29181</v>
      </c>
    </row>
    <row r="104" spans="1:42" ht="16.5" thickTop="1" thickBot="1">
      <c r="A104" s="52">
        <v>3</v>
      </c>
      <c r="B104" s="53" t="s">
        <v>2</v>
      </c>
      <c r="C104" s="38">
        <v>0.1447632582565343</v>
      </c>
      <c r="D104" s="144"/>
      <c r="E104" s="144">
        <f t="shared" ref="E104:E135" si="6">1/C104</f>
        <v>6.9078301500226296</v>
      </c>
      <c r="F104" s="54">
        <f>G104*C104</f>
        <v>0.19331194468302998</v>
      </c>
      <c r="G104" s="55">
        <f>0.5*14.39984/'efen +tol'!G4*$AM$105</f>
        <v>1.3353660798409412</v>
      </c>
      <c r="H104" s="56"/>
      <c r="I104" s="56"/>
      <c r="J104" s="55"/>
      <c r="K104" s="56"/>
      <c r="L104" s="56"/>
      <c r="M104" s="56"/>
      <c r="N104" s="56"/>
      <c r="O104" s="55"/>
      <c r="P104" s="56"/>
      <c r="Q104" s="56"/>
      <c r="R104" s="56"/>
      <c r="S104" s="56"/>
      <c r="T104" s="56"/>
      <c r="U104" s="56"/>
      <c r="V104" s="57"/>
      <c r="W104" s="91"/>
      <c r="Z104" s="92"/>
      <c r="AA104" s="79"/>
      <c r="AB104" s="55"/>
      <c r="AC104" s="56"/>
      <c r="AD104" s="56"/>
      <c r="AE104" s="56"/>
      <c r="AF104" s="55"/>
      <c r="AM104" s="82" t="s">
        <v>139</v>
      </c>
      <c r="AN104" s="2" t="s">
        <v>100</v>
      </c>
      <c r="AP104" s="152">
        <v>30023</v>
      </c>
    </row>
    <row r="105" spans="1:42">
      <c r="A105" s="66">
        <v>4</v>
      </c>
      <c r="B105" s="67" t="s">
        <v>3</v>
      </c>
      <c r="C105" s="39">
        <v>8.4847394323454881E-2</v>
      </c>
      <c r="D105" s="144"/>
      <c r="E105" s="144">
        <f t="shared" si="6"/>
        <v>11.785865764926195</v>
      </c>
      <c r="F105" s="68">
        <f t="shared" ref="F105:F111" si="7">G105*C105</f>
        <v>8.804696756113109E-2</v>
      </c>
      <c r="G105" s="69">
        <f>14.39984*$AM$106/'efen +tol'!G5</f>
        <v>1.0377097406843021</v>
      </c>
      <c r="H105" s="70"/>
      <c r="I105" s="70"/>
      <c r="J105" s="69"/>
      <c r="K105" s="70"/>
      <c r="L105" s="70"/>
      <c r="M105" s="70"/>
      <c r="N105" s="70"/>
      <c r="O105" s="69"/>
      <c r="P105" s="70"/>
      <c r="Q105" s="70"/>
      <c r="R105" s="70"/>
      <c r="S105" s="70"/>
      <c r="T105" s="70"/>
      <c r="U105" s="70"/>
      <c r="V105" s="71"/>
      <c r="W105" s="91"/>
      <c r="Z105" s="92"/>
      <c r="AA105" s="80"/>
      <c r="AB105" s="69"/>
      <c r="AC105" s="70"/>
      <c r="AD105" s="70"/>
      <c r="AE105" s="70"/>
      <c r="AF105" s="69"/>
      <c r="AM105" s="83">
        <v>1</v>
      </c>
      <c r="AN105" s="36" t="s">
        <v>101</v>
      </c>
      <c r="AP105" s="152">
        <v>30887</v>
      </c>
    </row>
    <row r="106" spans="1:42">
      <c r="A106" s="66">
        <v>5</v>
      </c>
      <c r="B106" s="67" t="s">
        <v>4</v>
      </c>
      <c r="C106" s="39">
        <v>5.1330322098040816E-2</v>
      </c>
      <c r="D106" s="144"/>
      <c r="E106" s="144">
        <f t="shared" si="6"/>
        <v>19.481662283162805</v>
      </c>
      <c r="F106" s="68">
        <f>G106*C106</f>
        <v>5.9293848546438058E-2</v>
      </c>
      <c r="G106" s="69">
        <f t="shared" ref="G106:G111" si="8">H106</f>
        <v>1.15514273285071</v>
      </c>
      <c r="H106" s="72">
        <f>0.75*14.39984/'efen +tol'!H6*$AM$107</f>
        <v>1.15514273285071</v>
      </c>
      <c r="I106" s="72"/>
      <c r="J106" s="69"/>
      <c r="K106" s="70"/>
      <c r="L106" s="70"/>
      <c r="M106" s="70"/>
      <c r="N106" s="70"/>
      <c r="O106" s="69"/>
      <c r="P106" s="70"/>
      <c r="Q106" s="70"/>
      <c r="R106" s="70"/>
      <c r="S106" s="70"/>
      <c r="T106" s="70"/>
      <c r="U106" s="70"/>
      <c r="V106" s="71"/>
      <c r="W106" s="91"/>
      <c r="Z106" s="92"/>
      <c r="AA106" s="80"/>
      <c r="AB106" s="69"/>
      <c r="AC106" s="70"/>
      <c r="AD106" s="70"/>
      <c r="AE106" s="70"/>
      <c r="AF106" s="69"/>
      <c r="AM106" s="84">
        <v>0.67183083975082669</v>
      </c>
      <c r="AN106" s="58" t="s">
        <v>102</v>
      </c>
      <c r="AP106" s="152">
        <v>31770</v>
      </c>
    </row>
    <row r="107" spans="1:42">
      <c r="A107" s="66">
        <v>6</v>
      </c>
      <c r="B107" s="67" t="s">
        <v>5</v>
      </c>
      <c r="C107" s="39">
        <v>4.0611536387714656E-2</v>
      </c>
      <c r="D107" s="144"/>
      <c r="E107" s="144">
        <f t="shared" si="6"/>
        <v>24.623545153600954</v>
      </c>
      <c r="F107" s="68">
        <f t="shared" si="7"/>
        <v>3.9944466852674061E-2</v>
      </c>
      <c r="G107" s="69">
        <f t="shared" si="8"/>
        <v>0.98357438318333634</v>
      </c>
      <c r="H107" s="72">
        <f>0.75*14.39984/'efen +tol'!H7*2*$AM$108</f>
        <v>0.98357438318333634</v>
      </c>
      <c r="I107" s="72"/>
      <c r="J107" s="69"/>
      <c r="K107" s="70"/>
      <c r="L107" s="70"/>
      <c r="M107" s="70"/>
      <c r="N107" s="70"/>
      <c r="O107" s="69"/>
      <c r="P107" s="70"/>
      <c r="Q107" s="70"/>
      <c r="R107" s="70"/>
      <c r="S107" s="70"/>
      <c r="T107" s="70"/>
      <c r="U107" s="70"/>
      <c r="V107" s="71"/>
      <c r="W107" s="91"/>
      <c r="Z107" s="92"/>
      <c r="AA107" s="80"/>
      <c r="AB107" s="69"/>
      <c r="AC107" s="70"/>
      <c r="AD107" s="70"/>
      <c r="AE107" s="70"/>
      <c r="AF107" s="69"/>
      <c r="AM107" s="84">
        <v>0.88754773677829546</v>
      </c>
      <c r="AN107" s="58" t="s">
        <v>103</v>
      </c>
      <c r="AP107" s="152">
        <v>32670</v>
      </c>
    </row>
    <row r="108" spans="1:42">
      <c r="A108" s="66">
        <v>7</v>
      </c>
      <c r="B108" s="67" t="s">
        <v>6</v>
      </c>
      <c r="C108" s="39">
        <v>3.3059234735889245E-2</v>
      </c>
      <c r="D108" s="144"/>
      <c r="E108" s="144">
        <f t="shared" si="6"/>
        <v>30.248734067470586</v>
      </c>
      <c r="F108" s="68">
        <f t="shared" si="7"/>
        <v>2.764883097910395E-2</v>
      </c>
      <c r="G108" s="69">
        <f t="shared" si="8"/>
        <v>0.83634213556335779</v>
      </c>
      <c r="H108" s="72">
        <f>0.75*14.39984/'efen +tol'!H8*3*$AM$109</f>
        <v>0.83634213556335779</v>
      </c>
      <c r="I108" s="72"/>
      <c r="J108" s="69"/>
      <c r="K108" s="70"/>
      <c r="L108" s="70"/>
      <c r="M108" s="70"/>
      <c r="N108" s="70"/>
      <c r="O108" s="69"/>
      <c r="P108" s="70"/>
      <c r="Q108" s="70"/>
      <c r="R108" s="70"/>
      <c r="S108" s="70"/>
      <c r="T108" s="70"/>
      <c r="U108" s="70"/>
      <c r="V108" s="71"/>
      <c r="W108" s="91"/>
      <c r="Z108" s="92"/>
      <c r="AA108" s="80"/>
      <c r="AB108" s="69"/>
      <c r="AC108" s="70"/>
      <c r="AD108" s="70"/>
      <c r="AE108" s="70"/>
      <c r="AF108" s="69"/>
      <c r="AM108" s="84">
        <v>0.5127530410967216</v>
      </c>
      <c r="AN108" s="58" t="s">
        <v>104</v>
      </c>
      <c r="AP108" s="152">
        <v>33600</v>
      </c>
    </row>
    <row r="109" spans="1:42">
      <c r="A109" s="66">
        <v>8</v>
      </c>
      <c r="B109" s="67" t="s">
        <v>7</v>
      </c>
      <c r="C109" s="39">
        <v>3.0807571084637709E-2</v>
      </c>
      <c r="D109" s="144"/>
      <c r="E109" s="144">
        <f t="shared" si="6"/>
        <v>32.459553440701242</v>
      </c>
      <c r="F109" s="68">
        <f t="shared" si="7"/>
        <v>2.1684672466468269E-2</v>
      </c>
      <c r="G109" s="69">
        <f t="shared" si="8"/>
        <v>0.70387478476942955</v>
      </c>
      <c r="H109" s="72">
        <f>I109</f>
        <v>0.70387478476942955</v>
      </c>
      <c r="I109" s="72">
        <f>0.75*14.39984/'efen +tol'!I9*$AM$107</f>
        <v>0.70387478476942955</v>
      </c>
      <c r="J109" s="69"/>
      <c r="K109" s="70"/>
      <c r="L109" s="70"/>
      <c r="M109" s="70"/>
      <c r="N109" s="70"/>
      <c r="O109" s="69"/>
      <c r="P109" s="70"/>
      <c r="Q109" s="70"/>
      <c r="R109" s="70"/>
      <c r="S109" s="70"/>
      <c r="T109" s="70"/>
      <c r="U109" s="70"/>
      <c r="V109" s="71"/>
      <c r="W109" s="91"/>
      <c r="Z109" s="92"/>
      <c r="AA109" s="80"/>
      <c r="AB109" s="69"/>
      <c r="AC109" s="70"/>
      <c r="AD109" s="70"/>
      <c r="AE109" s="70"/>
      <c r="AF109" s="69"/>
      <c r="AM109" s="84">
        <v>0.37517434410310802</v>
      </c>
      <c r="AN109" s="58" t="s">
        <v>105</v>
      </c>
      <c r="AP109" s="152">
        <v>34540</v>
      </c>
    </row>
    <row r="110" spans="1:42">
      <c r="A110" s="66">
        <v>9</v>
      </c>
      <c r="B110" s="67" t="s">
        <v>8</v>
      </c>
      <c r="C110" s="39">
        <v>2.5414694670826903E-2</v>
      </c>
      <c r="D110" s="144"/>
      <c r="E110" s="144">
        <f t="shared" si="6"/>
        <v>39.347315124264824</v>
      </c>
      <c r="F110" s="68">
        <f t="shared" si="7"/>
        <v>1.6155619540290555E-2</v>
      </c>
      <c r="G110" s="69">
        <f t="shared" si="8"/>
        <v>0.6356802530795429</v>
      </c>
      <c r="H110" s="72">
        <f>I110</f>
        <v>0.6356802530795429</v>
      </c>
      <c r="I110" s="72">
        <f>0.75*14.39984/'efen +tol'!I10*2*$AM$108</f>
        <v>0.6356802530795429</v>
      </c>
      <c r="J110" s="69"/>
      <c r="K110" s="70"/>
      <c r="L110" s="70"/>
      <c r="M110" s="70"/>
      <c r="N110" s="70"/>
      <c r="O110" s="69"/>
      <c r="P110" s="70"/>
      <c r="Q110" s="70"/>
      <c r="R110" s="70"/>
      <c r="S110" s="70"/>
      <c r="T110" s="70"/>
      <c r="U110" s="70"/>
      <c r="V110" s="71"/>
      <c r="W110" s="91"/>
      <c r="Z110" s="92"/>
      <c r="AA110" s="80"/>
      <c r="AB110" s="69"/>
      <c r="AC110" s="70"/>
      <c r="AD110" s="70"/>
      <c r="AE110" s="70"/>
      <c r="AF110" s="69"/>
      <c r="AM110" s="84">
        <v>0.8</v>
      </c>
      <c r="AN110" s="58" t="s">
        <v>106</v>
      </c>
    </row>
    <row r="111" spans="1:42" ht="15.75" thickBot="1">
      <c r="A111" s="59">
        <v>10</v>
      </c>
      <c r="B111" s="60" t="s">
        <v>9</v>
      </c>
      <c r="C111" s="40">
        <v>2.0394826188307916E-2</v>
      </c>
      <c r="D111" s="146"/>
      <c r="E111" s="144">
        <f t="shared" si="6"/>
        <v>49.032043262682315</v>
      </c>
      <c r="F111" s="61">
        <f t="shared" si="7"/>
        <v>1.1496136671172863E-2</v>
      </c>
      <c r="G111" s="62">
        <f t="shared" si="8"/>
        <v>0.5636790706146565</v>
      </c>
      <c r="H111" s="73">
        <f>I111</f>
        <v>0.5636790706146565</v>
      </c>
      <c r="I111" s="73">
        <f>0.75*14.39984/'efen +tol'!I11*3*$AM$109</f>
        <v>0.5636790706146565</v>
      </c>
      <c r="J111" s="62"/>
      <c r="K111" s="63"/>
      <c r="L111" s="63"/>
      <c r="M111" s="63"/>
      <c r="N111" s="63"/>
      <c r="O111" s="62"/>
      <c r="P111" s="63"/>
      <c r="Q111" s="63"/>
      <c r="R111" s="63"/>
      <c r="S111" s="63"/>
      <c r="T111" s="63"/>
      <c r="U111" s="63"/>
      <c r="V111" s="64"/>
      <c r="W111" s="91"/>
      <c r="Z111" s="92"/>
      <c r="AA111" s="81"/>
      <c r="AB111" s="62"/>
      <c r="AC111" s="63"/>
      <c r="AD111" s="63"/>
      <c r="AE111" s="63"/>
      <c r="AF111" s="62"/>
      <c r="AM111" s="84">
        <v>0.41</v>
      </c>
      <c r="AN111" s="58" t="s">
        <v>107</v>
      </c>
    </row>
    <row r="112" spans="1:42" ht="15.75" thickTop="1">
      <c r="A112" s="52">
        <v>11</v>
      </c>
      <c r="B112" s="53" t="s">
        <v>10</v>
      </c>
      <c r="C112" s="41">
        <v>6.1183571183569341E-3</v>
      </c>
      <c r="D112" s="147">
        <f t="shared" ref="D112:D119" si="9">C112^0.5</f>
        <v>7.8219927885142759E-2</v>
      </c>
      <c r="E112" s="144">
        <f t="shared" si="6"/>
        <v>163.44256810373091</v>
      </c>
      <c r="F112" s="54">
        <f t="shared" ref="F112:F119" si="10">J112*C112</f>
        <v>8.5719003758650287E-3</v>
      </c>
      <c r="G112" s="55">
        <f t="shared" ref="G112:G146" si="11">F112/D112</f>
        <v>0.10958716797146513</v>
      </c>
      <c r="H112" s="56">
        <f t="shared" ref="H112:H146" si="12">G112</f>
        <v>0.10958716797146513</v>
      </c>
      <c r="I112" s="56">
        <f t="shared" ref="I112:I146" si="13">G112</f>
        <v>0.10958716797146513</v>
      </c>
      <c r="J112" s="55">
        <f>0.5*14.39984/'efen +tol'!J12*$AM$105</f>
        <v>1.4010134109607166</v>
      </c>
      <c r="K112" s="56"/>
      <c r="L112" s="56"/>
      <c r="M112" s="56"/>
      <c r="N112" s="56"/>
      <c r="O112" s="55"/>
      <c r="P112" s="56"/>
      <c r="Q112" s="56"/>
      <c r="R112" s="56"/>
      <c r="S112" s="56"/>
      <c r="T112" s="56"/>
      <c r="U112" s="56"/>
      <c r="V112" s="57"/>
      <c r="W112" s="91"/>
      <c r="Z112" s="92"/>
      <c r="AA112" s="79"/>
      <c r="AB112" s="55"/>
      <c r="AC112" s="56"/>
      <c r="AD112" s="56"/>
      <c r="AE112" s="56"/>
      <c r="AF112" s="55"/>
      <c r="AM112" s="84">
        <v>0.28000000000000003</v>
      </c>
      <c r="AN112" s="58" t="s">
        <v>108</v>
      </c>
    </row>
    <row r="113" spans="1:40">
      <c r="A113" s="66">
        <v>12</v>
      </c>
      <c r="B113" s="67" t="s">
        <v>11</v>
      </c>
      <c r="C113" s="42">
        <v>6.1183571183569332E-3</v>
      </c>
      <c r="D113" s="144">
        <f t="shared" si="9"/>
        <v>7.8219927885142759E-2</v>
      </c>
      <c r="E113" s="144">
        <f t="shared" si="6"/>
        <v>163.44256810373093</v>
      </c>
      <c r="F113" s="68">
        <f t="shared" si="10"/>
        <v>7.741132469059951E-3</v>
      </c>
      <c r="G113" s="69">
        <f t="shared" si="11"/>
        <v>9.8966244004046397E-2</v>
      </c>
      <c r="H113" s="70">
        <f t="shared" si="12"/>
        <v>9.8966244004046397E-2</v>
      </c>
      <c r="I113" s="70">
        <f t="shared" si="13"/>
        <v>9.8966244004046397E-2</v>
      </c>
      <c r="J113" s="69">
        <f>14.39984*$AM$106/'efen +tol'!J13</f>
        <v>1.2652305707743339</v>
      </c>
      <c r="K113" s="70"/>
      <c r="L113" s="70"/>
      <c r="M113" s="70"/>
      <c r="N113" s="70"/>
      <c r="O113" s="69"/>
      <c r="P113" s="70"/>
      <c r="Q113" s="70"/>
      <c r="R113" s="70"/>
      <c r="S113" s="70"/>
      <c r="T113" s="70"/>
      <c r="U113" s="70"/>
      <c r="V113" s="71"/>
      <c r="W113" s="91"/>
      <c r="Z113" s="92"/>
      <c r="AA113" s="80"/>
      <c r="AB113" s="69"/>
      <c r="AC113" s="70"/>
      <c r="AD113" s="70"/>
      <c r="AE113" s="70"/>
      <c r="AF113" s="69"/>
      <c r="AM113" s="84">
        <v>0.21</v>
      </c>
      <c r="AN113" s="58" t="s">
        <v>109</v>
      </c>
    </row>
    <row r="114" spans="1:40">
      <c r="A114" s="66">
        <v>13</v>
      </c>
      <c r="B114" s="67" t="s">
        <v>12</v>
      </c>
      <c r="C114" s="42">
        <v>4.4355024404717572E-3</v>
      </c>
      <c r="D114" s="144">
        <f t="shared" si="9"/>
        <v>6.6599567870007662E-2</v>
      </c>
      <c r="E114" s="144">
        <f t="shared" si="6"/>
        <v>225.45360157521199</v>
      </c>
      <c r="F114" s="68">
        <f t="shared" si="10"/>
        <v>7.1028631639282989E-3</v>
      </c>
      <c r="G114" s="69">
        <f t="shared" si="11"/>
        <v>0.10665028904980314</v>
      </c>
      <c r="H114" s="70">
        <f t="shared" si="12"/>
        <v>0.10665028904980314</v>
      </c>
      <c r="I114" s="70">
        <f t="shared" si="13"/>
        <v>0.10665028904980314</v>
      </c>
      <c r="J114" s="69">
        <f t="shared" ref="J114:J119" si="14">K114</f>
        <v>1.6013660818035405</v>
      </c>
      <c r="K114" s="72">
        <f>0.75*14.39984/'efen +tol'!K14*$AM$107</f>
        <v>1.6013660818035405</v>
      </c>
      <c r="L114" s="72"/>
      <c r="M114" s="70"/>
      <c r="N114" s="70"/>
      <c r="O114" s="69"/>
      <c r="P114" s="70"/>
      <c r="Q114" s="70"/>
      <c r="R114" s="70"/>
      <c r="S114" s="70"/>
      <c r="T114" s="70"/>
      <c r="U114" s="70"/>
      <c r="V114" s="71"/>
      <c r="W114" s="91"/>
      <c r="Z114" s="92"/>
      <c r="AA114" s="80"/>
      <c r="AB114" s="69"/>
      <c r="AC114" s="70"/>
      <c r="AD114" s="70"/>
      <c r="AE114" s="70"/>
      <c r="AF114" s="69"/>
      <c r="AM114" s="84">
        <v>0.18</v>
      </c>
      <c r="AN114" s="58" t="s">
        <v>110</v>
      </c>
    </row>
    <row r="115" spans="1:40">
      <c r="A115" s="66">
        <v>14</v>
      </c>
      <c r="B115" s="67" t="s">
        <v>13</v>
      </c>
      <c r="C115" s="42">
        <v>4.4355024404717572E-3</v>
      </c>
      <c r="D115" s="144">
        <f t="shared" si="9"/>
        <v>6.6599567870007662E-2</v>
      </c>
      <c r="E115" s="144">
        <f t="shared" si="6"/>
        <v>225.45360157521199</v>
      </c>
      <c r="F115" s="68">
        <f t="shared" si="10"/>
        <v>6.0263220572591642E-3</v>
      </c>
      <c r="G115" s="69">
        <f t="shared" si="11"/>
        <v>9.0485903287265149E-2</v>
      </c>
      <c r="H115" s="70">
        <f t="shared" si="12"/>
        <v>9.0485903287265149E-2</v>
      </c>
      <c r="I115" s="70">
        <f t="shared" si="13"/>
        <v>9.0485903287265149E-2</v>
      </c>
      <c r="J115" s="69">
        <f t="shared" si="14"/>
        <v>1.3586560120612194</v>
      </c>
      <c r="K115" s="72">
        <f>0.75*14.39984/'efen +tol'!K15*2*$AM$108</f>
        <v>1.3586560120612194</v>
      </c>
      <c r="L115" s="72"/>
      <c r="M115" s="70"/>
      <c r="N115" s="70"/>
      <c r="O115" s="69"/>
      <c r="P115" s="70"/>
      <c r="Q115" s="70"/>
      <c r="R115" s="70"/>
      <c r="S115" s="70"/>
      <c r="T115" s="70"/>
      <c r="U115" s="70"/>
      <c r="V115" s="71"/>
      <c r="W115" s="91"/>
      <c r="Z115" s="92"/>
      <c r="AA115" s="80"/>
      <c r="AB115" s="69"/>
      <c r="AC115" s="70"/>
      <c r="AD115" s="70"/>
      <c r="AE115" s="70"/>
      <c r="AF115" s="69"/>
      <c r="AM115" s="84">
        <v>0.7</v>
      </c>
      <c r="AN115" s="58" t="s">
        <v>111</v>
      </c>
    </row>
    <row r="116" spans="1:40">
      <c r="A116" s="66">
        <v>15</v>
      </c>
      <c r="B116" s="67" t="s">
        <v>14</v>
      </c>
      <c r="C116" s="42">
        <v>4.4355024404717572E-3</v>
      </c>
      <c r="D116" s="144">
        <f t="shared" si="9"/>
        <v>6.6599567870007662E-2</v>
      </c>
      <c r="E116" s="144">
        <f t="shared" si="6"/>
        <v>225.45360157521199</v>
      </c>
      <c r="F116" s="68">
        <f t="shared" si="10"/>
        <v>5.1413563879761058E-3</v>
      </c>
      <c r="G116" s="69">
        <f t="shared" si="11"/>
        <v>7.7198044257753451E-2</v>
      </c>
      <c r="H116" s="70">
        <f t="shared" si="12"/>
        <v>7.7198044257753451E-2</v>
      </c>
      <c r="I116" s="70">
        <f t="shared" si="13"/>
        <v>7.7198044257753451E-2</v>
      </c>
      <c r="J116" s="69">
        <f t="shared" si="14"/>
        <v>1.1591373146509361</v>
      </c>
      <c r="K116" s="72">
        <f>0.75*14.39984/'efen +tol'!K16*3*$AM$109</f>
        <v>1.1591373146509361</v>
      </c>
      <c r="L116" s="72"/>
      <c r="M116" s="70"/>
      <c r="N116" s="70"/>
      <c r="O116" s="69"/>
      <c r="P116" s="70"/>
      <c r="Q116" s="70"/>
      <c r="R116" s="70"/>
      <c r="S116" s="70"/>
      <c r="T116" s="70"/>
      <c r="U116" s="70"/>
      <c r="V116" s="71"/>
      <c r="W116" s="91"/>
      <c r="Z116" s="92"/>
      <c r="AA116" s="80"/>
      <c r="AB116" s="69"/>
      <c r="AC116" s="70"/>
      <c r="AD116" s="70"/>
      <c r="AE116" s="70"/>
      <c r="AF116" s="69"/>
      <c r="AM116" s="84">
        <v>0.34</v>
      </c>
      <c r="AN116" s="58" t="s">
        <v>112</v>
      </c>
    </row>
    <row r="117" spans="1:40">
      <c r="A117" s="66">
        <v>16</v>
      </c>
      <c r="B117" s="67" t="s">
        <v>15</v>
      </c>
      <c r="C117" s="42">
        <v>4.4355024404717572E-3</v>
      </c>
      <c r="D117" s="144">
        <f t="shared" si="9"/>
        <v>6.6599567870007662E-2</v>
      </c>
      <c r="E117" s="144">
        <f t="shared" si="6"/>
        <v>225.45360157521199</v>
      </c>
      <c r="F117" s="68">
        <f t="shared" si="10"/>
        <v>4.103867200972498E-3</v>
      </c>
      <c r="G117" s="69">
        <f t="shared" si="11"/>
        <v>6.1620027459977363E-2</v>
      </c>
      <c r="H117" s="70">
        <f t="shared" si="12"/>
        <v>6.1620027459977363E-2</v>
      </c>
      <c r="I117" s="70">
        <f t="shared" si="13"/>
        <v>6.1620027459977363E-2</v>
      </c>
      <c r="J117" s="69">
        <f t="shared" si="14"/>
        <v>0.92523164084563392</v>
      </c>
      <c r="K117" s="72">
        <f>L117</f>
        <v>0.92523164084563392</v>
      </c>
      <c r="L117" s="72">
        <f>0.75*14.39984/'efen +tol'!L17*$AM$107</f>
        <v>0.92523164084563392</v>
      </c>
      <c r="M117" s="70"/>
      <c r="N117" s="70"/>
      <c r="O117" s="69"/>
      <c r="P117" s="70"/>
      <c r="Q117" s="70"/>
      <c r="R117" s="70"/>
      <c r="S117" s="70"/>
      <c r="T117" s="70"/>
      <c r="U117" s="70"/>
      <c r="V117" s="71"/>
      <c r="W117" s="91"/>
      <c r="Z117" s="92"/>
      <c r="AA117" s="80"/>
      <c r="AB117" s="69"/>
      <c r="AC117" s="70"/>
      <c r="AD117" s="70"/>
      <c r="AE117" s="70"/>
      <c r="AF117" s="69"/>
      <c r="AM117" s="84">
        <v>0.22</v>
      </c>
      <c r="AN117" s="58" t="s">
        <v>113</v>
      </c>
    </row>
    <row r="118" spans="1:40">
      <c r="A118" s="66">
        <v>17</v>
      </c>
      <c r="B118" s="67" t="s">
        <v>16</v>
      </c>
      <c r="C118" s="42">
        <v>4.4355024404717572E-3</v>
      </c>
      <c r="D118" s="144">
        <f t="shared" si="9"/>
        <v>6.6599567870007662E-2</v>
      </c>
      <c r="E118" s="144">
        <f t="shared" si="6"/>
        <v>225.45360157521199</v>
      </c>
      <c r="F118" s="68">
        <f t="shared" si="10"/>
        <v>3.7882536260213082E-3</v>
      </c>
      <c r="G118" s="69">
        <f t="shared" si="11"/>
        <v>5.6881054144606605E-2</v>
      </c>
      <c r="H118" s="70">
        <f t="shared" si="12"/>
        <v>5.6881054144606605E-2</v>
      </c>
      <c r="I118" s="70">
        <f t="shared" si="13"/>
        <v>5.6881054144606605E-2</v>
      </c>
      <c r="J118" s="69">
        <f t="shared" si="14"/>
        <v>0.85407542366686018</v>
      </c>
      <c r="K118" s="72">
        <f>L118</f>
        <v>0.85407542366686018</v>
      </c>
      <c r="L118" s="72">
        <f>0.75*14.39984/'efen +tol'!L18*2*$AM$108</f>
        <v>0.85407542366686018</v>
      </c>
      <c r="M118" s="70"/>
      <c r="N118" s="70"/>
      <c r="O118" s="69"/>
      <c r="P118" s="70"/>
      <c r="Q118" s="70"/>
      <c r="R118" s="70"/>
      <c r="S118" s="70"/>
      <c r="T118" s="70"/>
      <c r="U118" s="70"/>
      <c r="V118" s="71"/>
      <c r="W118" s="91"/>
      <c r="Z118" s="92"/>
      <c r="AA118" s="80"/>
      <c r="AB118" s="69"/>
      <c r="AC118" s="70"/>
      <c r="AD118" s="70"/>
      <c r="AE118" s="70"/>
      <c r="AF118" s="69"/>
      <c r="AM118" s="84">
        <v>0.16</v>
      </c>
      <c r="AN118" s="58" t="s">
        <v>114</v>
      </c>
    </row>
    <row r="119" spans="1:40" ht="15.75" thickBot="1">
      <c r="A119" s="59">
        <v>18</v>
      </c>
      <c r="B119" s="60" t="s">
        <v>17</v>
      </c>
      <c r="C119" s="43">
        <v>4.4355024404717554E-3</v>
      </c>
      <c r="D119" s="146">
        <f t="shared" si="9"/>
        <v>6.6599567870007648E-2</v>
      </c>
      <c r="E119" s="144">
        <f t="shared" si="6"/>
        <v>225.45360157521208</v>
      </c>
      <c r="F119" s="61">
        <f t="shared" si="10"/>
        <v>3.4211364626954913E-3</v>
      </c>
      <c r="G119" s="62">
        <f t="shared" si="11"/>
        <v>5.1368748658745592E-2</v>
      </c>
      <c r="H119" s="63">
        <f t="shared" si="12"/>
        <v>5.1368748658745592E-2</v>
      </c>
      <c r="I119" s="63">
        <f t="shared" si="13"/>
        <v>5.1368748658745592E-2</v>
      </c>
      <c r="J119" s="62">
        <f t="shared" si="14"/>
        <v>0.77130753699497967</v>
      </c>
      <c r="K119" s="73">
        <f>L119</f>
        <v>0.77130753699497967</v>
      </c>
      <c r="L119" s="73">
        <f>0.75*14.39984/'efen +tol'!L19*3*$AM$109</f>
        <v>0.77130753699497967</v>
      </c>
      <c r="M119" s="63"/>
      <c r="N119" s="63"/>
      <c r="O119" s="62"/>
      <c r="P119" s="63"/>
      <c r="Q119" s="63"/>
      <c r="R119" s="63"/>
      <c r="S119" s="63"/>
      <c r="T119" s="63"/>
      <c r="U119" s="63"/>
      <c r="V119" s="64"/>
      <c r="W119" s="91"/>
      <c r="Z119" s="92"/>
      <c r="AA119" s="81"/>
      <c r="AB119" s="62"/>
      <c r="AC119" s="63"/>
      <c r="AD119" s="63"/>
      <c r="AE119" s="63"/>
      <c r="AF119" s="62"/>
      <c r="AM119" s="84">
        <v>0.125</v>
      </c>
      <c r="AN119" s="58" t="s">
        <v>115</v>
      </c>
    </row>
    <row r="120" spans="1:40" ht="15.75" thickTop="1">
      <c r="A120" s="52">
        <v>19</v>
      </c>
      <c r="B120" s="53" t="s">
        <v>18</v>
      </c>
      <c r="C120" s="44">
        <v>1.4021144209209564E-3</v>
      </c>
      <c r="D120" s="144">
        <f t="shared" ref="D120:D137" si="15">C120^(1/3)</f>
        <v>0.11192518443409269</v>
      </c>
      <c r="E120" s="144">
        <f t="shared" si="6"/>
        <v>713.20855493602733</v>
      </c>
      <c r="F120" s="54">
        <f t="shared" ref="F120:F137" si="16">O120*$C120</f>
        <v>2.3257089155744085E-3</v>
      </c>
      <c r="G120" s="55">
        <f t="shared" si="11"/>
        <v>2.0779138558792421E-2</v>
      </c>
      <c r="H120" s="56">
        <f t="shared" si="12"/>
        <v>2.0779138558792421E-2</v>
      </c>
      <c r="I120" s="56">
        <f t="shared" si="13"/>
        <v>2.0779138558792421E-2</v>
      </c>
      <c r="J120" s="55">
        <f t="shared" ref="J120:J146" si="17">G120/D120</f>
        <v>0.18565203768798119</v>
      </c>
      <c r="K120" s="56">
        <f t="shared" ref="K120:K146" si="18">J120</f>
        <v>0.18565203768798119</v>
      </c>
      <c r="L120" s="56">
        <f t="shared" ref="L120:L146" si="19">J120</f>
        <v>0.18565203768798119</v>
      </c>
      <c r="M120" s="56"/>
      <c r="N120" s="56"/>
      <c r="O120" s="55">
        <f>0.5*14.39984/'efen +tol'!O20*$AM$105</f>
        <v>1.6587154948786591</v>
      </c>
      <c r="P120" s="56"/>
      <c r="Q120" s="56"/>
      <c r="R120" s="56"/>
      <c r="S120" s="56"/>
      <c r="T120" s="56"/>
      <c r="U120" s="56"/>
      <c r="V120" s="57"/>
      <c r="W120" s="91"/>
      <c r="Z120" s="92"/>
      <c r="AA120" s="79"/>
      <c r="AB120" s="55"/>
      <c r="AC120" s="56"/>
      <c r="AD120" s="56"/>
      <c r="AE120" s="56"/>
      <c r="AF120" s="55"/>
      <c r="AM120" s="84">
        <v>0.1</v>
      </c>
      <c r="AN120" s="58" t="s">
        <v>116</v>
      </c>
    </row>
    <row r="121" spans="1:40" ht="15.75" thickBot="1">
      <c r="A121" s="66">
        <v>20</v>
      </c>
      <c r="B121" s="67" t="s">
        <v>19</v>
      </c>
      <c r="C121" s="45">
        <v>1.4021144209209562E-3</v>
      </c>
      <c r="D121" s="144">
        <f t="shared" si="15"/>
        <v>0.11192518443409269</v>
      </c>
      <c r="E121" s="144">
        <f t="shared" si="6"/>
        <v>713.20855493602744</v>
      </c>
      <c r="F121" s="68">
        <f t="shared" si="16"/>
        <v>2.2188875622128645E-3</v>
      </c>
      <c r="G121" s="69">
        <f t="shared" si="11"/>
        <v>1.9824738939960913E-2</v>
      </c>
      <c r="H121" s="70">
        <f t="shared" si="12"/>
        <v>1.9824738939960913E-2</v>
      </c>
      <c r="I121" s="70">
        <f t="shared" si="13"/>
        <v>1.9824738939960913E-2</v>
      </c>
      <c r="J121" s="69">
        <f t="shared" si="17"/>
        <v>0.17712491643589598</v>
      </c>
      <c r="K121" s="70">
        <f t="shared" si="18"/>
        <v>0.17712491643589598</v>
      </c>
      <c r="L121" s="70">
        <f t="shared" si="19"/>
        <v>0.17712491643589598</v>
      </c>
      <c r="M121" s="70"/>
      <c r="N121" s="70"/>
      <c r="O121" s="69">
        <f>14.39984*$AM$106/'efen +tol'!O21</f>
        <v>1.5825295918113615</v>
      </c>
      <c r="P121" s="70"/>
      <c r="Q121" s="70"/>
      <c r="R121" s="70"/>
      <c r="S121" s="70"/>
      <c r="T121" s="70"/>
      <c r="U121" s="70"/>
      <c r="V121" s="71"/>
      <c r="W121" s="91"/>
      <c r="Z121" s="92"/>
      <c r="AA121" s="80"/>
      <c r="AB121" s="69"/>
      <c r="AC121" s="70"/>
      <c r="AD121" s="70"/>
      <c r="AE121" s="70"/>
      <c r="AF121" s="69"/>
      <c r="AM121" s="85">
        <v>0.08</v>
      </c>
      <c r="AN121" s="86" t="s">
        <v>117</v>
      </c>
    </row>
    <row r="122" spans="1:40">
      <c r="A122" s="66">
        <v>21</v>
      </c>
      <c r="B122" s="67" t="s">
        <v>20</v>
      </c>
      <c r="C122" s="45">
        <v>1.4021144209209562E-3</v>
      </c>
      <c r="D122" s="144">
        <f t="shared" si="15"/>
        <v>0.11192518443409269</v>
      </c>
      <c r="E122" s="144">
        <f t="shared" si="6"/>
        <v>713.20855493602744</v>
      </c>
      <c r="F122" s="68">
        <f t="shared" si="16"/>
        <v>2.0672734420204516E-3</v>
      </c>
      <c r="G122" s="69">
        <f t="shared" si="11"/>
        <v>1.8470136569109417E-2</v>
      </c>
      <c r="H122" s="70">
        <f t="shared" si="12"/>
        <v>1.8470136569109417E-2</v>
      </c>
      <c r="I122" s="70">
        <f t="shared" si="13"/>
        <v>1.8470136569109417E-2</v>
      </c>
      <c r="J122" s="69">
        <f t="shared" si="17"/>
        <v>0.1650221678212698</v>
      </c>
      <c r="K122" s="70">
        <f t="shared" si="18"/>
        <v>0.1650221678212698</v>
      </c>
      <c r="L122" s="70">
        <f t="shared" si="19"/>
        <v>0.1650221678212698</v>
      </c>
      <c r="M122" s="70">
        <f t="shared" ref="M122:M146" si="20">J122</f>
        <v>0.1650221678212698</v>
      </c>
      <c r="N122" s="70"/>
      <c r="O122" s="69">
        <f>14.39984*$AM$106/'efen +tol'!O22</f>
        <v>1.4743971042410338</v>
      </c>
      <c r="P122" s="70"/>
      <c r="Q122" s="70"/>
      <c r="R122" s="70"/>
      <c r="S122" s="70"/>
      <c r="T122" s="70"/>
      <c r="U122" s="70"/>
      <c r="V122" s="71"/>
      <c r="W122" s="78"/>
      <c r="X122" s="93"/>
      <c r="Y122" s="93"/>
      <c r="Z122" s="79"/>
      <c r="AA122" s="80"/>
      <c r="AB122" s="69"/>
      <c r="AC122" s="70"/>
      <c r="AD122" s="70"/>
      <c r="AE122" s="70"/>
      <c r="AF122" s="69"/>
    </row>
    <row r="123" spans="1:40">
      <c r="A123" s="66">
        <v>22</v>
      </c>
      <c r="B123" s="67" t="s">
        <v>21</v>
      </c>
      <c r="C123" s="45">
        <v>1.4021144209209562E-3</v>
      </c>
      <c r="D123" s="144">
        <f t="shared" si="15"/>
        <v>0.11192518443409269</v>
      </c>
      <c r="E123" s="144">
        <f t="shared" si="6"/>
        <v>713.20855493602744</v>
      </c>
      <c r="F123" s="68">
        <f t="shared" si="16"/>
        <v>1.9865577085598032E-3</v>
      </c>
      <c r="G123" s="69">
        <f t="shared" si="11"/>
        <v>1.7748978646799467E-2</v>
      </c>
      <c r="H123" s="70">
        <f t="shared" si="12"/>
        <v>1.7748978646799467E-2</v>
      </c>
      <c r="I123" s="70">
        <f t="shared" si="13"/>
        <v>1.7748978646799467E-2</v>
      </c>
      <c r="J123" s="69">
        <f t="shared" si="17"/>
        <v>0.15857895375862419</v>
      </c>
      <c r="K123" s="70">
        <f t="shared" si="18"/>
        <v>0.15857895375862419</v>
      </c>
      <c r="L123" s="70">
        <f t="shared" si="19"/>
        <v>0.15857895375862419</v>
      </c>
      <c r="M123" s="70">
        <f t="shared" si="20"/>
        <v>0.15857895375862419</v>
      </c>
      <c r="N123" s="70"/>
      <c r="O123" s="69">
        <f>14.39984*$AM$106/'efen +tol'!O23</f>
        <v>1.4168299526189632</v>
      </c>
      <c r="P123" s="70"/>
      <c r="Q123" s="70"/>
      <c r="R123" s="70"/>
      <c r="S123" s="70"/>
      <c r="T123" s="70"/>
      <c r="U123" s="70"/>
      <c r="V123" s="69"/>
      <c r="W123" s="56"/>
      <c r="X123" s="56"/>
      <c r="Y123" s="56"/>
      <c r="Z123" s="56"/>
      <c r="AA123" s="70"/>
      <c r="AB123" s="69"/>
      <c r="AC123" s="70"/>
      <c r="AD123" s="70"/>
      <c r="AE123" s="70"/>
      <c r="AF123" s="69"/>
    </row>
    <row r="124" spans="1:40">
      <c r="A124" s="66">
        <v>23</v>
      </c>
      <c r="B124" s="67" t="s">
        <v>22</v>
      </c>
      <c r="C124" s="45">
        <v>1.4021144209209562E-3</v>
      </c>
      <c r="D124" s="144">
        <f t="shared" si="15"/>
        <v>0.11192518443409269</v>
      </c>
      <c r="E124" s="144">
        <f t="shared" si="6"/>
        <v>713.20855493602744</v>
      </c>
      <c r="F124" s="68">
        <f t="shared" si="16"/>
        <v>2.0106748524824631E-3</v>
      </c>
      <c r="G124" s="69">
        <f t="shared" si="11"/>
        <v>1.7964454225817713E-2</v>
      </c>
      <c r="H124" s="70">
        <f t="shared" si="12"/>
        <v>1.7964454225817713E-2</v>
      </c>
      <c r="I124" s="70">
        <f t="shared" si="13"/>
        <v>1.7964454225817713E-2</v>
      </c>
      <c r="J124" s="69">
        <f t="shared" si="17"/>
        <v>0.1605041288665118</v>
      </c>
      <c r="K124" s="70">
        <f t="shared" si="18"/>
        <v>0.1605041288665118</v>
      </c>
      <c r="L124" s="70">
        <f t="shared" si="19"/>
        <v>0.1605041288665118</v>
      </c>
      <c r="M124" s="70">
        <f t="shared" si="20"/>
        <v>0.1605041288665118</v>
      </c>
      <c r="N124" s="70"/>
      <c r="O124" s="69">
        <f>14.39984*$AM$106/'efen +tol'!O24</f>
        <v>1.4340305059852276</v>
      </c>
      <c r="P124" s="70"/>
      <c r="Q124" s="70"/>
      <c r="R124" s="70"/>
      <c r="S124" s="70"/>
      <c r="T124" s="70"/>
      <c r="U124" s="70"/>
      <c r="V124" s="69"/>
      <c r="W124" s="70"/>
      <c r="X124" s="70"/>
      <c r="Y124" s="70"/>
      <c r="Z124" s="70"/>
      <c r="AA124" s="70"/>
      <c r="AB124" s="69"/>
      <c r="AC124" s="70"/>
      <c r="AD124" s="70"/>
      <c r="AE124" s="70"/>
      <c r="AF124" s="69"/>
    </row>
    <row r="125" spans="1:40">
      <c r="A125" s="66">
        <v>24</v>
      </c>
      <c r="B125" s="67" t="s">
        <v>23</v>
      </c>
      <c r="C125" s="45">
        <v>1.402114420920956E-3</v>
      </c>
      <c r="D125" s="144">
        <f t="shared" si="15"/>
        <v>0.11192518443409269</v>
      </c>
      <c r="E125" s="144">
        <f t="shared" si="6"/>
        <v>713.20855493602755</v>
      </c>
      <c r="F125" s="68">
        <f t="shared" si="16"/>
        <v>1.4919251698037701E-3</v>
      </c>
      <c r="G125" s="69">
        <f t="shared" si="11"/>
        <v>1.3329664608971829E-2</v>
      </c>
      <c r="H125" s="70">
        <f t="shared" si="12"/>
        <v>1.3329664608971829E-2</v>
      </c>
      <c r="I125" s="70">
        <f t="shared" si="13"/>
        <v>1.3329664608971829E-2</v>
      </c>
      <c r="J125" s="69">
        <f t="shared" si="17"/>
        <v>0.11909441718919858</v>
      </c>
      <c r="K125" s="70">
        <f t="shared" si="18"/>
        <v>0.11909441718919858</v>
      </c>
      <c r="L125" s="70">
        <f t="shared" si="19"/>
        <v>0.11909441718919858</v>
      </c>
      <c r="M125" s="70">
        <f t="shared" si="20"/>
        <v>0.11909441718919858</v>
      </c>
      <c r="N125" s="70"/>
      <c r="O125" s="69">
        <f>0.5*14.39984*$AM$105/'efen +tol'!O25</f>
        <v>1.0640537944284343</v>
      </c>
      <c r="P125" s="70"/>
      <c r="Q125" s="70"/>
      <c r="R125" s="70"/>
      <c r="S125" s="70"/>
      <c r="T125" s="70"/>
      <c r="U125" s="70"/>
      <c r="V125" s="69"/>
      <c r="W125" s="70"/>
      <c r="X125" s="70"/>
      <c r="Y125" s="70"/>
      <c r="Z125" s="70"/>
      <c r="AA125" s="70"/>
      <c r="AB125" s="69"/>
      <c r="AC125" s="70"/>
      <c r="AD125" s="70"/>
      <c r="AE125" s="70"/>
      <c r="AF125" s="69"/>
    </row>
    <row r="126" spans="1:40">
      <c r="A126" s="66">
        <v>25</v>
      </c>
      <c r="B126" s="67" t="s">
        <v>24</v>
      </c>
      <c r="C126" s="45">
        <v>1.0681154744369822E-3</v>
      </c>
      <c r="D126" s="144">
        <f t="shared" si="15"/>
        <v>0.10222082985153451</v>
      </c>
      <c r="E126" s="144">
        <f t="shared" si="6"/>
        <v>936.22836100854465</v>
      </c>
      <c r="F126" s="68">
        <f t="shared" si="16"/>
        <v>1.3899913072033788E-3</v>
      </c>
      <c r="G126" s="69">
        <f t="shared" si="11"/>
        <v>1.3597926266321664E-2</v>
      </c>
      <c r="H126" s="70">
        <f t="shared" si="12"/>
        <v>1.3597926266321664E-2</v>
      </c>
      <c r="I126" s="70">
        <f t="shared" si="13"/>
        <v>1.3597926266321664E-2</v>
      </c>
      <c r="J126" s="69">
        <f t="shared" si="17"/>
        <v>0.13302500367167128</v>
      </c>
      <c r="K126" s="70">
        <f t="shared" si="18"/>
        <v>0.13302500367167128</v>
      </c>
      <c r="L126" s="70">
        <f t="shared" si="19"/>
        <v>0.13302500367167128</v>
      </c>
      <c r="M126" s="70">
        <f t="shared" si="20"/>
        <v>0.13302500367167128</v>
      </c>
      <c r="N126" s="70"/>
      <c r="O126" s="69">
        <f>14.39984*$AM$106/'efen +tol'!O26</f>
        <v>1.3013492833591438</v>
      </c>
      <c r="P126" s="70"/>
      <c r="Q126" s="70"/>
      <c r="R126" s="70"/>
      <c r="S126" s="70"/>
      <c r="T126" s="70"/>
      <c r="U126" s="70"/>
      <c r="V126" s="69"/>
      <c r="W126" s="70"/>
      <c r="X126" s="70"/>
      <c r="Y126" s="70"/>
      <c r="Z126" s="70"/>
      <c r="AA126" s="70"/>
      <c r="AB126" s="69"/>
      <c r="AC126" s="70"/>
      <c r="AD126" s="70"/>
      <c r="AE126" s="70"/>
      <c r="AF126" s="69"/>
    </row>
    <row r="127" spans="1:40">
      <c r="A127" s="66">
        <v>26</v>
      </c>
      <c r="B127" s="67" t="s">
        <v>25</v>
      </c>
      <c r="C127" s="45">
        <v>1.0681154744369822E-3</v>
      </c>
      <c r="D127" s="144">
        <f t="shared" si="15"/>
        <v>0.10222082985153451</v>
      </c>
      <c r="E127" s="144">
        <f t="shared" si="6"/>
        <v>936.22836100854465</v>
      </c>
      <c r="F127" s="68">
        <f t="shared" si="16"/>
        <v>1.3076056865732007E-3</v>
      </c>
      <c r="G127" s="69">
        <f t="shared" si="11"/>
        <v>1.2791968999590071E-2</v>
      </c>
      <c r="H127" s="70">
        <f t="shared" si="12"/>
        <v>1.2791968999590071E-2</v>
      </c>
      <c r="I127" s="70">
        <f t="shared" si="13"/>
        <v>1.2791968999590071E-2</v>
      </c>
      <c r="J127" s="69">
        <f t="shared" si="17"/>
        <v>0.12514053171128744</v>
      </c>
      <c r="K127" s="70">
        <f t="shared" si="18"/>
        <v>0.12514053171128744</v>
      </c>
      <c r="L127" s="70">
        <f t="shared" si="19"/>
        <v>0.12514053171128744</v>
      </c>
      <c r="M127" s="70">
        <f t="shared" si="20"/>
        <v>0.12514053171128744</v>
      </c>
      <c r="N127" s="70">
        <f t="shared" ref="N127:N146" si="21">J127</f>
        <v>0.12514053171128744</v>
      </c>
      <c r="O127" s="69">
        <f>14.39984*$AM$106/'efen +tol'!O27</f>
        <v>1.2242175287858805</v>
      </c>
      <c r="P127" s="70"/>
      <c r="Q127" s="70"/>
      <c r="R127" s="70"/>
      <c r="S127" s="70"/>
      <c r="T127" s="70"/>
      <c r="U127" s="70"/>
      <c r="V127" s="69"/>
      <c r="W127" s="70"/>
      <c r="X127" s="70"/>
      <c r="Y127" s="70"/>
      <c r="Z127" s="70"/>
      <c r="AA127" s="70"/>
      <c r="AB127" s="69"/>
      <c r="AC127" s="70"/>
      <c r="AD127" s="70"/>
      <c r="AE127" s="70"/>
      <c r="AF127" s="69"/>
    </row>
    <row r="128" spans="1:40">
      <c r="A128" s="66">
        <v>27</v>
      </c>
      <c r="B128" s="67" t="s">
        <v>26</v>
      </c>
      <c r="C128" s="45">
        <v>1.0681154744369822E-3</v>
      </c>
      <c r="D128" s="144">
        <f t="shared" si="15"/>
        <v>0.10222082985153451</v>
      </c>
      <c r="E128" s="144">
        <f t="shared" si="6"/>
        <v>936.22836100854465</v>
      </c>
      <c r="F128" s="68">
        <f t="shared" si="16"/>
        <v>1.3111563478715978E-3</v>
      </c>
      <c r="G128" s="69">
        <f t="shared" si="11"/>
        <v>1.28267042028119E-2</v>
      </c>
      <c r="H128" s="70">
        <f t="shared" si="12"/>
        <v>1.28267042028119E-2</v>
      </c>
      <c r="I128" s="70">
        <f t="shared" si="13"/>
        <v>1.28267042028119E-2</v>
      </c>
      <c r="J128" s="69">
        <f t="shared" si="17"/>
        <v>0.12548033724086766</v>
      </c>
      <c r="K128" s="70">
        <f t="shared" si="18"/>
        <v>0.12548033724086766</v>
      </c>
      <c r="L128" s="70">
        <f t="shared" si="19"/>
        <v>0.12548033724086766</v>
      </c>
      <c r="M128" s="70">
        <f t="shared" si="20"/>
        <v>0.12548033724086766</v>
      </c>
      <c r="N128" s="70">
        <f t="shared" si="21"/>
        <v>0.12548033724086766</v>
      </c>
      <c r="O128" s="69">
        <f>14.39984*$AM$106/'efen +tol'!O28</f>
        <v>1.2275417585937753</v>
      </c>
      <c r="P128" s="70"/>
      <c r="Q128" s="70"/>
      <c r="R128" s="70"/>
      <c r="S128" s="70"/>
      <c r="T128" s="70"/>
      <c r="U128" s="70"/>
      <c r="V128" s="69"/>
      <c r="W128" s="70"/>
      <c r="X128" s="70"/>
      <c r="Y128" s="70"/>
      <c r="Z128" s="70"/>
      <c r="AA128" s="70"/>
      <c r="AB128" s="69"/>
      <c r="AC128" s="70"/>
      <c r="AD128" s="70"/>
      <c r="AE128" s="70"/>
      <c r="AF128" s="69"/>
    </row>
    <row r="129" spans="1:32">
      <c r="A129" s="66">
        <v>28</v>
      </c>
      <c r="B129" s="67" t="s">
        <v>27</v>
      </c>
      <c r="C129" s="45">
        <v>1.0681154744369822E-3</v>
      </c>
      <c r="D129" s="144">
        <f t="shared" si="15"/>
        <v>0.10222082985153451</v>
      </c>
      <c r="E129" s="144">
        <f t="shared" si="6"/>
        <v>936.22836100854465</v>
      </c>
      <c r="F129" s="68">
        <f t="shared" si="16"/>
        <v>1.3525515298274905E-3</v>
      </c>
      <c r="G129" s="69">
        <f t="shared" si="11"/>
        <v>1.323166258571698E-2</v>
      </c>
      <c r="H129" s="70">
        <f t="shared" si="12"/>
        <v>1.323166258571698E-2</v>
      </c>
      <c r="I129" s="70">
        <f t="shared" si="13"/>
        <v>1.323166258571698E-2</v>
      </c>
      <c r="J129" s="69">
        <f t="shared" si="17"/>
        <v>0.12944194059992117</v>
      </c>
      <c r="K129" s="70">
        <f t="shared" si="18"/>
        <v>0.12944194059992117</v>
      </c>
      <c r="L129" s="70">
        <f t="shared" si="19"/>
        <v>0.12944194059992117</v>
      </c>
      <c r="M129" s="70">
        <f t="shared" si="20"/>
        <v>0.12944194059992117</v>
      </c>
      <c r="N129" s="70">
        <f t="shared" si="21"/>
        <v>0.12944194059992117</v>
      </c>
      <c r="O129" s="69">
        <f>14.39984*$AM$106/'efen +tol'!O29</f>
        <v>1.2662971019499911</v>
      </c>
      <c r="P129" s="70"/>
      <c r="Q129" s="70"/>
      <c r="R129" s="70"/>
      <c r="S129" s="70"/>
      <c r="T129" s="70"/>
      <c r="U129" s="70"/>
      <c r="V129" s="69"/>
      <c r="W129" s="70"/>
      <c r="X129" s="70"/>
      <c r="Y129" s="70"/>
      <c r="Z129" s="70"/>
      <c r="AA129" s="70"/>
      <c r="AB129" s="69"/>
      <c r="AC129" s="70"/>
      <c r="AD129" s="70"/>
      <c r="AE129" s="70"/>
      <c r="AF129" s="69"/>
    </row>
    <row r="130" spans="1:32">
      <c r="A130" s="66">
        <v>29</v>
      </c>
      <c r="B130" s="67" t="s">
        <v>28</v>
      </c>
      <c r="C130" s="45">
        <v>1.0681154744369827E-3</v>
      </c>
      <c r="D130" s="144">
        <f t="shared" si="15"/>
        <v>0.10222082985153451</v>
      </c>
      <c r="E130" s="144">
        <f t="shared" si="6"/>
        <v>936.22836100854431</v>
      </c>
      <c r="F130" s="68">
        <f t="shared" si="16"/>
        <v>9.9533623336003668E-4</v>
      </c>
      <c r="G130" s="69">
        <f t="shared" si="11"/>
        <v>9.7371175210146758E-3</v>
      </c>
      <c r="H130" s="70">
        <f t="shared" si="12"/>
        <v>9.7371175210146758E-3</v>
      </c>
      <c r="I130" s="70">
        <f t="shared" si="13"/>
        <v>9.7371175210146758E-3</v>
      </c>
      <c r="J130" s="69">
        <f t="shared" si="17"/>
        <v>9.5255708011340368E-2</v>
      </c>
      <c r="K130" s="70">
        <f t="shared" si="18"/>
        <v>9.5255708011340368E-2</v>
      </c>
      <c r="L130" s="70">
        <f t="shared" si="19"/>
        <v>9.5255708011340368E-2</v>
      </c>
      <c r="M130" s="70">
        <f t="shared" si="20"/>
        <v>9.5255708011340368E-2</v>
      </c>
      <c r="N130" s="70">
        <f t="shared" si="21"/>
        <v>9.5255708011340368E-2</v>
      </c>
      <c r="O130" s="69">
        <f>0.5*14.39984*$AM$105/'efen +tol'!O30</f>
        <v>0.93186201041108507</v>
      </c>
      <c r="P130" s="70"/>
      <c r="Q130" s="70"/>
      <c r="R130" s="70"/>
      <c r="S130" s="70"/>
      <c r="T130" s="70"/>
      <c r="U130" s="70"/>
      <c r="V130" s="69"/>
      <c r="W130" s="70"/>
      <c r="X130" s="70"/>
      <c r="Y130" s="70"/>
      <c r="Z130" s="70"/>
      <c r="AA130" s="70"/>
      <c r="AB130" s="69"/>
      <c r="AC130" s="70"/>
      <c r="AD130" s="70"/>
      <c r="AE130" s="70"/>
      <c r="AF130" s="69"/>
    </row>
    <row r="131" spans="1:32">
      <c r="A131" s="66">
        <v>30</v>
      </c>
      <c r="B131" s="67" t="s">
        <v>29</v>
      </c>
      <c r="C131" s="45">
        <v>8.5117247339498584E-4</v>
      </c>
      <c r="D131" s="144">
        <f t="shared" si="15"/>
        <v>9.4770358484427192E-2</v>
      </c>
      <c r="E131" s="144">
        <f t="shared" si="6"/>
        <v>1174.8500230645393</v>
      </c>
      <c r="F131" s="68">
        <f t="shared" si="16"/>
        <v>8.7654732899396075E-4</v>
      </c>
      <c r="G131" s="69">
        <f t="shared" si="11"/>
        <v>9.249171819245533E-3</v>
      </c>
      <c r="H131" s="70">
        <f t="shared" si="12"/>
        <v>9.249171819245533E-3</v>
      </c>
      <c r="I131" s="70">
        <f t="shared" si="13"/>
        <v>9.249171819245533E-3</v>
      </c>
      <c r="J131" s="69">
        <f t="shared" si="17"/>
        <v>9.7595619212154511E-2</v>
      </c>
      <c r="K131" s="70">
        <f t="shared" si="18"/>
        <v>9.7595619212154511E-2</v>
      </c>
      <c r="L131" s="70">
        <f t="shared" si="19"/>
        <v>9.7595619212154511E-2</v>
      </c>
      <c r="M131" s="70">
        <f t="shared" si="20"/>
        <v>9.7595619212154511E-2</v>
      </c>
      <c r="N131" s="70">
        <f t="shared" si="21"/>
        <v>9.7595619212154511E-2</v>
      </c>
      <c r="O131" s="69">
        <f>14.39984*$AM$106/'efen +tol'!O31</f>
        <v>1.029811649685715</v>
      </c>
      <c r="P131" s="70"/>
      <c r="Q131" s="70"/>
      <c r="R131" s="70"/>
      <c r="S131" s="70"/>
      <c r="T131" s="70"/>
      <c r="U131" s="70"/>
      <c r="V131" s="69"/>
      <c r="W131" s="70"/>
      <c r="X131" s="70"/>
      <c r="Y131" s="70"/>
      <c r="Z131" s="70"/>
      <c r="AA131" s="70"/>
      <c r="AB131" s="69"/>
      <c r="AC131" s="70"/>
      <c r="AD131" s="70"/>
      <c r="AE131" s="70"/>
      <c r="AF131" s="69"/>
    </row>
    <row r="132" spans="1:32">
      <c r="A132" s="66">
        <v>31</v>
      </c>
      <c r="B132" s="67" t="s">
        <v>30</v>
      </c>
      <c r="C132" s="45">
        <v>6.7031149421529221E-4</v>
      </c>
      <c r="D132" s="144">
        <f t="shared" si="15"/>
        <v>8.7516959726016155E-2</v>
      </c>
      <c r="E132" s="144">
        <f t="shared" si="6"/>
        <v>1491.8437303102812</v>
      </c>
      <c r="F132" s="68">
        <f t="shared" si="16"/>
        <v>1.0709932598737277E-3</v>
      </c>
      <c r="G132" s="69">
        <f t="shared" si="11"/>
        <v>1.223755102127198E-2</v>
      </c>
      <c r="H132" s="70">
        <f t="shared" si="12"/>
        <v>1.223755102127198E-2</v>
      </c>
      <c r="I132" s="70">
        <f t="shared" si="13"/>
        <v>1.223755102127198E-2</v>
      </c>
      <c r="J132" s="69">
        <f t="shared" si="17"/>
        <v>0.13983062322529613</v>
      </c>
      <c r="K132" s="70">
        <f t="shared" si="18"/>
        <v>0.13983062322529613</v>
      </c>
      <c r="L132" s="70">
        <f t="shared" si="19"/>
        <v>0.13983062322529613</v>
      </c>
      <c r="M132" s="70">
        <f t="shared" si="20"/>
        <v>0.13983062322529613</v>
      </c>
      <c r="N132" s="70">
        <f t="shared" si="21"/>
        <v>0.13983062322529613</v>
      </c>
      <c r="O132" s="69">
        <f t="shared" ref="O132:O137" si="22">P132</f>
        <v>1.5977545799471902</v>
      </c>
      <c r="P132" s="72">
        <f>0.75*14.39984/'efen +tol'!P32*$AM$107</f>
        <v>1.5977545799471902</v>
      </c>
      <c r="Q132" s="72"/>
      <c r="R132" s="70"/>
      <c r="S132" s="70"/>
      <c r="T132" s="70"/>
      <c r="U132" s="70"/>
      <c r="V132" s="69"/>
      <c r="W132" s="70"/>
      <c r="X132" s="70"/>
      <c r="Y132" s="70"/>
      <c r="Z132" s="70"/>
      <c r="AA132" s="70"/>
      <c r="AB132" s="69"/>
      <c r="AC132" s="70"/>
      <c r="AD132" s="70"/>
      <c r="AE132" s="70"/>
      <c r="AF132" s="69"/>
    </row>
    <row r="133" spans="1:32">
      <c r="A133" s="66">
        <v>32</v>
      </c>
      <c r="B133" s="67" t="s">
        <v>31</v>
      </c>
      <c r="C133" s="45">
        <v>6.7031149421529221E-4</v>
      </c>
      <c r="D133" s="144">
        <f t="shared" si="15"/>
        <v>8.7516959726016155E-2</v>
      </c>
      <c r="E133" s="144">
        <f t="shared" si="6"/>
        <v>1491.8437303102812</v>
      </c>
      <c r="F133" s="68">
        <f t="shared" si="16"/>
        <v>9.3980928491067979E-4</v>
      </c>
      <c r="G133" s="69">
        <f t="shared" si="11"/>
        <v>1.0738596128714728E-2</v>
      </c>
      <c r="H133" s="70">
        <f t="shared" si="12"/>
        <v>1.0738596128714728E-2</v>
      </c>
      <c r="I133" s="70">
        <f t="shared" si="13"/>
        <v>1.0738596128714728E-2</v>
      </c>
      <c r="J133" s="69">
        <f t="shared" si="17"/>
        <v>0.12270302993080856</v>
      </c>
      <c r="K133" s="70">
        <f t="shared" si="18"/>
        <v>0.12270302993080856</v>
      </c>
      <c r="L133" s="70">
        <f t="shared" si="19"/>
        <v>0.12270302993080856</v>
      </c>
      <c r="M133" s="70">
        <f t="shared" si="20"/>
        <v>0.12270302993080856</v>
      </c>
      <c r="N133" s="70">
        <f t="shared" si="21"/>
        <v>0.12270302993080856</v>
      </c>
      <c r="O133" s="69">
        <f t="shared" si="22"/>
        <v>1.4020485893813863</v>
      </c>
      <c r="P133" s="72">
        <f>0.75*14.39984/'efen +tol'!P33*2*$AM$108</f>
        <v>1.4020485893813863</v>
      </c>
      <c r="Q133" s="72"/>
      <c r="R133" s="70"/>
      <c r="S133" s="70"/>
      <c r="T133" s="70"/>
      <c r="U133" s="70"/>
      <c r="V133" s="69"/>
      <c r="W133" s="70"/>
      <c r="X133" s="70"/>
      <c r="Y133" s="70"/>
      <c r="Z133" s="70"/>
      <c r="AA133" s="70"/>
      <c r="AB133" s="69"/>
      <c r="AC133" s="70"/>
      <c r="AD133" s="70"/>
      <c r="AE133" s="70"/>
      <c r="AF133" s="69"/>
    </row>
    <row r="134" spans="1:32">
      <c r="A134" s="66">
        <v>33</v>
      </c>
      <c r="B134" s="67" t="s">
        <v>32</v>
      </c>
      <c r="C134" s="45">
        <v>6.7031149421529221E-4</v>
      </c>
      <c r="D134" s="144">
        <f t="shared" si="15"/>
        <v>8.7516959726016155E-2</v>
      </c>
      <c r="E134" s="144">
        <f t="shared" si="6"/>
        <v>1491.8437303102812</v>
      </c>
      <c r="F134" s="68">
        <f t="shared" si="16"/>
        <v>8.3239488199902132E-4</v>
      </c>
      <c r="G134" s="69">
        <f t="shared" si="11"/>
        <v>9.5112408452595661E-3</v>
      </c>
      <c r="H134" s="70">
        <f t="shared" si="12"/>
        <v>9.5112408452595661E-3</v>
      </c>
      <c r="I134" s="70">
        <f t="shared" si="13"/>
        <v>9.5112408452595661E-3</v>
      </c>
      <c r="J134" s="69">
        <f t="shared" si="17"/>
        <v>0.10867883065220513</v>
      </c>
      <c r="K134" s="70">
        <f t="shared" si="18"/>
        <v>0.10867883065220513</v>
      </c>
      <c r="L134" s="70">
        <f t="shared" si="19"/>
        <v>0.10867883065220513</v>
      </c>
      <c r="M134" s="70">
        <f t="shared" si="20"/>
        <v>0.10867883065220513</v>
      </c>
      <c r="N134" s="70">
        <f t="shared" si="21"/>
        <v>0.10867883065220513</v>
      </c>
      <c r="O134" s="69">
        <f t="shared" si="22"/>
        <v>1.2418030858526063</v>
      </c>
      <c r="P134" s="72">
        <f>0.75*14.39984/'efen +tol'!P34*3*$AM$109</f>
        <v>1.2418030858526063</v>
      </c>
      <c r="Q134" s="72"/>
      <c r="R134" s="70"/>
      <c r="S134" s="70"/>
      <c r="T134" s="70"/>
      <c r="U134" s="70"/>
      <c r="V134" s="69"/>
      <c r="W134" s="70"/>
      <c r="X134" s="70"/>
      <c r="Y134" s="70"/>
      <c r="Z134" s="70"/>
      <c r="AA134" s="70"/>
      <c r="AB134" s="69"/>
      <c r="AC134" s="70"/>
      <c r="AD134" s="70"/>
      <c r="AE134" s="70"/>
      <c r="AF134" s="69"/>
    </row>
    <row r="135" spans="1:32">
      <c r="A135" s="66">
        <v>34</v>
      </c>
      <c r="B135" s="67" t="s">
        <v>33</v>
      </c>
      <c r="C135" s="45">
        <v>6.7031149421529221E-4</v>
      </c>
      <c r="D135" s="144">
        <f t="shared" si="15"/>
        <v>8.7516959726016155E-2</v>
      </c>
      <c r="E135" s="144">
        <f t="shared" si="6"/>
        <v>1491.8437303102812</v>
      </c>
      <c r="F135" s="68">
        <f t="shared" si="16"/>
        <v>6.5883506015561874E-4</v>
      </c>
      <c r="G135" s="69">
        <f t="shared" si="11"/>
        <v>7.5280844103610576E-3</v>
      </c>
      <c r="H135" s="70">
        <f t="shared" si="12"/>
        <v>7.5280844103610576E-3</v>
      </c>
      <c r="I135" s="70">
        <f t="shared" si="13"/>
        <v>7.5280844103610576E-3</v>
      </c>
      <c r="J135" s="69">
        <f t="shared" si="17"/>
        <v>8.6018577815417246E-2</v>
      </c>
      <c r="K135" s="70">
        <f t="shared" si="18"/>
        <v>8.6018577815417246E-2</v>
      </c>
      <c r="L135" s="70">
        <f t="shared" si="19"/>
        <v>8.6018577815417246E-2</v>
      </c>
      <c r="M135" s="70">
        <f t="shared" si="20"/>
        <v>8.6018577815417246E-2</v>
      </c>
      <c r="N135" s="70">
        <f t="shared" si="21"/>
        <v>8.6018577815417246E-2</v>
      </c>
      <c r="O135" s="69">
        <f t="shared" si="22"/>
        <v>0.98287895380175683</v>
      </c>
      <c r="P135" s="72">
        <f>Q135</f>
        <v>0.98287895380175683</v>
      </c>
      <c r="Q135" s="72">
        <f>0.75*14.39984/'efen +tol'!Q35*$AM$107</f>
        <v>0.98287895380175683</v>
      </c>
      <c r="R135" s="70"/>
      <c r="S135" s="70"/>
      <c r="T135" s="70"/>
      <c r="U135" s="70"/>
      <c r="V135" s="69"/>
      <c r="W135" s="70"/>
      <c r="X135" s="70"/>
      <c r="Y135" s="70"/>
      <c r="Z135" s="70"/>
      <c r="AA135" s="70"/>
      <c r="AB135" s="69"/>
      <c r="AC135" s="70"/>
      <c r="AD135" s="70"/>
      <c r="AE135" s="70"/>
      <c r="AF135" s="69"/>
    </row>
    <row r="136" spans="1:32">
      <c r="A136" s="66">
        <v>35</v>
      </c>
      <c r="B136" s="67" t="s">
        <v>34</v>
      </c>
      <c r="C136" s="45">
        <v>6.7031149421529221E-4</v>
      </c>
      <c r="D136" s="144">
        <f t="shared" si="15"/>
        <v>8.7516959726016155E-2</v>
      </c>
      <c r="E136" s="144">
        <f t="shared" ref="E136:E167" si="23">1/C136</f>
        <v>1491.8437303102812</v>
      </c>
      <c r="F136" s="68">
        <f t="shared" si="16"/>
        <v>6.2841111082905714E-4</v>
      </c>
      <c r="G136" s="69">
        <f t="shared" si="11"/>
        <v>7.1804495128302481E-3</v>
      </c>
      <c r="H136" s="70">
        <f t="shared" si="12"/>
        <v>7.1804495128302481E-3</v>
      </c>
      <c r="I136" s="70">
        <f t="shared" si="13"/>
        <v>7.1804495128302481E-3</v>
      </c>
      <c r="J136" s="69">
        <f t="shared" si="17"/>
        <v>8.2046377471402462E-2</v>
      </c>
      <c r="K136" s="70">
        <f t="shared" si="18"/>
        <v>8.2046377471402462E-2</v>
      </c>
      <c r="L136" s="70">
        <f t="shared" si="19"/>
        <v>8.2046377471402462E-2</v>
      </c>
      <c r="M136" s="70">
        <f t="shared" si="20"/>
        <v>8.2046377471402462E-2</v>
      </c>
      <c r="N136" s="70">
        <f t="shared" si="21"/>
        <v>8.2046377471402462E-2</v>
      </c>
      <c r="O136" s="69">
        <f t="shared" si="22"/>
        <v>0.93749117574764818</v>
      </c>
      <c r="P136" s="72">
        <f>Q136</f>
        <v>0.93749117574764818</v>
      </c>
      <c r="Q136" s="72">
        <f>0.75*14.39984/'efen +tol'!Q36*2*$AM$108</f>
        <v>0.93749117574764818</v>
      </c>
      <c r="R136" s="70"/>
      <c r="S136" s="70"/>
      <c r="T136" s="70"/>
      <c r="U136" s="70"/>
      <c r="V136" s="69"/>
      <c r="W136" s="70"/>
      <c r="X136" s="70"/>
      <c r="Y136" s="70"/>
      <c r="Z136" s="70"/>
      <c r="AA136" s="70"/>
      <c r="AB136" s="69"/>
      <c r="AC136" s="70"/>
      <c r="AD136" s="70"/>
      <c r="AE136" s="70"/>
      <c r="AF136" s="69"/>
    </row>
    <row r="137" spans="1:32" ht="15.75" thickBot="1">
      <c r="A137" s="59">
        <v>36</v>
      </c>
      <c r="B137" s="60" t="s">
        <v>35</v>
      </c>
      <c r="C137" s="46">
        <v>6.703114942152921E-4</v>
      </c>
      <c r="D137" s="146">
        <f t="shared" si="15"/>
        <v>8.7516959726016155E-2</v>
      </c>
      <c r="E137" s="144">
        <f t="shared" si="23"/>
        <v>1491.8437303102814</v>
      </c>
      <c r="F137" s="61">
        <f t="shared" si="16"/>
        <v>5.8201482340833918E-4</v>
      </c>
      <c r="G137" s="62">
        <f t="shared" si="11"/>
        <v>6.6503089827436466E-3</v>
      </c>
      <c r="H137" s="63">
        <f t="shared" si="12"/>
        <v>6.6503089827436466E-3</v>
      </c>
      <c r="I137" s="63">
        <f t="shared" si="13"/>
        <v>6.6503089827436466E-3</v>
      </c>
      <c r="J137" s="62">
        <f t="shared" si="17"/>
        <v>7.5988802668229688E-2</v>
      </c>
      <c r="K137" s="63">
        <f t="shared" si="18"/>
        <v>7.5988802668229688E-2</v>
      </c>
      <c r="L137" s="63">
        <f t="shared" si="19"/>
        <v>7.5988802668229688E-2</v>
      </c>
      <c r="M137" s="63">
        <f t="shared" si="20"/>
        <v>7.5988802668229688E-2</v>
      </c>
      <c r="N137" s="63">
        <f t="shared" si="21"/>
        <v>7.5988802668229688E-2</v>
      </c>
      <c r="O137" s="62">
        <f t="shared" si="22"/>
        <v>0.86827516524937642</v>
      </c>
      <c r="P137" s="73">
        <f>Q137</f>
        <v>0.86827516524937642</v>
      </c>
      <c r="Q137" s="73">
        <f>0.75*14.39984/'efen +tol'!Q37*3*$AM$109</f>
        <v>0.86827516524937642</v>
      </c>
      <c r="R137" s="63"/>
      <c r="S137" s="63"/>
      <c r="T137" s="63"/>
      <c r="U137" s="63"/>
      <c r="V137" s="62"/>
      <c r="W137" s="63"/>
      <c r="X137" s="63"/>
      <c r="Y137" s="63"/>
      <c r="Z137" s="63"/>
      <c r="AA137" s="63"/>
      <c r="AB137" s="62"/>
      <c r="AC137" s="63"/>
      <c r="AD137" s="63"/>
      <c r="AE137" s="63"/>
      <c r="AF137" s="62"/>
    </row>
    <row r="138" spans="1:32" ht="15.75" thickTop="1">
      <c r="A138" s="52">
        <v>37</v>
      </c>
      <c r="B138" s="53" t="s">
        <v>36</v>
      </c>
      <c r="C138" s="44">
        <v>4.3444787021308483E-4</v>
      </c>
      <c r="D138" s="144">
        <f t="shared" ref="D138:D155" si="24">C138^0.25</f>
        <v>0.14437248045709247</v>
      </c>
      <c r="E138" s="144">
        <f t="shared" si="23"/>
        <v>2301.7721309337467</v>
      </c>
      <c r="F138" s="54">
        <f t="shared" ref="F138:F146" si="25">V138*$C138</f>
        <v>7.4883709860708032E-4</v>
      </c>
      <c r="G138" s="55">
        <f t="shared" si="11"/>
        <v>5.1868409840726869E-3</v>
      </c>
      <c r="H138" s="56">
        <f t="shared" si="12"/>
        <v>5.1868409840726869E-3</v>
      </c>
      <c r="I138" s="56">
        <f t="shared" si="13"/>
        <v>5.1868409840726869E-3</v>
      </c>
      <c r="J138" s="55">
        <f t="shared" si="17"/>
        <v>3.5926798290441625E-2</v>
      </c>
      <c r="K138" s="56">
        <f t="shared" si="18"/>
        <v>3.5926798290441625E-2</v>
      </c>
      <c r="L138" s="56">
        <f t="shared" si="19"/>
        <v>3.5926798290441625E-2</v>
      </c>
      <c r="M138" s="56">
        <f t="shared" si="20"/>
        <v>3.5926798290441625E-2</v>
      </c>
      <c r="N138" s="56">
        <f t="shared" si="21"/>
        <v>3.5926798290441625E-2</v>
      </c>
      <c r="O138" s="55">
        <f t="shared" ref="O138:O146" si="26">J138/D138</f>
        <v>0.24884796726284047</v>
      </c>
      <c r="P138" s="56">
        <f t="shared" ref="P138:P146" si="27">O138</f>
        <v>0.24884796726284047</v>
      </c>
      <c r="Q138" s="56">
        <f t="shared" ref="Q138:Q146" si="28">O138</f>
        <v>0.24884796726284047</v>
      </c>
      <c r="R138" s="56"/>
      <c r="S138" s="56"/>
      <c r="T138" s="56"/>
      <c r="U138" s="56"/>
      <c r="V138" s="55">
        <f>0.5*14.39984/'efen +tol'!V38*$AM$105</f>
        <v>1.7236523641830634</v>
      </c>
      <c r="W138" s="56"/>
      <c r="X138" s="56"/>
      <c r="Y138" s="56"/>
      <c r="Z138" s="56"/>
      <c r="AA138" s="56"/>
      <c r="AB138" s="55"/>
      <c r="AC138" s="56"/>
      <c r="AD138" s="56"/>
      <c r="AE138" s="56"/>
      <c r="AF138" s="55"/>
    </row>
    <row r="139" spans="1:32">
      <c r="A139" s="66">
        <v>38</v>
      </c>
      <c r="B139" s="67" t="s">
        <v>37</v>
      </c>
      <c r="C139" s="45">
        <v>4.2673909814801205E-4</v>
      </c>
      <c r="D139" s="144">
        <f t="shared" si="24"/>
        <v>0.14372774398972293</v>
      </c>
      <c r="E139" s="144">
        <f t="shared" si="23"/>
        <v>2343.3521895224976</v>
      </c>
      <c r="F139" s="68">
        <f t="shared" si="25"/>
        <v>7.2492643180977726E-4</v>
      </c>
      <c r="G139" s="69">
        <f t="shared" si="11"/>
        <v>5.0437473774138705E-3</v>
      </c>
      <c r="H139" s="70">
        <f t="shared" si="12"/>
        <v>5.0437473774138705E-3</v>
      </c>
      <c r="I139" s="70">
        <f t="shared" si="13"/>
        <v>5.0437473774138705E-3</v>
      </c>
      <c r="J139" s="69">
        <f t="shared" si="17"/>
        <v>3.5092371433691448E-2</v>
      </c>
      <c r="K139" s="70">
        <f t="shared" si="18"/>
        <v>3.5092371433691448E-2</v>
      </c>
      <c r="L139" s="70">
        <f t="shared" si="19"/>
        <v>3.5092371433691448E-2</v>
      </c>
      <c r="M139" s="70">
        <f t="shared" si="20"/>
        <v>3.5092371433691448E-2</v>
      </c>
      <c r="N139" s="70">
        <f t="shared" si="21"/>
        <v>3.5092371433691448E-2</v>
      </c>
      <c r="O139" s="69">
        <f t="shared" si="26"/>
        <v>0.24415864647677682</v>
      </c>
      <c r="P139" s="70">
        <f t="shared" si="27"/>
        <v>0.24415864647677682</v>
      </c>
      <c r="Q139" s="70">
        <f t="shared" si="28"/>
        <v>0.24415864647677682</v>
      </c>
      <c r="R139" s="70"/>
      <c r="S139" s="70"/>
      <c r="T139" s="70"/>
      <c r="U139" s="70"/>
      <c r="V139" s="69">
        <f>14.39984*$AM$106/'efen +tol'!V39</f>
        <v>1.6987579412241731</v>
      </c>
      <c r="W139" s="70"/>
      <c r="X139" s="70"/>
      <c r="Y139" s="70"/>
      <c r="Z139" s="70"/>
      <c r="AA139" s="70"/>
      <c r="AB139" s="69"/>
      <c r="AC139" s="70"/>
      <c r="AD139" s="70"/>
      <c r="AE139" s="70"/>
      <c r="AF139" s="69"/>
    </row>
    <row r="140" spans="1:32">
      <c r="A140" s="66">
        <v>39</v>
      </c>
      <c r="B140" s="67" t="s">
        <v>38</v>
      </c>
      <c r="C140" s="45">
        <v>4.1673909814801886E-4</v>
      </c>
      <c r="D140" s="144">
        <f t="shared" si="24"/>
        <v>0.14287823013951875</v>
      </c>
      <c r="E140" s="144">
        <f t="shared" si="23"/>
        <v>2399.5828671799268</v>
      </c>
      <c r="F140" s="68">
        <f t="shared" si="25"/>
        <v>6.4847613365054293E-4</v>
      </c>
      <c r="G140" s="69">
        <f t="shared" si="11"/>
        <v>4.5386629790788585E-3</v>
      </c>
      <c r="H140" s="70">
        <f t="shared" si="12"/>
        <v>4.5386629790788585E-3</v>
      </c>
      <c r="I140" s="70">
        <f t="shared" si="13"/>
        <v>4.5386629790788585E-3</v>
      </c>
      <c r="J140" s="69">
        <f t="shared" si="17"/>
        <v>3.1765951850375757E-2</v>
      </c>
      <c r="K140" s="70">
        <f t="shared" si="18"/>
        <v>3.1765951850375757E-2</v>
      </c>
      <c r="L140" s="70">
        <f t="shared" si="19"/>
        <v>3.1765951850375757E-2</v>
      </c>
      <c r="M140" s="70">
        <f t="shared" si="20"/>
        <v>3.1765951850375757E-2</v>
      </c>
      <c r="N140" s="70">
        <f t="shared" si="21"/>
        <v>3.1765951850375757E-2</v>
      </c>
      <c r="O140" s="69">
        <f t="shared" si="26"/>
        <v>0.22232884477471979</v>
      </c>
      <c r="P140" s="70">
        <f t="shared" si="27"/>
        <v>0.22232884477471979</v>
      </c>
      <c r="Q140" s="70">
        <f t="shared" si="28"/>
        <v>0.22232884477471979</v>
      </c>
      <c r="R140" s="70">
        <f t="shared" ref="R140:R146" si="29">O140</f>
        <v>0.22232884477471979</v>
      </c>
      <c r="S140" s="70"/>
      <c r="T140" s="70"/>
      <c r="U140" s="70"/>
      <c r="V140" s="69">
        <f>14.39984*$AM$106/'efen +tol'!V40</f>
        <v>1.5560722200829233</v>
      </c>
      <c r="W140" s="70"/>
      <c r="X140" s="70"/>
      <c r="Y140" s="70"/>
      <c r="Z140" s="70"/>
      <c r="AA140" s="70"/>
      <c r="AB140" s="69"/>
      <c r="AC140" s="70"/>
      <c r="AD140" s="70"/>
      <c r="AE140" s="70"/>
      <c r="AF140" s="69"/>
    </row>
    <row r="141" spans="1:32">
      <c r="A141" s="66">
        <v>40</v>
      </c>
      <c r="B141" s="67" t="s">
        <v>39</v>
      </c>
      <c r="C141" s="45">
        <v>4.0673909814815273E-4</v>
      </c>
      <c r="D141" s="144">
        <f t="shared" si="24"/>
        <v>0.1420132872406655</v>
      </c>
      <c r="E141" s="144">
        <f t="shared" si="23"/>
        <v>2458.5784955341442</v>
      </c>
      <c r="F141" s="68">
        <f t="shared" si="25"/>
        <v>6.2074434524772202E-4</v>
      </c>
      <c r="G141" s="69">
        <f t="shared" si="11"/>
        <v>4.3710300445039757E-3</v>
      </c>
      <c r="H141" s="70">
        <f t="shared" si="12"/>
        <v>4.3710300445039757E-3</v>
      </c>
      <c r="I141" s="70">
        <f t="shared" si="13"/>
        <v>4.3710300445039757E-3</v>
      </c>
      <c r="J141" s="69">
        <f t="shared" si="17"/>
        <v>3.0779021663631567E-2</v>
      </c>
      <c r="K141" s="70">
        <f t="shared" si="18"/>
        <v>3.0779021663631567E-2</v>
      </c>
      <c r="L141" s="70">
        <f t="shared" si="19"/>
        <v>3.0779021663631567E-2</v>
      </c>
      <c r="M141" s="70">
        <f t="shared" si="20"/>
        <v>3.0779021663631567E-2</v>
      </c>
      <c r="N141" s="70">
        <f t="shared" si="21"/>
        <v>3.0779021663631567E-2</v>
      </c>
      <c r="O141" s="69">
        <f t="shared" si="26"/>
        <v>0.21673339348501464</v>
      </c>
      <c r="P141" s="70">
        <f t="shared" si="27"/>
        <v>0.21673339348501464</v>
      </c>
      <c r="Q141" s="70">
        <f t="shared" si="28"/>
        <v>0.21673339348501464</v>
      </c>
      <c r="R141" s="70">
        <f t="shared" si="29"/>
        <v>0.21673339348501464</v>
      </c>
      <c r="S141" s="70"/>
      <c r="T141" s="70"/>
      <c r="U141" s="70"/>
      <c r="V141" s="69">
        <f>14.39984*$AM$106/'efen +tol'!V41</f>
        <v>1.526148698450472</v>
      </c>
      <c r="W141" s="70"/>
      <c r="X141" s="70"/>
      <c r="Y141" s="70"/>
      <c r="Z141" s="70"/>
      <c r="AA141" s="70"/>
      <c r="AB141" s="69"/>
      <c r="AC141" s="70"/>
      <c r="AD141" s="70"/>
      <c r="AE141" s="70"/>
      <c r="AF141" s="69"/>
    </row>
    <row r="142" spans="1:32">
      <c r="A142" s="66">
        <v>41</v>
      </c>
      <c r="B142" s="67" t="s">
        <v>40</v>
      </c>
      <c r="C142" s="45">
        <v>4.0673909814815273E-4</v>
      </c>
      <c r="D142" s="144">
        <f t="shared" si="24"/>
        <v>0.1420132872406655</v>
      </c>
      <c r="E142" s="144">
        <f t="shared" si="23"/>
        <v>2458.5784955341442</v>
      </c>
      <c r="F142" s="68">
        <f t="shared" si="25"/>
        <v>4.3328213638989585E-4</v>
      </c>
      <c r="G142" s="69">
        <f t="shared" si="11"/>
        <v>3.050997162368519E-3</v>
      </c>
      <c r="H142" s="70">
        <f t="shared" si="12"/>
        <v>3.050997162368519E-3</v>
      </c>
      <c r="I142" s="70">
        <f t="shared" si="13"/>
        <v>3.050997162368519E-3</v>
      </c>
      <c r="J142" s="69">
        <f t="shared" si="17"/>
        <v>2.1483885217008523E-2</v>
      </c>
      <c r="K142" s="70">
        <f t="shared" si="18"/>
        <v>2.1483885217008523E-2</v>
      </c>
      <c r="L142" s="70">
        <f t="shared" si="19"/>
        <v>2.1483885217008523E-2</v>
      </c>
      <c r="M142" s="70">
        <f t="shared" si="20"/>
        <v>2.1483885217008523E-2</v>
      </c>
      <c r="N142" s="70">
        <f t="shared" si="21"/>
        <v>2.1483885217008523E-2</v>
      </c>
      <c r="O142" s="69">
        <f t="shared" si="26"/>
        <v>0.15128081065119245</v>
      </c>
      <c r="P142" s="70">
        <f t="shared" si="27"/>
        <v>0.15128081065119245</v>
      </c>
      <c r="Q142" s="70">
        <f t="shared" si="28"/>
        <v>0.15128081065119245</v>
      </c>
      <c r="R142" s="70">
        <f t="shared" si="29"/>
        <v>0.15128081065119245</v>
      </c>
      <c r="S142" s="70"/>
      <c r="T142" s="70"/>
      <c r="U142" s="70"/>
      <c r="V142" s="69">
        <f>0.5*14.39984*$AM$105/'efen +tol'!V42</f>
        <v>1.06525814302729</v>
      </c>
      <c r="W142" s="70"/>
      <c r="X142" s="70"/>
      <c r="Y142" s="70"/>
      <c r="Z142" s="70"/>
      <c r="AA142" s="70"/>
      <c r="AB142" s="69"/>
      <c r="AC142" s="70"/>
      <c r="AD142" s="70"/>
      <c r="AE142" s="70"/>
      <c r="AF142" s="69"/>
    </row>
    <row r="143" spans="1:32">
      <c r="A143" s="66">
        <v>42</v>
      </c>
      <c r="B143" s="66" t="s">
        <v>41</v>
      </c>
      <c r="C143" s="45">
        <v>3.9673909814815942E-4</v>
      </c>
      <c r="D143" s="144">
        <f t="shared" si="24"/>
        <v>0.14113224516337042</v>
      </c>
      <c r="E143" s="144">
        <f t="shared" si="23"/>
        <v>2520.5481503276419</v>
      </c>
      <c r="F143" s="68">
        <f t="shared" si="25"/>
        <v>4.0275191542798393E-4</v>
      </c>
      <c r="G143" s="69">
        <f t="shared" si="11"/>
        <v>2.8537200337298571E-3</v>
      </c>
      <c r="H143" s="70">
        <f t="shared" si="12"/>
        <v>2.8537200337298571E-3</v>
      </c>
      <c r="I143" s="70">
        <f t="shared" si="13"/>
        <v>2.8537200337298571E-3</v>
      </c>
      <c r="J143" s="69">
        <f t="shared" si="17"/>
        <v>2.0220184483187929E-2</v>
      </c>
      <c r="K143" s="70">
        <f t="shared" si="18"/>
        <v>2.0220184483187929E-2</v>
      </c>
      <c r="L143" s="70">
        <f t="shared" si="19"/>
        <v>2.0220184483187929E-2</v>
      </c>
      <c r="M143" s="70">
        <f t="shared" si="20"/>
        <v>2.0220184483187929E-2</v>
      </c>
      <c r="N143" s="70">
        <f t="shared" si="21"/>
        <v>2.0220184483187929E-2</v>
      </c>
      <c r="O143" s="69">
        <f t="shared" si="26"/>
        <v>0.14327118837925135</v>
      </c>
      <c r="P143" s="70">
        <f t="shared" si="27"/>
        <v>0.14327118837925135</v>
      </c>
      <c r="Q143" s="70">
        <f t="shared" si="28"/>
        <v>0.14327118837925135</v>
      </c>
      <c r="R143" s="70">
        <f t="shared" si="29"/>
        <v>0.14327118837925135</v>
      </c>
      <c r="S143" s="70"/>
      <c r="T143" s="70"/>
      <c r="U143" s="70"/>
      <c r="V143" s="69">
        <f>0.5*14.39984*$AM$105/'efen +tol'!V43</f>
        <v>1.0151555954729197</v>
      </c>
      <c r="W143" s="70"/>
      <c r="X143" s="70"/>
      <c r="Y143" s="70"/>
      <c r="Z143" s="70"/>
      <c r="AA143" s="70"/>
      <c r="AB143" s="69"/>
      <c r="AC143" s="70"/>
      <c r="AD143" s="70"/>
      <c r="AE143" s="70"/>
      <c r="AF143" s="69"/>
    </row>
    <row r="144" spans="1:32">
      <c r="A144" s="66">
        <v>43</v>
      </c>
      <c r="B144" s="66" t="s">
        <v>42</v>
      </c>
      <c r="C144" s="45">
        <v>3.8673909814827145E-4</v>
      </c>
      <c r="D144" s="144">
        <f t="shared" si="24"/>
        <v>0.14023438687307963</v>
      </c>
      <c r="E144" s="144">
        <f t="shared" si="23"/>
        <v>2585.72253177415</v>
      </c>
      <c r="F144" s="68">
        <f t="shared" si="25"/>
        <v>3.8248496806864043E-4</v>
      </c>
      <c r="G144" s="69">
        <f t="shared" si="11"/>
        <v>2.7274691792592344E-3</v>
      </c>
      <c r="H144" s="70">
        <f t="shared" si="12"/>
        <v>2.7274691792592344E-3</v>
      </c>
      <c r="I144" s="70">
        <f t="shared" si="13"/>
        <v>2.7274691792592344E-3</v>
      </c>
      <c r="J144" s="69">
        <f t="shared" si="17"/>
        <v>1.944936074579022E-2</v>
      </c>
      <c r="K144" s="70">
        <f t="shared" si="18"/>
        <v>1.944936074579022E-2</v>
      </c>
      <c r="L144" s="70">
        <f t="shared" si="19"/>
        <v>1.944936074579022E-2</v>
      </c>
      <c r="M144" s="70">
        <f t="shared" si="20"/>
        <v>1.944936074579022E-2</v>
      </c>
      <c r="N144" s="70">
        <f t="shared" si="21"/>
        <v>1.944936074579022E-2</v>
      </c>
      <c r="O144" s="69">
        <f t="shared" si="26"/>
        <v>0.13869180861747579</v>
      </c>
      <c r="P144" s="70">
        <f t="shared" si="27"/>
        <v>0.13869180861747579</v>
      </c>
      <c r="Q144" s="70">
        <f t="shared" si="28"/>
        <v>0.13869180861747579</v>
      </c>
      <c r="R144" s="70">
        <f t="shared" si="29"/>
        <v>0.13869180861747579</v>
      </c>
      <c r="S144" s="70">
        <f>O144</f>
        <v>0.13869180861747579</v>
      </c>
      <c r="T144" s="70"/>
      <c r="U144" s="70"/>
      <c r="V144" s="69">
        <f>0.5*14.39984*$AM$105/'efen +tol'!V44</f>
        <v>0.98899999999999988</v>
      </c>
      <c r="W144" s="70"/>
      <c r="X144" s="70"/>
      <c r="Y144" s="70"/>
      <c r="Z144" s="70"/>
      <c r="AA144" s="70"/>
      <c r="AB144" s="69"/>
      <c r="AC144" s="70"/>
      <c r="AD144" s="70"/>
      <c r="AE144" s="70"/>
      <c r="AF144" s="69"/>
    </row>
    <row r="145" spans="1:32">
      <c r="A145" s="66">
        <v>44</v>
      </c>
      <c r="B145" s="66" t="s">
        <v>43</v>
      </c>
      <c r="C145" s="45">
        <v>3.7707880153659858E-4</v>
      </c>
      <c r="D145" s="144">
        <f t="shared" si="24"/>
        <v>0.13935033898676755</v>
      </c>
      <c r="E145" s="144">
        <f t="shared" si="23"/>
        <v>2651.9655730446621</v>
      </c>
      <c r="F145" s="68">
        <f t="shared" si="25"/>
        <v>3.6885227970374115E-4</v>
      </c>
      <c r="G145" s="69">
        <f t="shared" si="11"/>
        <v>2.6469421056719974E-3</v>
      </c>
      <c r="H145" s="70">
        <f t="shared" si="12"/>
        <v>2.6469421056719974E-3</v>
      </c>
      <c r="I145" s="70">
        <f t="shared" si="13"/>
        <v>2.6469421056719974E-3</v>
      </c>
      <c r="J145" s="69">
        <f t="shared" si="17"/>
        <v>1.8994873818881389E-2</v>
      </c>
      <c r="K145" s="70">
        <f t="shared" si="18"/>
        <v>1.8994873818881389E-2</v>
      </c>
      <c r="L145" s="70">
        <f t="shared" si="19"/>
        <v>1.8994873818881389E-2</v>
      </c>
      <c r="M145" s="70">
        <f t="shared" si="20"/>
        <v>1.8994873818881389E-2</v>
      </c>
      <c r="N145" s="70">
        <f t="shared" si="21"/>
        <v>1.8994873818881389E-2</v>
      </c>
      <c r="O145" s="69">
        <f t="shared" si="26"/>
        <v>0.13631020890939566</v>
      </c>
      <c r="P145" s="70">
        <f t="shared" si="27"/>
        <v>0.13631020890939566</v>
      </c>
      <c r="Q145" s="70">
        <f t="shared" si="28"/>
        <v>0.13631020890939566</v>
      </c>
      <c r="R145" s="70">
        <f t="shared" si="29"/>
        <v>0.13631020890939566</v>
      </c>
      <c r="S145" s="70">
        <f>O145</f>
        <v>0.13631020890939566</v>
      </c>
      <c r="T145" s="70"/>
      <c r="U145" s="70"/>
      <c r="V145" s="69">
        <f>0.5*14.39984*$AM$105/'efen +tol'!V45</f>
        <v>0.97818354731336177</v>
      </c>
      <c r="W145" s="70"/>
      <c r="X145" s="70"/>
      <c r="Y145" s="70"/>
      <c r="Z145" s="70"/>
      <c r="AA145" s="70"/>
      <c r="AB145" s="69"/>
      <c r="AC145" s="70"/>
      <c r="AD145" s="70"/>
      <c r="AE145" s="70"/>
      <c r="AF145" s="69"/>
    </row>
    <row r="146" spans="1:32">
      <c r="A146" s="66">
        <v>45</v>
      </c>
      <c r="B146" s="66" t="s">
        <v>44</v>
      </c>
      <c r="C146" s="45">
        <v>3.6825216450229721E-4</v>
      </c>
      <c r="D146" s="144">
        <f t="shared" si="24"/>
        <v>0.13852760540556627</v>
      </c>
      <c r="E146" s="144">
        <f t="shared" si="23"/>
        <v>2715.5305423704085</v>
      </c>
      <c r="F146" s="68">
        <f t="shared" si="25"/>
        <v>3.5546610414985847E-4</v>
      </c>
      <c r="G146" s="69">
        <f t="shared" si="11"/>
        <v>2.5660308146463872E-3</v>
      </c>
      <c r="H146" s="70">
        <f t="shared" si="12"/>
        <v>2.5660308146463872E-3</v>
      </c>
      <c r="I146" s="70">
        <f t="shared" si="13"/>
        <v>2.5660308146463872E-3</v>
      </c>
      <c r="J146" s="69">
        <f t="shared" si="17"/>
        <v>1.8523606230930197E-2</v>
      </c>
      <c r="K146" s="70">
        <f t="shared" si="18"/>
        <v>1.8523606230930197E-2</v>
      </c>
      <c r="L146" s="70">
        <f t="shared" si="19"/>
        <v>1.8523606230930197E-2</v>
      </c>
      <c r="M146" s="70">
        <f t="shared" si="20"/>
        <v>1.8523606230930197E-2</v>
      </c>
      <c r="N146" s="70">
        <f t="shared" si="21"/>
        <v>1.8523606230930197E-2</v>
      </c>
      <c r="O146" s="69">
        <f t="shared" si="26"/>
        <v>0.13371779708960368</v>
      </c>
      <c r="P146" s="70">
        <f t="shared" si="27"/>
        <v>0.13371779708960368</v>
      </c>
      <c r="Q146" s="70">
        <f t="shared" si="28"/>
        <v>0.13371779708960368</v>
      </c>
      <c r="R146" s="70">
        <f t="shared" si="29"/>
        <v>0.13371779708960368</v>
      </c>
      <c r="S146" s="70">
        <f>O146</f>
        <v>0.13371779708960368</v>
      </c>
      <c r="T146" s="70"/>
      <c r="U146" s="70"/>
      <c r="V146" s="69">
        <f>0.5*14.39984*$AM$105/'efen +tol'!V46</f>
        <v>0.96527906259636131</v>
      </c>
      <c r="W146" s="70"/>
      <c r="X146" s="70"/>
      <c r="Y146" s="70"/>
      <c r="Z146" s="70"/>
      <c r="AA146" s="70"/>
      <c r="AB146" s="69"/>
      <c r="AC146" s="70"/>
      <c r="AD146" s="70"/>
      <c r="AE146" s="70"/>
      <c r="AF146" s="69"/>
    </row>
    <row r="147" spans="1:32">
      <c r="A147" s="66">
        <v>46</v>
      </c>
      <c r="B147" s="66" t="s">
        <v>45</v>
      </c>
      <c r="C147" s="45">
        <v>3.5924097289267976E-4</v>
      </c>
      <c r="D147" s="148">
        <f t="shared" si="24"/>
        <v>0.13767226767282831</v>
      </c>
      <c r="E147" s="148">
        <f t="shared" si="23"/>
        <v>2783.6468428080493</v>
      </c>
      <c r="F147" s="98"/>
      <c r="G147" s="69"/>
      <c r="H147" s="70"/>
      <c r="I147" s="70"/>
      <c r="J147" s="69"/>
      <c r="K147" s="70"/>
      <c r="L147" s="70"/>
      <c r="M147" s="70"/>
      <c r="N147" s="70"/>
      <c r="O147" s="69"/>
      <c r="P147" s="70"/>
      <c r="Q147" s="70"/>
      <c r="R147" s="70"/>
      <c r="S147" s="70"/>
      <c r="T147" s="70"/>
      <c r="U147" s="70"/>
      <c r="V147" s="69"/>
      <c r="W147" s="70"/>
      <c r="X147" s="70"/>
      <c r="Y147" s="70"/>
      <c r="Z147" s="70"/>
      <c r="AA147" s="70"/>
      <c r="AB147" s="69"/>
      <c r="AC147" s="70"/>
      <c r="AD147" s="70"/>
      <c r="AE147" s="70"/>
      <c r="AF147" s="69"/>
    </row>
    <row r="148" spans="1:32">
      <c r="A148" s="52">
        <v>47</v>
      </c>
      <c r="B148" s="52" t="s">
        <v>46</v>
      </c>
      <c r="C148" s="44">
        <v>3.487838743023152E-4</v>
      </c>
      <c r="D148" s="144">
        <f t="shared" si="24"/>
        <v>0.13665927090678276</v>
      </c>
      <c r="E148" s="144">
        <f t="shared" si="23"/>
        <v>2867.1050288673341</v>
      </c>
      <c r="F148" s="54">
        <f t="shared" ref="F148:F155" si="30">V148*$C148</f>
        <v>3.3146115364783471E-4</v>
      </c>
      <c r="G148" s="55">
        <f t="shared" ref="G148:G193" si="31">F148/D148</f>
        <v>2.4254567688563851E-3</v>
      </c>
      <c r="H148" s="56">
        <f t="shared" ref="H148:H193" si="32">G148</f>
        <v>2.4254567688563851E-3</v>
      </c>
      <c r="I148" s="56">
        <f t="shared" ref="I148:I193" si="33">G148</f>
        <v>2.4254567688563851E-3</v>
      </c>
      <c r="J148" s="55">
        <f t="shared" ref="J148:J193" si="34">G148/D148</f>
        <v>1.7748205099900057E-2</v>
      </c>
      <c r="K148" s="56">
        <f t="shared" ref="K148:K193" si="35">J148</f>
        <v>1.7748205099900057E-2</v>
      </c>
      <c r="L148" s="56">
        <f t="shared" ref="L148:L193" si="36">J148</f>
        <v>1.7748205099900057E-2</v>
      </c>
      <c r="M148" s="56">
        <f t="shared" ref="M148:M193" si="37">J148</f>
        <v>1.7748205099900057E-2</v>
      </c>
      <c r="N148" s="56">
        <f t="shared" ref="N148:N193" si="38">J148</f>
        <v>1.7748205099900057E-2</v>
      </c>
      <c r="O148" s="55">
        <f t="shared" ref="O148:O193" si="39">J148/D148</f>
        <v>0.12987194342640948</v>
      </c>
      <c r="P148" s="56">
        <f t="shared" ref="P148:P193" si="40">O148</f>
        <v>0.12987194342640948</v>
      </c>
      <c r="Q148" s="56">
        <f t="shared" ref="Q148:Q193" si="41">O148</f>
        <v>0.12987194342640948</v>
      </c>
      <c r="R148" s="56">
        <f t="shared" ref="R148:R193" si="42">O148</f>
        <v>0.12987194342640948</v>
      </c>
      <c r="S148" s="56">
        <f t="shared" ref="S148:S193" si="43">O148</f>
        <v>0.12987194342640948</v>
      </c>
      <c r="T148" s="56"/>
      <c r="U148" s="56"/>
      <c r="V148" s="55">
        <f>0.5*14.39984*$AM$105/'efen +tol'!V48</f>
        <v>0.9503339404978749</v>
      </c>
      <c r="W148" s="56"/>
      <c r="X148" s="56"/>
      <c r="Y148" s="56"/>
      <c r="Z148" s="56"/>
      <c r="AA148" s="56"/>
      <c r="AB148" s="55"/>
      <c r="AC148" s="56"/>
      <c r="AD148" s="56"/>
      <c r="AE148" s="56"/>
      <c r="AF148" s="119"/>
    </row>
    <row r="149" spans="1:32">
      <c r="A149" s="66">
        <v>48</v>
      </c>
      <c r="B149" s="66" t="s">
        <v>47</v>
      </c>
      <c r="C149" s="45">
        <v>3.3878387430243519E-4</v>
      </c>
      <c r="D149" s="144">
        <f t="shared" si="24"/>
        <v>0.1356690183331011</v>
      </c>
      <c r="E149" s="144">
        <f t="shared" si="23"/>
        <v>2951.7343529382147</v>
      </c>
      <c r="F149" s="68">
        <f t="shared" si="30"/>
        <v>3.6441572325011717E-4</v>
      </c>
      <c r="G149" s="69">
        <f t="shared" si="31"/>
        <v>2.6860644215423316E-3</v>
      </c>
      <c r="H149" s="70">
        <f t="shared" si="32"/>
        <v>2.6860644215423316E-3</v>
      </c>
      <c r="I149" s="70">
        <f t="shared" si="33"/>
        <v>2.6860644215423316E-3</v>
      </c>
      <c r="J149" s="69">
        <f t="shared" si="34"/>
        <v>1.9798657457278691E-2</v>
      </c>
      <c r="K149" s="70">
        <f t="shared" si="35"/>
        <v>1.9798657457278691E-2</v>
      </c>
      <c r="L149" s="70">
        <f t="shared" si="36"/>
        <v>1.9798657457278691E-2</v>
      </c>
      <c r="M149" s="70">
        <f t="shared" si="37"/>
        <v>1.9798657457278691E-2</v>
      </c>
      <c r="N149" s="70">
        <f t="shared" si="38"/>
        <v>1.9798657457278691E-2</v>
      </c>
      <c r="O149" s="69">
        <f t="shared" si="39"/>
        <v>0.14593352042002747</v>
      </c>
      <c r="P149" s="70">
        <f t="shared" si="40"/>
        <v>0.14593352042002747</v>
      </c>
      <c r="Q149" s="70">
        <f t="shared" si="41"/>
        <v>0.14593352042002747</v>
      </c>
      <c r="R149" s="70">
        <f t="shared" si="42"/>
        <v>0.14593352042002747</v>
      </c>
      <c r="S149" s="70">
        <f t="shared" si="43"/>
        <v>0.14593352042002747</v>
      </c>
      <c r="T149" s="70"/>
      <c r="U149" s="70"/>
      <c r="V149" s="69">
        <f>14.39984*$AM$106/'efen +tol'!V49</f>
        <v>1.0756584090681962</v>
      </c>
      <c r="W149" s="70"/>
      <c r="X149" s="70"/>
      <c r="Y149" s="70"/>
      <c r="Z149" s="70"/>
      <c r="AA149" s="70"/>
      <c r="AB149" s="69"/>
      <c r="AC149" s="70"/>
      <c r="AD149" s="70"/>
      <c r="AE149" s="70"/>
      <c r="AF149" s="97"/>
    </row>
    <row r="150" spans="1:32">
      <c r="A150" s="66">
        <v>49</v>
      </c>
      <c r="B150" s="66" t="s">
        <v>48</v>
      </c>
      <c r="C150" s="45">
        <v>3.2878387430253648E-4</v>
      </c>
      <c r="D150" s="144">
        <f t="shared" si="24"/>
        <v>0.13465659460554921</v>
      </c>
      <c r="E150" s="144">
        <f t="shared" si="23"/>
        <v>3041.5116985933191</v>
      </c>
      <c r="F150" s="68">
        <f t="shared" si="30"/>
        <v>5.4464774482045151E-4</v>
      </c>
      <c r="G150" s="69">
        <f t="shared" si="31"/>
        <v>4.0447164612761304E-3</v>
      </c>
      <c r="H150" s="70">
        <f t="shared" si="32"/>
        <v>4.0447164612761304E-3</v>
      </c>
      <c r="I150" s="70">
        <f t="shared" si="33"/>
        <v>4.0447164612761304E-3</v>
      </c>
      <c r="J150" s="69">
        <f t="shared" si="34"/>
        <v>3.003726979079157E-2</v>
      </c>
      <c r="K150" s="70">
        <f t="shared" si="35"/>
        <v>3.003726979079157E-2</v>
      </c>
      <c r="L150" s="70">
        <f t="shared" si="36"/>
        <v>3.003726979079157E-2</v>
      </c>
      <c r="M150" s="70">
        <f t="shared" si="37"/>
        <v>3.003726979079157E-2</v>
      </c>
      <c r="N150" s="70">
        <f t="shared" si="38"/>
        <v>3.003726979079157E-2</v>
      </c>
      <c r="O150" s="69">
        <f t="shared" si="39"/>
        <v>0.22306571674992984</v>
      </c>
      <c r="P150" s="70">
        <f t="shared" si="40"/>
        <v>0.22306571674992984</v>
      </c>
      <c r="Q150" s="70">
        <f t="shared" si="41"/>
        <v>0.22306571674992984</v>
      </c>
      <c r="R150" s="70">
        <f t="shared" si="42"/>
        <v>0.22306571674992984</v>
      </c>
      <c r="S150" s="70">
        <f t="shared" si="43"/>
        <v>0.22306571674992984</v>
      </c>
      <c r="T150" s="70"/>
      <c r="U150" s="70"/>
      <c r="V150" s="69">
        <f t="shared" ref="V150:V155" si="44">W150</f>
        <v>1.656552487483872</v>
      </c>
      <c r="W150" s="72">
        <f>0.75*14.39984/'efen +tol'!W50*$AM$107</f>
        <v>1.656552487483872</v>
      </c>
      <c r="X150" s="72"/>
      <c r="Y150" s="70"/>
      <c r="Z150" s="70"/>
      <c r="AA150" s="70"/>
      <c r="AB150" s="69"/>
      <c r="AC150" s="70"/>
      <c r="AD150" s="70"/>
      <c r="AE150" s="70"/>
      <c r="AF150" s="97"/>
    </row>
    <row r="151" spans="1:32">
      <c r="A151" s="66">
        <v>50</v>
      </c>
      <c r="B151" s="66" t="s">
        <v>49</v>
      </c>
      <c r="C151" s="45">
        <v>3.1878387430231143E-4</v>
      </c>
      <c r="D151" s="144">
        <f t="shared" si="24"/>
        <v>0.13362080570170148</v>
      </c>
      <c r="E151" s="144">
        <f t="shared" si="23"/>
        <v>3136.9215340286401</v>
      </c>
      <c r="F151" s="68">
        <f t="shared" si="30"/>
        <v>4.8075826629551501E-4</v>
      </c>
      <c r="G151" s="69">
        <f t="shared" si="31"/>
        <v>3.5979297069108542E-3</v>
      </c>
      <c r="H151" s="70">
        <f t="shared" si="32"/>
        <v>3.5979297069108542E-3</v>
      </c>
      <c r="I151" s="70">
        <f t="shared" si="33"/>
        <v>3.5979297069108542E-3</v>
      </c>
      <c r="J151" s="69">
        <f t="shared" si="34"/>
        <v>2.6926418292544687E-2</v>
      </c>
      <c r="K151" s="70">
        <f t="shared" si="35"/>
        <v>2.6926418292544687E-2</v>
      </c>
      <c r="L151" s="70">
        <f t="shared" si="36"/>
        <v>2.6926418292544687E-2</v>
      </c>
      <c r="M151" s="70">
        <f t="shared" si="37"/>
        <v>2.6926418292544687E-2</v>
      </c>
      <c r="N151" s="70">
        <f t="shared" si="38"/>
        <v>2.6926418292544687E-2</v>
      </c>
      <c r="O151" s="69">
        <f t="shared" si="39"/>
        <v>0.20151366511481689</v>
      </c>
      <c r="P151" s="70">
        <f t="shared" si="40"/>
        <v>0.20151366511481689</v>
      </c>
      <c r="Q151" s="70">
        <f t="shared" si="41"/>
        <v>0.20151366511481689</v>
      </c>
      <c r="R151" s="70">
        <f t="shared" si="42"/>
        <v>0.20151366511481689</v>
      </c>
      <c r="S151" s="70">
        <f t="shared" si="43"/>
        <v>0.20151366511481689</v>
      </c>
      <c r="T151" s="70"/>
      <c r="U151" s="70"/>
      <c r="V151" s="69">
        <f t="shared" si="44"/>
        <v>1.5081009582046765</v>
      </c>
      <c r="W151" s="72">
        <f>0.75*14.39984/'efen +tol'!W51*2*$AM$108</f>
        <v>1.5081009582046765</v>
      </c>
      <c r="X151" s="72"/>
      <c r="Y151" s="70"/>
      <c r="Z151" s="70"/>
      <c r="AA151" s="70"/>
      <c r="AB151" s="69"/>
      <c r="AC151" s="70"/>
      <c r="AD151" s="70"/>
      <c r="AE151" s="70"/>
      <c r="AF151" s="97"/>
    </row>
    <row r="152" spans="1:32">
      <c r="A152" s="66">
        <v>51</v>
      </c>
      <c r="B152" s="66" t="s">
        <v>50</v>
      </c>
      <c r="C152" s="45">
        <v>3.0878387430242416E-4</v>
      </c>
      <c r="D152" s="144">
        <f t="shared" si="24"/>
        <v>0.13256035333102792</v>
      </c>
      <c r="E152" s="144">
        <f t="shared" si="23"/>
        <v>3238.5110856553215</v>
      </c>
      <c r="F152" s="68">
        <f t="shared" si="30"/>
        <v>4.3601907557197858E-4</v>
      </c>
      <c r="G152" s="69">
        <f t="shared" si="31"/>
        <v>3.2892117787522612E-3</v>
      </c>
      <c r="H152" s="70">
        <f t="shared" si="32"/>
        <v>3.2892117787522612E-3</v>
      </c>
      <c r="I152" s="70">
        <f t="shared" si="33"/>
        <v>3.2892117787522612E-3</v>
      </c>
      <c r="J152" s="69">
        <f t="shared" si="34"/>
        <v>2.4812937625011348E-2</v>
      </c>
      <c r="K152" s="70">
        <f t="shared" si="35"/>
        <v>2.4812937625011348E-2</v>
      </c>
      <c r="L152" s="70">
        <f t="shared" si="36"/>
        <v>2.4812937625011348E-2</v>
      </c>
      <c r="M152" s="70">
        <f t="shared" si="37"/>
        <v>2.4812937625011348E-2</v>
      </c>
      <c r="N152" s="70">
        <f t="shared" si="38"/>
        <v>2.4812937625011348E-2</v>
      </c>
      <c r="O152" s="69">
        <f t="shared" si="39"/>
        <v>0.18718219287669532</v>
      </c>
      <c r="P152" s="70">
        <f t="shared" si="40"/>
        <v>0.18718219287669532</v>
      </c>
      <c r="Q152" s="70">
        <f t="shared" si="41"/>
        <v>0.18718219287669532</v>
      </c>
      <c r="R152" s="70">
        <f t="shared" si="42"/>
        <v>0.18718219287669532</v>
      </c>
      <c r="S152" s="70">
        <f t="shared" si="43"/>
        <v>0.18718219287669532</v>
      </c>
      <c r="T152" s="70"/>
      <c r="U152" s="70"/>
      <c r="V152" s="69">
        <f t="shared" si="44"/>
        <v>1.4120526097970381</v>
      </c>
      <c r="W152" s="72">
        <f>0.75*14.39984/'efen +tol'!W52*3*$AM$109</f>
        <v>1.4120526097970381</v>
      </c>
      <c r="X152" s="72"/>
      <c r="Y152" s="70"/>
      <c r="Z152" s="70"/>
      <c r="AA152" s="70"/>
      <c r="AB152" s="69"/>
      <c r="AC152" s="70"/>
      <c r="AD152" s="70"/>
      <c r="AE152" s="70"/>
      <c r="AF152" s="97"/>
    </row>
    <row r="153" spans="1:32">
      <c r="A153" s="66">
        <v>52</v>
      </c>
      <c r="B153" s="66" t="s">
        <v>51</v>
      </c>
      <c r="C153" s="45">
        <v>2.9878387430250784E-4</v>
      </c>
      <c r="D153" s="144">
        <f t="shared" si="24"/>
        <v>0.13147382210981284</v>
      </c>
      <c r="E153" s="144">
        <f t="shared" si="23"/>
        <v>3346.9008403965477</v>
      </c>
      <c r="F153" s="68">
        <f t="shared" si="30"/>
        <v>3.1787933461803833E-4</v>
      </c>
      <c r="G153" s="69">
        <f t="shared" si="31"/>
        <v>2.4178146608724222E-3</v>
      </c>
      <c r="H153" s="70">
        <f t="shared" si="32"/>
        <v>2.4178146608724222E-3</v>
      </c>
      <c r="I153" s="70">
        <f t="shared" si="33"/>
        <v>2.4178146608724222E-3</v>
      </c>
      <c r="J153" s="69">
        <f t="shared" si="34"/>
        <v>1.8390084216559511E-2</v>
      </c>
      <c r="K153" s="70">
        <f t="shared" si="35"/>
        <v>1.8390084216559511E-2</v>
      </c>
      <c r="L153" s="70">
        <f t="shared" si="36"/>
        <v>1.8390084216559511E-2</v>
      </c>
      <c r="M153" s="70">
        <f t="shared" si="37"/>
        <v>1.8390084216559511E-2</v>
      </c>
      <c r="N153" s="70">
        <f t="shared" si="38"/>
        <v>1.8390084216559511E-2</v>
      </c>
      <c r="O153" s="69">
        <f t="shared" si="39"/>
        <v>0.13987639456620715</v>
      </c>
      <c r="P153" s="70">
        <f t="shared" si="40"/>
        <v>0.13987639456620715</v>
      </c>
      <c r="Q153" s="70">
        <f t="shared" si="41"/>
        <v>0.13987639456620715</v>
      </c>
      <c r="R153" s="70">
        <f t="shared" si="42"/>
        <v>0.13987639456620715</v>
      </c>
      <c r="S153" s="70">
        <f t="shared" si="43"/>
        <v>0.13987639456620715</v>
      </c>
      <c r="T153" s="70"/>
      <c r="U153" s="70"/>
      <c r="V153" s="69">
        <f t="shared" si="44"/>
        <v>1.0639106121778079</v>
      </c>
      <c r="W153" s="72">
        <f>X153</f>
        <v>1.0639106121778079</v>
      </c>
      <c r="X153" s="72">
        <f>0.75*14.39984/'efen +tol'!X53*$AM$107</f>
        <v>1.0639106121778079</v>
      </c>
      <c r="Y153" s="70"/>
      <c r="Z153" s="70"/>
      <c r="AA153" s="70"/>
      <c r="AB153" s="69"/>
      <c r="AC153" s="70"/>
      <c r="AD153" s="70"/>
      <c r="AE153" s="70"/>
      <c r="AF153" s="97"/>
    </row>
    <row r="154" spans="1:32">
      <c r="A154" s="66">
        <v>53</v>
      </c>
      <c r="B154" s="66" t="s">
        <v>48</v>
      </c>
      <c r="C154" s="45">
        <v>2.8878387430228842E-4</v>
      </c>
      <c r="D154" s="144">
        <f t="shared" si="24"/>
        <v>0.13035966467029089</v>
      </c>
      <c r="E154" s="144">
        <f t="shared" si="23"/>
        <v>3462.7972299908843</v>
      </c>
      <c r="F154" s="68">
        <f t="shared" si="30"/>
        <v>3.0602820645918272E-4</v>
      </c>
      <c r="G154" s="69">
        <f t="shared" si="31"/>
        <v>2.3475682239072751E-3</v>
      </c>
      <c r="H154" s="70">
        <f t="shared" si="32"/>
        <v>2.3475682239072751E-3</v>
      </c>
      <c r="I154" s="70">
        <f t="shared" si="33"/>
        <v>2.3475682239072751E-3</v>
      </c>
      <c r="J154" s="69">
        <f t="shared" si="34"/>
        <v>1.8008394159687406E-2</v>
      </c>
      <c r="K154" s="70">
        <f t="shared" si="35"/>
        <v>1.8008394159687406E-2</v>
      </c>
      <c r="L154" s="70">
        <f t="shared" si="36"/>
        <v>1.8008394159687406E-2</v>
      </c>
      <c r="M154" s="70">
        <f t="shared" si="37"/>
        <v>1.8008394159687406E-2</v>
      </c>
      <c r="N154" s="70">
        <f t="shared" si="38"/>
        <v>1.8008394159687406E-2</v>
      </c>
      <c r="O154" s="69">
        <f t="shared" si="39"/>
        <v>0.13814391288313538</v>
      </c>
      <c r="P154" s="70">
        <f t="shared" si="40"/>
        <v>0.13814391288313538</v>
      </c>
      <c r="Q154" s="70">
        <f t="shared" si="41"/>
        <v>0.13814391288313538</v>
      </c>
      <c r="R154" s="70">
        <f t="shared" si="42"/>
        <v>0.13814391288313538</v>
      </c>
      <c r="S154" s="70">
        <f t="shared" si="43"/>
        <v>0.13814391288313538</v>
      </c>
      <c r="T154" s="70"/>
      <c r="U154" s="70"/>
      <c r="V154" s="69">
        <f t="shared" si="44"/>
        <v>1.0597136256259363</v>
      </c>
      <c r="W154" s="72">
        <f>X154</f>
        <v>1.0597136256259363</v>
      </c>
      <c r="X154" s="72">
        <f>0.75*14.39984/'efen +tol'!X54*2*$AM$108</f>
        <v>1.0597136256259363</v>
      </c>
      <c r="Y154" s="70"/>
      <c r="Z154" s="70"/>
      <c r="AA154" s="70"/>
      <c r="AB154" s="69"/>
      <c r="AC154" s="70"/>
      <c r="AD154" s="70"/>
      <c r="AE154" s="70"/>
      <c r="AF154" s="97"/>
    </row>
    <row r="155" spans="1:32" ht="15.75" thickBot="1">
      <c r="A155" s="59">
        <v>54</v>
      </c>
      <c r="B155" s="59" t="s">
        <v>52</v>
      </c>
      <c r="C155" s="46">
        <v>2.7878387430241834E-4</v>
      </c>
      <c r="D155" s="146">
        <f t="shared" si="24"/>
        <v>0.12921618428653811</v>
      </c>
      <c r="E155" s="144">
        <f t="shared" si="23"/>
        <v>3587.0080452186521</v>
      </c>
      <c r="F155" s="61">
        <f t="shared" si="30"/>
        <v>2.793748618747585E-4</v>
      </c>
      <c r="G155" s="62">
        <f t="shared" si="31"/>
        <v>2.1620732992334931E-3</v>
      </c>
      <c r="H155" s="63">
        <f t="shared" si="32"/>
        <v>2.1620732992334931E-3</v>
      </c>
      <c r="I155" s="63">
        <f t="shared" si="33"/>
        <v>2.1620732992334931E-3</v>
      </c>
      <c r="J155" s="62">
        <f t="shared" si="34"/>
        <v>1.673221749404916E-2</v>
      </c>
      <c r="K155" s="63">
        <f t="shared" si="35"/>
        <v>1.673221749404916E-2</v>
      </c>
      <c r="L155" s="63">
        <f t="shared" si="36"/>
        <v>1.673221749404916E-2</v>
      </c>
      <c r="M155" s="63">
        <f t="shared" si="37"/>
        <v>1.673221749404916E-2</v>
      </c>
      <c r="N155" s="63">
        <f t="shared" si="38"/>
        <v>1.673221749404916E-2</v>
      </c>
      <c r="O155" s="62">
        <f t="shared" si="39"/>
        <v>0.12949010672645547</v>
      </c>
      <c r="P155" s="63">
        <f t="shared" si="40"/>
        <v>0.12949010672645547</v>
      </c>
      <c r="Q155" s="63">
        <f t="shared" si="41"/>
        <v>0.12949010672645547</v>
      </c>
      <c r="R155" s="63">
        <f t="shared" si="42"/>
        <v>0.12949010672645547</v>
      </c>
      <c r="S155" s="63">
        <f t="shared" si="43"/>
        <v>0.12949010672645547</v>
      </c>
      <c r="T155" s="63"/>
      <c r="U155" s="63"/>
      <c r="V155" s="62">
        <f t="shared" si="44"/>
        <v>1.0021198771766084</v>
      </c>
      <c r="W155" s="73">
        <f>X155</f>
        <v>1.0021198771766084</v>
      </c>
      <c r="X155" s="73">
        <f>0.75*14.39984/'efen +tol'!X55*3*$AM$109</f>
        <v>1.0021198771766084</v>
      </c>
      <c r="Y155" s="63"/>
      <c r="Z155" s="63"/>
      <c r="AA155" s="63"/>
      <c r="AB155" s="62"/>
      <c r="AC155" s="63"/>
      <c r="AD155" s="63"/>
      <c r="AE155" s="63"/>
      <c r="AF155" s="120"/>
    </row>
    <row r="156" spans="1:32" ht="15.75" thickTop="1">
      <c r="A156" s="52">
        <v>55</v>
      </c>
      <c r="B156" s="52" t="s">
        <v>53</v>
      </c>
      <c r="C156" s="47">
        <v>1.4999999999999999E-4</v>
      </c>
      <c r="D156" s="144">
        <f t="shared" ref="D156:D187" si="45">C156^0.2</f>
        <v>0.17187719275874788</v>
      </c>
      <c r="E156" s="144">
        <f t="shared" si="23"/>
        <v>6666.666666666667</v>
      </c>
      <c r="F156" s="54">
        <f t="shared" ref="F156:F187" si="46">AB156*$C156</f>
        <v>2.773538098050797E-4</v>
      </c>
      <c r="G156" s="55">
        <f t="shared" si="31"/>
        <v>1.6136743063658366E-3</v>
      </c>
      <c r="H156" s="56">
        <f t="shared" si="32"/>
        <v>1.6136743063658366E-3</v>
      </c>
      <c r="I156" s="56">
        <f t="shared" si="33"/>
        <v>1.6136743063658366E-3</v>
      </c>
      <c r="J156" s="55">
        <f t="shared" si="34"/>
        <v>9.3885307321189462E-3</v>
      </c>
      <c r="K156" s="56">
        <f t="shared" si="35"/>
        <v>9.3885307321189462E-3</v>
      </c>
      <c r="L156" s="56">
        <f t="shared" si="36"/>
        <v>9.3885307321189462E-3</v>
      </c>
      <c r="M156" s="56">
        <f t="shared" si="37"/>
        <v>9.3885307321189462E-3</v>
      </c>
      <c r="N156" s="56">
        <f t="shared" si="38"/>
        <v>9.3885307321189462E-3</v>
      </c>
      <c r="O156" s="55">
        <f t="shared" si="39"/>
        <v>5.4623481925824661E-2</v>
      </c>
      <c r="P156" s="56">
        <f t="shared" si="40"/>
        <v>5.4623481925824661E-2</v>
      </c>
      <c r="Q156" s="56">
        <f t="shared" si="41"/>
        <v>5.4623481925824661E-2</v>
      </c>
      <c r="R156" s="56">
        <f t="shared" si="42"/>
        <v>5.4623481925824661E-2</v>
      </c>
      <c r="S156" s="56">
        <f t="shared" si="43"/>
        <v>5.4623481925824661E-2</v>
      </c>
      <c r="T156" s="56"/>
      <c r="U156" s="56"/>
      <c r="V156" s="55">
        <f t="shared" ref="V156:V193" si="47">O156/D156</f>
        <v>0.3178052948682718</v>
      </c>
      <c r="W156" s="56">
        <f t="shared" ref="W156:W193" si="48">V156</f>
        <v>0.3178052948682718</v>
      </c>
      <c r="X156" s="56">
        <f t="shared" ref="X156:X193" si="49">V156</f>
        <v>0.3178052948682718</v>
      </c>
      <c r="Y156" s="56"/>
      <c r="Z156" s="56"/>
      <c r="AA156" s="56"/>
      <c r="AB156" s="55">
        <f>0.5*14.39984/'efen +tol'!AB56*$AM$105</f>
        <v>1.8490253987005316</v>
      </c>
      <c r="AC156" s="56"/>
      <c r="AD156" s="56"/>
      <c r="AE156" s="56"/>
      <c r="AF156" s="119"/>
    </row>
    <row r="157" spans="1:32">
      <c r="A157" s="66">
        <v>56</v>
      </c>
      <c r="B157" s="66" t="s">
        <v>54</v>
      </c>
      <c r="C157" s="48">
        <v>1.4899999999999999E-4</v>
      </c>
      <c r="D157" s="144">
        <f t="shared" si="45"/>
        <v>0.17164740959355398</v>
      </c>
      <c r="E157" s="144">
        <f t="shared" si="23"/>
        <v>6711.4093959731545</v>
      </c>
      <c r="F157" s="68">
        <f t="shared" si="46"/>
        <v>2.7658234996683496E-4</v>
      </c>
      <c r="G157" s="69">
        <f t="shared" si="31"/>
        <v>1.6113400756921279E-3</v>
      </c>
      <c r="H157" s="70">
        <f t="shared" si="32"/>
        <v>1.6113400756921279E-3</v>
      </c>
      <c r="I157" s="70">
        <f t="shared" si="33"/>
        <v>1.6113400756921279E-3</v>
      </c>
      <c r="J157" s="69">
        <f t="shared" si="34"/>
        <v>9.3875001056388779E-3</v>
      </c>
      <c r="K157" s="70">
        <f t="shared" si="35"/>
        <v>9.3875001056388779E-3</v>
      </c>
      <c r="L157" s="70">
        <f t="shared" si="36"/>
        <v>9.3875001056388779E-3</v>
      </c>
      <c r="M157" s="70">
        <f t="shared" si="37"/>
        <v>9.3875001056388779E-3</v>
      </c>
      <c r="N157" s="70">
        <f t="shared" si="38"/>
        <v>9.3875001056388779E-3</v>
      </c>
      <c r="O157" s="69">
        <f t="shared" si="39"/>
        <v>5.4690601669245428E-2</v>
      </c>
      <c r="P157" s="70">
        <f t="shared" si="40"/>
        <v>5.4690601669245428E-2</v>
      </c>
      <c r="Q157" s="70">
        <f t="shared" si="41"/>
        <v>5.4690601669245428E-2</v>
      </c>
      <c r="R157" s="70">
        <f t="shared" si="42"/>
        <v>5.4690601669245428E-2</v>
      </c>
      <c r="S157" s="70">
        <f t="shared" si="43"/>
        <v>5.4690601669245428E-2</v>
      </c>
      <c r="T157" s="70"/>
      <c r="U157" s="70"/>
      <c r="V157" s="69">
        <f t="shared" si="47"/>
        <v>0.31862177121547003</v>
      </c>
      <c r="W157" s="70">
        <f t="shared" si="48"/>
        <v>0.31862177121547003</v>
      </c>
      <c r="X157" s="70">
        <f t="shared" si="49"/>
        <v>0.31862177121547003</v>
      </c>
      <c r="Y157" s="70"/>
      <c r="Z157" s="70"/>
      <c r="AA157" s="70"/>
      <c r="AB157" s="69">
        <f>14.39984*$AM$106/'efen +tol'!AB57</f>
        <v>1.8562573823277515</v>
      </c>
      <c r="AC157" s="70"/>
      <c r="AD157" s="70"/>
      <c r="AE157" s="70"/>
      <c r="AF157" s="97"/>
    </row>
    <row r="158" spans="1:32">
      <c r="A158" s="66">
        <v>57</v>
      </c>
      <c r="B158" s="66" t="s">
        <v>55</v>
      </c>
      <c r="C158" s="48">
        <v>1.4799999999999999E-4</v>
      </c>
      <c r="D158" s="144">
        <f t="shared" si="45"/>
        <v>0.17141638936223216</v>
      </c>
      <c r="E158" s="144">
        <f t="shared" si="23"/>
        <v>6756.7567567567567</v>
      </c>
      <c r="F158" s="68">
        <f t="shared" si="46"/>
        <v>2.5673581680192873E-4</v>
      </c>
      <c r="G158" s="69">
        <f t="shared" si="31"/>
        <v>1.4977320299251085E-3</v>
      </c>
      <c r="H158" s="70">
        <f t="shared" si="32"/>
        <v>1.4977320299251085E-3</v>
      </c>
      <c r="I158" s="70">
        <f t="shared" si="33"/>
        <v>1.4977320299251085E-3</v>
      </c>
      <c r="J158" s="69">
        <f t="shared" si="34"/>
        <v>8.7373910715161807E-3</v>
      </c>
      <c r="K158" s="70">
        <f t="shared" si="35"/>
        <v>8.7373910715161807E-3</v>
      </c>
      <c r="L158" s="70">
        <f t="shared" si="36"/>
        <v>8.7373910715161807E-3</v>
      </c>
      <c r="M158" s="70">
        <f t="shared" si="37"/>
        <v>8.7373910715161807E-3</v>
      </c>
      <c r="N158" s="70">
        <f t="shared" si="38"/>
        <v>8.7373910715161807E-3</v>
      </c>
      <c r="O158" s="69">
        <f t="shared" si="39"/>
        <v>5.0971736740135033E-2</v>
      </c>
      <c r="P158" s="70">
        <f t="shared" si="40"/>
        <v>5.0971736740135033E-2</v>
      </c>
      <c r="Q158" s="70">
        <f t="shared" si="41"/>
        <v>5.0971736740135033E-2</v>
      </c>
      <c r="R158" s="70">
        <f t="shared" si="42"/>
        <v>5.0971736740135033E-2</v>
      </c>
      <c r="S158" s="70">
        <f t="shared" si="43"/>
        <v>5.0971736740135033E-2</v>
      </c>
      <c r="T158" s="70"/>
      <c r="U158" s="70"/>
      <c r="V158" s="69">
        <f t="shared" si="47"/>
        <v>0.29735626173074403</v>
      </c>
      <c r="W158" s="70">
        <f t="shared" si="48"/>
        <v>0.29735626173074403</v>
      </c>
      <c r="X158" s="70">
        <f t="shared" si="49"/>
        <v>0.29735626173074403</v>
      </c>
      <c r="Y158" s="70">
        <f>V158</f>
        <v>0.29735626173074403</v>
      </c>
      <c r="Z158" s="70"/>
      <c r="AA158" s="70"/>
      <c r="AB158" s="69">
        <f>14.39984*$AM$106/'efen +tol'!AB58</f>
        <v>1.7347014648778969</v>
      </c>
      <c r="AC158" s="70"/>
      <c r="AD158" s="70"/>
      <c r="AE158" s="70"/>
      <c r="AF158" s="97"/>
    </row>
    <row r="159" spans="1:32">
      <c r="A159" s="66">
        <v>58</v>
      </c>
      <c r="B159" s="66" t="s">
        <v>56</v>
      </c>
      <c r="C159" s="48">
        <v>1.47E-4</v>
      </c>
      <c r="D159" s="144">
        <f t="shared" si="45"/>
        <v>0.17118411697841732</v>
      </c>
      <c r="E159" s="144">
        <f t="shared" si="23"/>
        <v>6802.7210884353744</v>
      </c>
      <c r="F159" s="68">
        <f t="shared" si="46"/>
        <v>2.5675983897362171E-4</v>
      </c>
      <c r="G159" s="69">
        <f t="shared" si="31"/>
        <v>1.4999045677000144E-3</v>
      </c>
      <c r="H159" s="70">
        <f t="shared" si="32"/>
        <v>1.4999045677000144E-3</v>
      </c>
      <c r="I159" s="70">
        <f t="shared" si="33"/>
        <v>1.4999045677000144E-3</v>
      </c>
      <c r="J159" s="69">
        <f t="shared" si="34"/>
        <v>8.7619376971119385E-3</v>
      </c>
      <c r="K159" s="70">
        <f t="shared" si="35"/>
        <v>8.7619376971119385E-3</v>
      </c>
      <c r="L159" s="70">
        <f t="shared" si="36"/>
        <v>8.7619376971119385E-3</v>
      </c>
      <c r="M159" s="70">
        <f t="shared" si="37"/>
        <v>8.7619376971119385E-3</v>
      </c>
      <c r="N159" s="70">
        <f t="shared" si="38"/>
        <v>8.7619376971119385E-3</v>
      </c>
      <c r="O159" s="69">
        <f t="shared" si="39"/>
        <v>5.1184291228470881E-2</v>
      </c>
      <c r="P159" s="70">
        <f t="shared" si="40"/>
        <v>5.1184291228470881E-2</v>
      </c>
      <c r="Q159" s="70">
        <f t="shared" si="41"/>
        <v>5.1184291228470881E-2</v>
      </c>
      <c r="R159" s="70">
        <f t="shared" si="42"/>
        <v>5.1184291228470881E-2</v>
      </c>
      <c r="S159" s="70">
        <f t="shared" si="43"/>
        <v>5.1184291228470881E-2</v>
      </c>
      <c r="T159" s="70">
        <f t="shared" ref="T159:T193" si="50">O159</f>
        <v>5.1184291228470881E-2</v>
      </c>
      <c r="U159" s="70"/>
      <c r="V159" s="69">
        <f t="shared" si="47"/>
        <v>0.29900140347088472</v>
      </c>
      <c r="W159" s="70">
        <f t="shared" si="48"/>
        <v>0.29900140347088472</v>
      </c>
      <c r="X159" s="70">
        <f t="shared" si="49"/>
        <v>0.29900140347088472</v>
      </c>
      <c r="Y159" s="70"/>
      <c r="Z159" s="70"/>
      <c r="AA159" s="70"/>
      <c r="AB159" s="69">
        <f>14.39984*$AM$106/'efen +tol'!AB59</f>
        <v>1.7466655712491275</v>
      </c>
      <c r="AC159" s="70"/>
      <c r="AD159" s="70"/>
      <c r="AE159" s="70"/>
      <c r="AF159" s="97"/>
    </row>
    <row r="160" spans="1:32">
      <c r="A160" s="66">
        <v>59</v>
      </c>
      <c r="B160" s="66" t="s">
        <v>57</v>
      </c>
      <c r="C160" s="48">
        <v>1.46E-4</v>
      </c>
      <c r="D160" s="144">
        <f t="shared" si="45"/>
        <v>0.170950577067596</v>
      </c>
      <c r="E160" s="144">
        <f t="shared" si="23"/>
        <v>6849.3150684931506</v>
      </c>
      <c r="F160" s="68">
        <f t="shared" si="46"/>
        <v>2.5807444975766878E-4</v>
      </c>
      <c r="G160" s="69">
        <f t="shared" si="31"/>
        <v>1.5096436302500628E-3</v>
      </c>
      <c r="H160" s="70">
        <f t="shared" si="32"/>
        <v>1.5096436302500628E-3</v>
      </c>
      <c r="I160" s="70">
        <f t="shared" si="33"/>
        <v>1.5096436302500628E-3</v>
      </c>
      <c r="J160" s="69">
        <f t="shared" si="34"/>
        <v>8.8308776498199869E-3</v>
      </c>
      <c r="K160" s="70">
        <f t="shared" si="35"/>
        <v>8.8308776498199869E-3</v>
      </c>
      <c r="L160" s="70">
        <f t="shared" si="36"/>
        <v>8.8308776498199869E-3</v>
      </c>
      <c r="M160" s="70">
        <f t="shared" si="37"/>
        <v>8.8308776498199869E-3</v>
      </c>
      <c r="N160" s="70">
        <f t="shared" si="38"/>
        <v>8.8308776498199869E-3</v>
      </c>
      <c r="O160" s="69">
        <f t="shared" si="39"/>
        <v>5.1657489558096938E-2</v>
      </c>
      <c r="P160" s="70">
        <f t="shared" si="40"/>
        <v>5.1657489558096938E-2</v>
      </c>
      <c r="Q160" s="70">
        <f t="shared" si="41"/>
        <v>5.1657489558096938E-2</v>
      </c>
      <c r="R160" s="70">
        <f t="shared" si="42"/>
        <v>5.1657489558096938E-2</v>
      </c>
      <c r="S160" s="70">
        <f t="shared" si="43"/>
        <v>5.1657489558096938E-2</v>
      </c>
      <c r="T160" s="70">
        <f t="shared" si="50"/>
        <v>5.1657489558096938E-2</v>
      </c>
      <c r="U160" s="70"/>
      <c r="V160" s="69">
        <f t="shared" si="47"/>
        <v>0.30217791857860132</v>
      </c>
      <c r="W160" s="70">
        <f t="shared" si="48"/>
        <v>0.30217791857860132</v>
      </c>
      <c r="X160" s="70">
        <f t="shared" si="49"/>
        <v>0.30217791857860132</v>
      </c>
      <c r="Y160" s="70"/>
      <c r="Z160" s="70"/>
      <c r="AA160" s="70"/>
      <c r="AB160" s="69">
        <f>14.39984*$AM$106/'efen +tol'!AB60</f>
        <v>1.7676332175182794</v>
      </c>
      <c r="AC160" s="70"/>
      <c r="AD160" s="70"/>
      <c r="AE160" s="70"/>
      <c r="AF160" s="97"/>
    </row>
    <row r="161" spans="1:32">
      <c r="A161" s="66">
        <v>60</v>
      </c>
      <c r="B161" s="66" t="s">
        <v>58</v>
      </c>
      <c r="C161" s="48">
        <v>1.45E-4</v>
      </c>
      <c r="D161" s="144">
        <f t="shared" si="45"/>
        <v>0.17071575395958583</v>
      </c>
      <c r="E161" s="144">
        <f t="shared" si="23"/>
        <v>6896.5517241379312</v>
      </c>
      <c r="F161" s="68">
        <f t="shared" si="46"/>
        <v>2.5389451709036082E-4</v>
      </c>
      <c r="G161" s="69">
        <f t="shared" si="31"/>
        <v>1.4872354261485803E-3</v>
      </c>
      <c r="H161" s="70">
        <f t="shared" si="32"/>
        <v>1.4872354261485803E-3</v>
      </c>
      <c r="I161" s="70">
        <f t="shared" si="33"/>
        <v>1.4872354261485803E-3</v>
      </c>
      <c r="J161" s="69">
        <f t="shared" si="34"/>
        <v>8.7117643899499702E-3</v>
      </c>
      <c r="K161" s="70">
        <f t="shared" si="35"/>
        <v>8.7117643899499702E-3</v>
      </c>
      <c r="L161" s="70">
        <f t="shared" si="36"/>
        <v>8.7117643899499702E-3</v>
      </c>
      <c r="M161" s="70">
        <f t="shared" si="37"/>
        <v>8.7117643899499702E-3</v>
      </c>
      <c r="N161" s="70">
        <f t="shared" si="38"/>
        <v>8.7117643899499702E-3</v>
      </c>
      <c r="O161" s="69">
        <f t="shared" si="39"/>
        <v>5.1030816945062604E-2</v>
      </c>
      <c r="P161" s="70">
        <f t="shared" si="40"/>
        <v>5.1030816945062604E-2</v>
      </c>
      <c r="Q161" s="70">
        <f t="shared" si="41"/>
        <v>5.1030816945062604E-2</v>
      </c>
      <c r="R161" s="70">
        <f t="shared" si="42"/>
        <v>5.1030816945062604E-2</v>
      </c>
      <c r="S161" s="70">
        <f t="shared" si="43"/>
        <v>5.1030816945062604E-2</v>
      </c>
      <c r="T161" s="70">
        <f t="shared" si="50"/>
        <v>5.1030816945062604E-2</v>
      </c>
      <c r="U161" s="70"/>
      <c r="V161" s="69">
        <f t="shared" si="47"/>
        <v>0.29892271662955794</v>
      </c>
      <c r="W161" s="70">
        <f t="shared" si="48"/>
        <v>0.29892271662955794</v>
      </c>
      <c r="X161" s="70">
        <f t="shared" si="49"/>
        <v>0.29892271662955794</v>
      </c>
      <c r="Y161" s="70"/>
      <c r="Z161" s="70"/>
      <c r="AA161" s="70"/>
      <c r="AB161" s="69">
        <f>14.39984*$AM$106/'efen +tol'!AB61</f>
        <v>1.7509966695886954</v>
      </c>
      <c r="AC161" s="70"/>
      <c r="AD161" s="70"/>
      <c r="AE161" s="70"/>
      <c r="AF161" s="97"/>
    </row>
    <row r="162" spans="1:32">
      <c r="A162" s="66">
        <v>61</v>
      </c>
      <c r="B162" s="66" t="s">
        <v>59</v>
      </c>
      <c r="C162" s="48">
        <v>1.44E-4</v>
      </c>
      <c r="D162" s="144">
        <f t="shared" si="45"/>
        <v>0.17047963168076513</v>
      </c>
      <c r="E162" s="144">
        <f t="shared" si="23"/>
        <v>6944.4444444444443</v>
      </c>
      <c r="F162" s="68">
        <f t="shared" si="46"/>
        <v>2.4956878364829207E-4</v>
      </c>
      <c r="G162" s="69">
        <f t="shared" si="31"/>
        <v>1.4639214150557695E-3</v>
      </c>
      <c r="H162" s="70">
        <f t="shared" si="32"/>
        <v>1.4639214150557695E-3</v>
      </c>
      <c r="I162" s="70">
        <f t="shared" si="33"/>
        <v>1.4639214150557695E-3</v>
      </c>
      <c r="J162" s="69">
        <f t="shared" si="34"/>
        <v>8.5870751867710704E-3</v>
      </c>
      <c r="K162" s="70">
        <f t="shared" si="35"/>
        <v>8.5870751867710704E-3</v>
      </c>
      <c r="L162" s="70">
        <f t="shared" si="36"/>
        <v>8.5870751867710704E-3</v>
      </c>
      <c r="M162" s="70">
        <f t="shared" si="37"/>
        <v>8.5870751867710704E-3</v>
      </c>
      <c r="N162" s="70">
        <f t="shared" si="38"/>
        <v>8.5870751867710704E-3</v>
      </c>
      <c r="O162" s="69">
        <f t="shared" si="39"/>
        <v>5.0370094668264892E-2</v>
      </c>
      <c r="P162" s="70">
        <f t="shared" si="40"/>
        <v>5.0370094668264892E-2</v>
      </c>
      <c r="Q162" s="70">
        <f t="shared" si="41"/>
        <v>5.0370094668264892E-2</v>
      </c>
      <c r="R162" s="70">
        <f t="shared" si="42"/>
        <v>5.0370094668264892E-2</v>
      </c>
      <c r="S162" s="70">
        <f t="shared" si="43"/>
        <v>5.0370094668264892E-2</v>
      </c>
      <c r="T162" s="70">
        <f t="shared" si="50"/>
        <v>5.0370094668264892E-2</v>
      </c>
      <c r="U162" s="70"/>
      <c r="V162" s="69">
        <f t="shared" si="47"/>
        <v>0.29546107163456553</v>
      </c>
      <c r="W162" s="70">
        <f t="shared" si="48"/>
        <v>0.29546107163456553</v>
      </c>
      <c r="X162" s="70">
        <f t="shared" si="49"/>
        <v>0.29546107163456553</v>
      </c>
      <c r="Y162" s="70"/>
      <c r="Z162" s="70"/>
      <c r="AA162" s="70"/>
      <c r="AB162" s="69">
        <f>14.39984*$AM$106/'efen +tol'!AB62</f>
        <v>1.7331165531131392</v>
      </c>
      <c r="AC162" s="70"/>
      <c r="AD162" s="70"/>
      <c r="AE162" s="70"/>
      <c r="AF162" s="97"/>
    </row>
    <row r="163" spans="1:32">
      <c r="A163" s="66">
        <v>62</v>
      </c>
      <c r="B163" s="66" t="s">
        <v>60</v>
      </c>
      <c r="C163" s="48">
        <v>1.4300000000000001E-4</v>
      </c>
      <c r="D163" s="144">
        <f t="shared" si="45"/>
        <v>0.17024219394604337</v>
      </c>
      <c r="E163" s="144">
        <f t="shared" si="23"/>
        <v>6993.0069930069931</v>
      </c>
      <c r="F163" s="68">
        <f t="shared" si="46"/>
        <v>2.451305361339019E-4</v>
      </c>
      <c r="G163" s="69">
        <f t="shared" si="31"/>
        <v>1.4398929575096622E-3</v>
      </c>
      <c r="H163" s="70">
        <f t="shared" si="32"/>
        <v>1.4398929575096622E-3</v>
      </c>
      <c r="I163" s="70">
        <f t="shared" si="33"/>
        <v>1.4398929575096622E-3</v>
      </c>
      <c r="J163" s="69">
        <f t="shared" si="34"/>
        <v>8.4579088423051129E-3</v>
      </c>
      <c r="K163" s="70">
        <f t="shared" si="35"/>
        <v>8.4579088423051129E-3</v>
      </c>
      <c r="L163" s="70">
        <f t="shared" si="36"/>
        <v>8.4579088423051129E-3</v>
      </c>
      <c r="M163" s="70">
        <f t="shared" si="37"/>
        <v>8.4579088423051129E-3</v>
      </c>
      <c r="N163" s="70">
        <f t="shared" si="38"/>
        <v>8.4579088423051129E-3</v>
      </c>
      <c r="O163" s="69">
        <f t="shared" si="39"/>
        <v>4.9681625020561976E-2</v>
      </c>
      <c r="P163" s="70">
        <f t="shared" si="40"/>
        <v>4.9681625020561976E-2</v>
      </c>
      <c r="Q163" s="70">
        <f t="shared" si="41"/>
        <v>4.9681625020561976E-2</v>
      </c>
      <c r="R163" s="70">
        <f t="shared" si="42"/>
        <v>4.9681625020561976E-2</v>
      </c>
      <c r="S163" s="70">
        <f t="shared" si="43"/>
        <v>4.9681625020561976E-2</v>
      </c>
      <c r="T163" s="70">
        <f t="shared" si="50"/>
        <v>4.9681625020561976E-2</v>
      </c>
      <c r="U163" s="70"/>
      <c r="V163" s="69">
        <f t="shared" si="47"/>
        <v>0.29182909282940805</v>
      </c>
      <c r="W163" s="70">
        <f t="shared" si="48"/>
        <v>0.29182909282940805</v>
      </c>
      <c r="X163" s="70">
        <f t="shared" si="49"/>
        <v>0.29182909282940805</v>
      </c>
      <c r="Y163" s="70"/>
      <c r="Z163" s="70"/>
      <c r="AA163" s="70"/>
      <c r="AB163" s="69">
        <f>14.39984*$AM$106/'efen +tol'!AB63</f>
        <v>1.7141995533839292</v>
      </c>
      <c r="AC163" s="70"/>
      <c r="AD163" s="70"/>
      <c r="AE163" s="70"/>
      <c r="AF163" s="97"/>
    </row>
    <row r="164" spans="1:32">
      <c r="A164" s="66">
        <v>63</v>
      </c>
      <c r="B164" s="66" t="s">
        <v>61</v>
      </c>
      <c r="C164" s="48">
        <v>1.4200000000000001E-4</v>
      </c>
      <c r="D164" s="144">
        <f t="shared" si="45"/>
        <v>0.17000342415056061</v>
      </c>
      <c r="E164" s="144">
        <f t="shared" si="23"/>
        <v>7042.2535211267605</v>
      </c>
      <c r="F164" s="68">
        <f t="shared" si="46"/>
        <v>2.4226587844346274E-4</v>
      </c>
      <c r="G164" s="69">
        <f t="shared" si="31"/>
        <v>1.4250646988669131E-3</v>
      </c>
      <c r="H164" s="70">
        <f t="shared" si="32"/>
        <v>1.4250646988669131E-3</v>
      </c>
      <c r="I164" s="70">
        <f t="shared" si="33"/>
        <v>1.4250646988669131E-3</v>
      </c>
      <c r="J164" s="69">
        <f t="shared" si="34"/>
        <v>8.3825646806080165E-3</v>
      </c>
      <c r="K164" s="70">
        <f t="shared" si="35"/>
        <v>8.3825646806080165E-3</v>
      </c>
      <c r="L164" s="70">
        <f t="shared" si="36"/>
        <v>8.3825646806080165E-3</v>
      </c>
      <c r="M164" s="70">
        <f t="shared" si="37"/>
        <v>8.3825646806080165E-3</v>
      </c>
      <c r="N164" s="70">
        <f t="shared" si="38"/>
        <v>8.3825646806080165E-3</v>
      </c>
      <c r="O164" s="69">
        <f t="shared" si="39"/>
        <v>4.9308210834530852E-2</v>
      </c>
      <c r="P164" s="70">
        <f t="shared" si="40"/>
        <v>4.9308210834530852E-2</v>
      </c>
      <c r="Q164" s="70">
        <f t="shared" si="41"/>
        <v>4.9308210834530852E-2</v>
      </c>
      <c r="R164" s="70">
        <f t="shared" si="42"/>
        <v>4.9308210834530852E-2</v>
      </c>
      <c r="S164" s="70">
        <f t="shared" si="43"/>
        <v>4.9308210834530852E-2</v>
      </c>
      <c r="T164" s="70">
        <f t="shared" si="50"/>
        <v>4.9308210834530852E-2</v>
      </c>
      <c r="U164" s="70"/>
      <c r="V164" s="69">
        <f t="shared" si="47"/>
        <v>0.29004245697346592</v>
      </c>
      <c r="W164" s="70">
        <f t="shared" si="48"/>
        <v>0.29004245697346592</v>
      </c>
      <c r="X164" s="70">
        <f t="shared" si="49"/>
        <v>0.29004245697346592</v>
      </c>
      <c r="Y164" s="70"/>
      <c r="Z164" s="70"/>
      <c r="AA164" s="70"/>
      <c r="AB164" s="69">
        <f>14.39984*$AM$106/'efen +tol'!AB64</f>
        <v>1.7060977355173432</v>
      </c>
      <c r="AC164" s="70"/>
      <c r="AD164" s="70"/>
      <c r="AE164" s="70"/>
      <c r="AF164" s="97"/>
    </row>
    <row r="165" spans="1:32">
      <c r="A165" s="66">
        <v>64</v>
      </c>
      <c r="B165" s="66" t="s">
        <v>62</v>
      </c>
      <c r="C165" s="48">
        <v>1.4100000000000001E-4</v>
      </c>
      <c r="D165" s="144">
        <f t="shared" si="45"/>
        <v>0.16976330536110606</v>
      </c>
      <c r="E165" s="144">
        <f t="shared" si="23"/>
        <v>7092.1985815602829</v>
      </c>
      <c r="F165" s="68">
        <f t="shared" si="46"/>
        <v>2.2179642290797444E-4</v>
      </c>
      <c r="G165" s="69">
        <f t="shared" si="31"/>
        <v>1.3065039140006608E-3</v>
      </c>
      <c r="H165" s="70">
        <f t="shared" si="32"/>
        <v>1.3065039140006608E-3</v>
      </c>
      <c r="I165" s="70">
        <f t="shared" si="33"/>
        <v>1.3065039140006608E-3</v>
      </c>
      <c r="J165" s="69">
        <f t="shared" si="34"/>
        <v>7.6960324919544704E-3</v>
      </c>
      <c r="K165" s="70">
        <f t="shared" si="35"/>
        <v>7.6960324919544704E-3</v>
      </c>
      <c r="L165" s="70">
        <f t="shared" si="36"/>
        <v>7.6960324919544704E-3</v>
      </c>
      <c r="M165" s="70">
        <f t="shared" si="37"/>
        <v>7.6960324919544704E-3</v>
      </c>
      <c r="N165" s="70">
        <f t="shared" si="38"/>
        <v>7.6960324919544704E-3</v>
      </c>
      <c r="O165" s="69">
        <f t="shared" si="39"/>
        <v>4.5333898722012538E-2</v>
      </c>
      <c r="P165" s="70">
        <f t="shared" si="40"/>
        <v>4.5333898722012538E-2</v>
      </c>
      <c r="Q165" s="70">
        <f t="shared" si="41"/>
        <v>4.5333898722012538E-2</v>
      </c>
      <c r="R165" s="70">
        <f t="shared" si="42"/>
        <v>4.5333898722012538E-2</v>
      </c>
      <c r="S165" s="70">
        <f t="shared" si="43"/>
        <v>4.5333898722012538E-2</v>
      </c>
      <c r="T165" s="70">
        <f t="shared" si="50"/>
        <v>4.5333898722012538E-2</v>
      </c>
      <c r="U165" s="70"/>
      <c r="V165" s="69">
        <f t="shared" si="47"/>
        <v>0.26704180049735793</v>
      </c>
      <c r="W165" s="70">
        <f t="shared" si="48"/>
        <v>0.26704180049735793</v>
      </c>
      <c r="X165" s="70">
        <f t="shared" si="49"/>
        <v>0.26704180049735793</v>
      </c>
      <c r="Y165" s="70">
        <f>V165</f>
        <v>0.26704180049735793</v>
      </c>
      <c r="Z165" s="70"/>
      <c r="AA165" s="70"/>
      <c r="AB165" s="69">
        <f>14.39984*$AM$106/'efen +tol'!AB65</f>
        <v>1.573024275943081</v>
      </c>
      <c r="AC165" s="70"/>
      <c r="AD165" s="70"/>
      <c r="AE165" s="70"/>
      <c r="AF165" s="97"/>
    </row>
    <row r="166" spans="1:32">
      <c r="A166" s="66">
        <v>65</v>
      </c>
      <c r="B166" s="66" t="s">
        <v>63</v>
      </c>
      <c r="C166" s="48">
        <v>1.3999999999999999E-4</v>
      </c>
      <c r="D166" s="144">
        <f t="shared" si="45"/>
        <v>0.16952182030724355</v>
      </c>
      <c r="E166" s="144">
        <f t="shared" si="23"/>
        <v>7142.8571428571431</v>
      </c>
      <c r="F166" s="68">
        <f t="shared" si="46"/>
        <v>2.3097580475576516E-4</v>
      </c>
      <c r="G166" s="69">
        <f t="shared" si="31"/>
        <v>1.3625137126131704E-3</v>
      </c>
      <c r="H166" s="70">
        <f t="shared" si="32"/>
        <v>1.3625137126131704E-3</v>
      </c>
      <c r="I166" s="70">
        <f t="shared" si="33"/>
        <v>1.3625137126131704E-3</v>
      </c>
      <c r="J166" s="69">
        <f t="shared" si="34"/>
        <v>8.0373943020652615E-3</v>
      </c>
      <c r="K166" s="70">
        <f t="shared" si="35"/>
        <v>8.0373943020652615E-3</v>
      </c>
      <c r="L166" s="70">
        <f t="shared" si="36"/>
        <v>8.0373943020652615E-3</v>
      </c>
      <c r="M166" s="70">
        <f t="shared" si="37"/>
        <v>8.0373943020652615E-3</v>
      </c>
      <c r="N166" s="70">
        <f t="shared" si="38"/>
        <v>8.0373943020652615E-3</v>
      </c>
      <c r="O166" s="69">
        <f t="shared" si="39"/>
        <v>4.7412151943025289E-2</v>
      </c>
      <c r="P166" s="70">
        <f t="shared" si="40"/>
        <v>4.7412151943025289E-2</v>
      </c>
      <c r="Q166" s="70">
        <f t="shared" si="41"/>
        <v>4.7412151943025289E-2</v>
      </c>
      <c r="R166" s="70">
        <f t="shared" si="42"/>
        <v>4.7412151943025289E-2</v>
      </c>
      <c r="S166" s="70">
        <f t="shared" si="43"/>
        <v>4.7412151943025289E-2</v>
      </c>
      <c r="T166" s="70">
        <f t="shared" si="50"/>
        <v>4.7412151943025289E-2</v>
      </c>
      <c r="U166" s="70">
        <f t="shared" ref="U166:U193" si="51">O166</f>
        <v>4.7412151943025289E-2</v>
      </c>
      <c r="V166" s="69">
        <f t="shared" si="47"/>
        <v>0.2796817062080556</v>
      </c>
      <c r="W166" s="70">
        <f t="shared" si="48"/>
        <v>0.2796817062080556</v>
      </c>
      <c r="X166" s="70">
        <f t="shared" si="49"/>
        <v>0.2796817062080556</v>
      </c>
      <c r="Y166" s="70"/>
      <c r="Z166" s="70"/>
      <c r="AA166" s="70"/>
      <c r="AB166" s="69">
        <f>14.39984*$AM$106/'efen +tol'!AB66</f>
        <v>1.6498271768268942</v>
      </c>
      <c r="AC166" s="70"/>
      <c r="AD166" s="70"/>
      <c r="AE166" s="70"/>
      <c r="AF166" s="97"/>
    </row>
    <row r="167" spans="1:32">
      <c r="A167" s="66">
        <v>66</v>
      </c>
      <c r="B167" s="66" t="s">
        <v>64</v>
      </c>
      <c r="C167" s="48">
        <v>1.3899999999999999E-4</v>
      </c>
      <c r="D167" s="144">
        <f t="shared" si="45"/>
        <v>0.16927895137213181</v>
      </c>
      <c r="E167" s="144">
        <f t="shared" si="23"/>
        <v>7194.2446043165473</v>
      </c>
      <c r="F167" s="68">
        <f t="shared" si="46"/>
        <v>2.2642604982865149E-4</v>
      </c>
      <c r="G167" s="69">
        <f t="shared" si="31"/>
        <v>1.337591283460229E-3</v>
      </c>
      <c r="H167" s="70">
        <f t="shared" si="32"/>
        <v>1.337591283460229E-3</v>
      </c>
      <c r="I167" s="70">
        <f t="shared" si="33"/>
        <v>1.337591283460229E-3</v>
      </c>
      <c r="J167" s="69">
        <f t="shared" si="34"/>
        <v>7.9016987795473489E-3</v>
      </c>
      <c r="K167" s="70">
        <f t="shared" si="35"/>
        <v>7.9016987795473489E-3</v>
      </c>
      <c r="L167" s="70">
        <f t="shared" si="36"/>
        <v>7.9016987795473489E-3</v>
      </c>
      <c r="M167" s="70">
        <f t="shared" si="37"/>
        <v>7.9016987795473489E-3</v>
      </c>
      <c r="N167" s="70">
        <f t="shared" si="38"/>
        <v>7.9016987795473489E-3</v>
      </c>
      <c r="O167" s="69">
        <f t="shared" si="39"/>
        <v>4.6678566446083244E-2</v>
      </c>
      <c r="P167" s="70">
        <f t="shared" si="40"/>
        <v>4.6678566446083244E-2</v>
      </c>
      <c r="Q167" s="70">
        <f t="shared" si="41"/>
        <v>4.6678566446083244E-2</v>
      </c>
      <c r="R167" s="70">
        <f t="shared" si="42"/>
        <v>4.6678566446083244E-2</v>
      </c>
      <c r="S167" s="70">
        <f t="shared" si="43"/>
        <v>4.6678566446083244E-2</v>
      </c>
      <c r="T167" s="70">
        <f t="shared" si="50"/>
        <v>4.6678566446083244E-2</v>
      </c>
      <c r="U167" s="70">
        <f t="shared" si="51"/>
        <v>4.6678566446083244E-2</v>
      </c>
      <c r="V167" s="69">
        <f t="shared" si="47"/>
        <v>0.27574938329732518</v>
      </c>
      <c r="W167" s="70">
        <f t="shared" si="48"/>
        <v>0.27574938329732518</v>
      </c>
      <c r="X167" s="70">
        <f t="shared" si="49"/>
        <v>0.27574938329732518</v>
      </c>
      <c r="Y167" s="70"/>
      <c r="Z167" s="70"/>
      <c r="AA167" s="70"/>
      <c r="AB167" s="69">
        <f>14.39984*$AM$106/'efen +tol'!AB67</f>
        <v>1.6289643872564856</v>
      </c>
      <c r="AC167" s="70"/>
      <c r="AD167" s="70"/>
      <c r="AE167" s="70"/>
      <c r="AF167" s="97"/>
    </row>
    <row r="168" spans="1:32">
      <c r="A168" s="66">
        <v>67</v>
      </c>
      <c r="B168" s="66" t="s">
        <v>65</v>
      </c>
      <c r="C168" s="48">
        <v>1.3799999999999999E-4</v>
      </c>
      <c r="D168" s="144">
        <f t="shared" si="45"/>
        <v>0.16903468058302681</v>
      </c>
      <c r="E168" s="144">
        <f t="shared" ref="E168:E193" si="52">1/C168</f>
        <v>7246.376811594203</v>
      </c>
      <c r="F168" s="68">
        <f t="shared" si="46"/>
        <v>2.2171342866858772E-4</v>
      </c>
      <c r="G168" s="69">
        <f t="shared" si="31"/>
        <v>1.3116446157904623E-3</v>
      </c>
      <c r="H168" s="70">
        <f t="shared" si="32"/>
        <v>1.3116446157904623E-3</v>
      </c>
      <c r="I168" s="70">
        <f t="shared" si="33"/>
        <v>1.3116446157904623E-3</v>
      </c>
      <c r="J168" s="69">
        <f t="shared" si="34"/>
        <v>7.759618388761387E-3</v>
      </c>
      <c r="K168" s="70">
        <f t="shared" si="35"/>
        <v>7.759618388761387E-3</v>
      </c>
      <c r="L168" s="70">
        <f t="shared" si="36"/>
        <v>7.759618388761387E-3</v>
      </c>
      <c r="M168" s="70">
        <f t="shared" si="37"/>
        <v>7.759618388761387E-3</v>
      </c>
      <c r="N168" s="70">
        <f t="shared" si="38"/>
        <v>7.759618388761387E-3</v>
      </c>
      <c r="O168" s="69">
        <f t="shared" si="39"/>
        <v>4.5905481419536279E-2</v>
      </c>
      <c r="P168" s="70">
        <f t="shared" si="40"/>
        <v>4.5905481419536279E-2</v>
      </c>
      <c r="Q168" s="70">
        <f t="shared" si="41"/>
        <v>4.5905481419536279E-2</v>
      </c>
      <c r="R168" s="70">
        <f t="shared" si="42"/>
        <v>4.5905481419536279E-2</v>
      </c>
      <c r="S168" s="70">
        <f t="shared" si="43"/>
        <v>4.5905481419536279E-2</v>
      </c>
      <c r="T168" s="70">
        <f t="shared" si="50"/>
        <v>4.5905481419536279E-2</v>
      </c>
      <c r="U168" s="70">
        <f t="shared" si="51"/>
        <v>4.5905481419536279E-2</v>
      </c>
      <c r="V168" s="69">
        <f t="shared" si="47"/>
        <v>0.2715743376519017</v>
      </c>
      <c r="W168" s="70">
        <f t="shared" si="48"/>
        <v>0.2715743376519017</v>
      </c>
      <c r="X168" s="70">
        <f t="shared" si="49"/>
        <v>0.2715743376519017</v>
      </c>
      <c r="Y168" s="70"/>
      <c r="Z168" s="70"/>
      <c r="AA168" s="70"/>
      <c r="AB168" s="69">
        <f>14.39984*$AM$106/'efen +tol'!AB68</f>
        <v>1.6066190483230995</v>
      </c>
      <c r="AC168" s="70"/>
      <c r="AD168" s="70"/>
      <c r="AE168" s="70"/>
      <c r="AF168" s="97"/>
    </row>
    <row r="169" spans="1:32">
      <c r="A169" s="66">
        <v>68</v>
      </c>
      <c r="B169" s="66" t="s">
        <v>66</v>
      </c>
      <c r="C169" s="48">
        <v>1.37E-4</v>
      </c>
      <c r="D169" s="144">
        <f t="shared" si="45"/>
        <v>0.16878898960145278</v>
      </c>
      <c r="E169" s="144">
        <f t="shared" si="52"/>
        <v>7299.270072992701</v>
      </c>
      <c r="F169" s="68">
        <f t="shared" si="46"/>
        <v>2.1700036906338282E-4</v>
      </c>
      <c r="G169" s="69">
        <f t="shared" si="31"/>
        <v>1.285631068565358E-3</v>
      </c>
      <c r="H169" s="70">
        <f t="shared" si="32"/>
        <v>1.285631068565358E-3</v>
      </c>
      <c r="I169" s="70">
        <f t="shared" si="33"/>
        <v>1.285631068565358E-3</v>
      </c>
      <c r="J169" s="69">
        <f t="shared" si="34"/>
        <v>7.6167946238733363E-3</v>
      </c>
      <c r="K169" s="70">
        <f t="shared" si="35"/>
        <v>7.6167946238733363E-3</v>
      </c>
      <c r="L169" s="70">
        <f t="shared" si="36"/>
        <v>7.6167946238733363E-3</v>
      </c>
      <c r="M169" s="70">
        <f t="shared" si="37"/>
        <v>7.6167946238733363E-3</v>
      </c>
      <c r="N169" s="70">
        <f t="shared" si="38"/>
        <v>7.6167946238733363E-3</v>
      </c>
      <c r="O169" s="69">
        <f t="shared" si="39"/>
        <v>4.5126134363729718E-2</v>
      </c>
      <c r="P169" s="70">
        <f t="shared" si="40"/>
        <v>4.5126134363729718E-2</v>
      </c>
      <c r="Q169" s="70">
        <f t="shared" si="41"/>
        <v>4.5126134363729718E-2</v>
      </c>
      <c r="R169" s="70">
        <f t="shared" si="42"/>
        <v>4.5126134363729718E-2</v>
      </c>
      <c r="S169" s="70">
        <f t="shared" si="43"/>
        <v>4.5126134363729718E-2</v>
      </c>
      <c r="T169" s="70">
        <f t="shared" si="50"/>
        <v>4.5126134363729718E-2</v>
      </c>
      <c r="U169" s="70">
        <f t="shared" si="51"/>
        <v>4.5126134363729718E-2</v>
      </c>
      <c r="V169" s="69">
        <f t="shared" si="47"/>
        <v>0.26735235793686696</v>
      </c>
      <c r="W169" s="70">
        <f t="shared" si="48"/>
        <v>0.26735235793686696</v>
      </c>
      <c r="X169" s="70">
        <f t="shared" si="49"/>
        <v>0.26735235793686696</v>
      </c>
      <c r="Y169" s="70"/>
      <c r="Z169" s="70"/>
      <c r="AA169" s="70"/>
      <c r="AB169" s="69">
        <f>14.39984*$AM$106/'efen +tol'!AB69</f>
        <v>1.5839442997327213</v>
      </c>
      <c r="AC169" s="70"/>
      <c r="AD169" s="70"/>
      <c r="AE169" s="70"/>
      <c r="AF169" s="97"/>
    </row>
    <row r="170" spans="1:32">
      <c r="A170" s="66">
        <v>69</v>
      </c>
      <c r="B170" s="66" t="s">
        <v>67</v>
      </c>
      <c r="C170" s="48">
        <v>1.36E-4</v>
      </c>
      <c r="D170" s="144">
        <f t="shared" si="45"/>
        <v>0.16854185971302796</v>
      </c>
      <c r="E170" s="144">
        <f t="shared" si="52"/>
        <v>7352.9411764705883</v>
      </c>
      <c r="F170" s="68">
        <f t="shared" si="46"/>
        <v>2.127478890173594E-4</v>
      </c>
      <c r="G170" s="69">
        <f t="shared" si="31"/>
        <v>1.2622851639325682E-3</v>
      </c>
      <c r="H170" s="70">
        <f t="shared" si="32"/>
        <v>1.2622851639325682E-3</v>
      </c>
      <c r="I170" s="70">
        <f t="shared" si="33"/>
        <v>1.2622851639325682E-3</v>
      </c>
      <c r="J170" s="69">
        <f t="shared" si="34"/>
        <v>7.4894460407748543E-3</v>
      </c>
      <c r="K170" s="70">
        <f t="shared" si="35"/>
        <v>7.4894460407748543E-3</v>
      </c>
      <c r="L170" s="70">
        <f t="shared" si="36"/>
        <v>7.4894460407748543E-3</v>
      </c>
      <c r="M170" s="70">
        <f t="shared" si="37"/>
        <v>7.4894460407748543E-3</v>
      </c>
      <c r="N170" s="70">
        <f t="shared" si="38"/>
        <v>7.4894460407748543E-3</v>
      </c>
      <c r="O170" s="69">
        <f t="shared" si="39"/>
        <v>4.4436711767195096E-2</v>
      </c>
      <c r="P170" s="70">
        <f t="shared" si="40"/>
        <v>4.4436711767195096E-2</v>
      </c>
      <c r="Q170" s="70">
        <f t="shared" si="41"/>
        <v>4.4436711767195096E-2</v>
      </c>
      <c r="R170" s="70">
        <f t="shared" si="42"/>
        <v>4.4436711767195096E-2</v>
      </c>
      <c r="S170" s="70">
        <f t="shared" si="43"/>
        <v>4.4436711767195096E-2</v>
      </c>
      <c r="T170" s="70">
        <f t="shared" si="50"/>
        <v>4.4436711767195096E-2</v>
      </c>
      <c r="U170" s="70">
        <f t="shared" si="51"/>
        <v>4.4436711767195096E-2</v>
      </c>
      <c r="V170" s="69">
        <f t="shared" si="47"/>
        <v>0.26365385930151941</v>
      </c>
      <c r="W170" s="70">
        <f t="shared" si="48"/>
        <v>0.26365385930151941</v>
      </c>
      <c r="X170" s="70">
        <f t="shared" si="49"/>
        <v>0.26365385930151941</v>
      </c>
      <c r="Y170" s="70"/>
      <c r="Z170" s="70"/>
      <c r="AA170" s="70"/>
      <c r="AB170" s="69">
        <f>14.39984*$AM$106/'efen +tol'!AB70</f>
        <v>1.5643227133629367</v>
      </c>
      <c r="AC170" s="70"/>
      <c r="AD170" s="70"/>
      <c r="AE170" s="70"/>
      <c r="AF170" s="97"/>
    </row>
    <row r="171" spans="1:32">
      <c r="A171" s="66">
        <v>70</v>
      </c>
      <c r="B171" s="66" t="s">
        <v>68</v>
      </c>
      <c r="C171" s="48">
        <v>1.35E-4</v>
      </c>
      <c r="D171" s="144">
        <f t="shared" si="45"/>
        <v>0.16829327181692988</v>
      </c>
      <c r="E171" s="144">
        <f t="shared" si="52"/>
        <v>7407.4074074074069</v>
      </c>
      <c r="F171" s="68">
        <f t="shared" si="46"/>
        <v>2.0882494866288491E-4</v>
      </c>
      <c r="G171" s="69">
        <f t="shared" si="31"/>
        <v>1.2408395559036106E-3</v>
      </c>
      <c r="H171" s="70">
        <f t="shared" si="32"/>
        <v>1.2408395559036106E-3</v>
      </c>
      <c r="I171" s="70">
        <f t="shared" si="33"/>
        <v>1.2408395559036106E-3</v>
      </c>
      <c r="J171" s="69">
        <f t="shared" si="34"/>
        <v>7.3730788076507361E-3</v>
      </c>
      <c r="K171" s="70">
        <f t="shared" si="35"/>
        <v>7.3730788076507361E-3</v>
      </c>
      <c r="L171" s="70">
        <f t="shared" si="36"/>
        <v>7.3730788076507361E-3</v>
      </c>
      <c r="M171" s="70">
        <f t="shared" si="37"/>
        <v>7.3730788076507361E-3</v>
      </c>
      <c r="N171" s="70">
        <f t="shared" si="38"/>
        <v>7.3730788076507361E-3</v>
      </c>
      <c r="O171" s="69">
        <f t="shared" si="39"/>
        <v>4.3810894684317515E-2</v>
      </c>
      <c r="P171" s="70">
        <f t="shared" si="40"/>
        <v>4.3810894684317515E-2</v>
      </c>
      <c r="Q171" s="70">
        <f t="shared" si="41"/>
        <v>4.3810894684317515E-2</v>
      </c>
      <c r="R171" s="70">
        <f t="shared" si="42"/>
        <v>4.3810894684317515E-2</v>
      </c>
      <c r="S171" s="70">
        <f t="shared" si="43"/>
        <v>4.3810894684317515E-2</v>
      </c>
      <c r="T171" s="70">
        <f t="shared" si="50"/>
        <v>4.3810894684317515E-2</v>
      </c>
      <c r="U171" s="70">
        <f t="shared" si="51"/>
        <v>4.3810894684317515E-2</v>
      </c>
      <c r="V171" s="69">
        <f t="shared" si="47"/>
        <v>0.2603246951665138</v>
      </c>
      <c r="W171" s="70">
        <f t="shared" si="48"/>
        <v>0.2603246951665138</v>
      </c>
      <c r="X171" s="70">
        <f t="shared" si="49"/>
        <v>0.2603246951665138</v>
      </c>
      <c r="Y171" s="70"/>
      <c r="Z171" s="70"/>
      <c r="AA171" s="70"/>
      <c r="AB171" s="69">
        <f>14.39984*$AM$106/'efen +tol'!AB71</f>
        <v>1.5468514715769253</v>
      </c>
      <c r="AC171" s="70"/>
      <c r="AD171" s="70"/>
      <c r="AE171" s="70"/>
      <c r="AF171" s="97"/>
    </row>
    <row r="172" spans="1:32">
      <c r="A172" s="66">
        <v>71</v>
      </c>
      <c r="B172" s="66" t="s">
        <v>69</v>
      </c>
      <c r="C172" s="48">
        <v>1.34E-4</v>
      </c>
      <c r="D172" s="144">
        <f t="shared" si="45"/>
        <v>0.16804320641498549</v>
      </c>
      <c r="E172" s="144">
        <f t="shared" si="52"/>
        <v>7462.686567164179</v>
      </c>
      <c r="F172" s="68">
        <f t="shared" si="46"/>
        <v>2.389189598647212E-4</v>
      </c>
      <c r="G172" s="69">
        <f t="shared" si="31"/>
        <v>1.4217710133113436E-3</v>
      </c>
      <c r="H172" s="70">
        <f t="shared" si="32"/>
        <v>1.4217710133113436E-3</v>
      </c>
      <c r="I172" s="70">
        <f t="shared" si="33"/>
        <v>1.4217710133113436E-3</v>
      </c>
      <c r="J172" s="69">
        <f t="shared" si="34"/>
        <v>8.4607467546189072E-3</v>
      </c>
      <c r="K172" s="70">
        <f t="shared" si="35"/>
        <v>8.4607467546189072E-3</v>
      </c>
      <c r="L172" s="70">
        <f t="shared" si="36"/>
        <v>8.4607467546189072E-3</v>
      </c>
      <c r="M172" s="70">
        <f t="shared" si="37"/>
        <v>8.4607467546189072E-3</v>
      </c>
      <c r="N172" s="70">
        <f t="shared" si="38"/>
        <v>8.4607467546189072E-3</v>
      </c>
      <c r="O172" s="69">
        <f t="shared" si="39"/>
        <v>5.0348639109664167E-2</v>
      </c>
      <c r="P172" s="70">
        <f t="shared" si="40"/>
        <v>5.0348639109664167E-2</v>
      </c>
      <c r="Q172" s="70">
        <f t="shared" si="41"/>
        <v>5.0348639109664167E-2</v>
      </c>
      <c r="R172" s="70">
        <f t="shared" si="42"/>
        <v>5.0348639109664167E-2</v>
      </c>
      <c r="S172" s="70">
        <f t="shared" si="43"/>
        <v>5.0348639109664167E-2</v>
      </c>
      <c r="T172" s="70">
        <f t="shared" si="50"/>
        <v>5.0348639109664167E-2</v>
      </c>
      <c r="U172" s="70">
        <f t="shared" si="51"/>
        <v>5.0348639109664167E-2</v>
      </c>
      <c r="V172" s="69">
        <f t="shared" si="47"/>
        <v>0.29961722454478384</v>
      </c>
      <c r="W172" s="70">
        <f t="shared" si="48"/>
        <v>0.29961722454478384</v>
      </c>
      <c r="X172" s="70">
        <f t="shared" si="49"/>
        <v>0.29961722454478384</v>
      </c>
      <c r="Y172" s="70">
        <f t="shared" ref="Y172:Y193" si="53">V172</f>
        <v>0.29961722454478384</v>
      </c>
      <c r="Z172" s="70"/>
      <c r="AA172" s="70"/>
      <c r="AB172" s="69">
        <f>14.39984*$AM$106/'efen +tol'!AB72</f>
        <v>1.7829773124232924</v>
      </c>
      <c r="AC172" s="70"/>
      <c r="AD172" s="70"/>
      <c r="AE172" s="70"/>
      <c r="AF172" s="97"/>
    </row>
    <row r="173" spans="1:32">
      <c r="A173" s="66">
        <v>72</v>
      </c>
      <c r="B173" s="66" t="s">
        <v>70</v>
      </c>
      <c r="C173" s="48">
        <v>1.3300000000000001E-4</v>
      </c>
      <c r="D173" s="144">
        <f t="shared" si="45"/>
        <v>0.16779164360036869</v>
      </c>
      <c r="E173" s="144">
        <f t="shared" si="52"/>
        <v>7518.7969924812023</v>
      </c>
      <c r="F173" s="68">
        <f t="shared" si="46"/>
        <v>1.8852204119965265E-4</v>
      </c>
      <c r="G173" s="69">
        <f t="shared" si="31"/>
        <v>1.1235484506526307E-3</v>
      </c>
      <c r="H173" s="70">
        <f t="shared" si="32"/>
        <v>1.1235484506526307E-3</v>
      </c>
      <c r="I173" s="70">
        <f t="shared" si="33"/>
        <v>1.1235484506526307E-3</v>
      </c>
      <c r="J173" s="69">
        <f t="shared" si="34"/>
        <v>6.6960930028708652E-3</v>
      </c>
      <c r="K173" s="70">
        <f t="shared" si="35"/>
        <v>6.6960930028708652E-3</v>
      </c>
      <c r="L173" s="70">
        <f t="shared" si="36"/>
        <v>6.6960930028708652E-3</v>
      </c>
      <c r="M173" s="70">
        <f t="shared" si="37"/>
        <v>6.6960930028708652E-3</v>
      </c>
      <c r="N173" s="70">
        <f t="shared" si="38"/>
        <v>6.6960930028708652E-3</v>
      </c>
      <c r="O173" s="69">
        <f t="shared" si="39"/>
        <v>3.9907190007739762E-2</v>
      </c>
      <c r="P173" s="70">
        <f t="shared" si="40"/>
        <v>3.9907190007739762E-2</v>
      </c>
      <c r="Q173" s="70">
        <f t="shared" si="41"/>
        <v>3.9907190007739762E-2</v>
      </c>
      <c r="R173" s="70">
        <f t="shared" si="42"/>
        <v>3.9907190007739762E-2</v>
      </c>
      <c r="S173" s="70">
        <f t="shared" si="43"/>
        <v>3.9907190007739762E-2</v>
      </c>
      <c r="T173" s="70">
        <f t="shared" si="50"/>
        <v>3.9907190007739762E-2</v>
      </c>
      <c r="U173" s="70">
        <f t="shared" si="51"/>
        <v>3.9907190007739762E-2</v>
      </c>
      <c r="V173" s="69">
        <f t="shared" si="47"/>
        <v>0.23783776802846737</v>
      </c>
      <c r="W173" s="70">
        <f t="shared" si="48"/>
        <v>0.23783776802846737</v>
      </c>
      <c r="X173" s="70">
        <f t="shared" si="49"/>
        <v>0.23783776802846737</v>
      </c>
      <c r="Y173" s="70">
        <f t="shared" si="53"/>
        <v>0.23783776802846737</v>
      </c>
      <c r="Z173" s="70"/>
      <c r="AA173" s="70"/>
      <c r="AB173" s="69">
        <f>14.39984*$AM$106/'efen +tol'!AB73</f>
        <v>1.4174589563883657</v>
      </c>
      <c r="AC173" s="70"/>
      <c r="AD173" s="70"/>
      <c r="AE173" s="70"/>
      <c r="AF173" s="97"/>
    </row>
    <row r="174" spans="1:32">
      <c r="A174" s="66">
        <v>73</v>
      </c>
      <c r="B174" s="66" t="s">
        <v>71</v>
      </c>
      <c r="C174" s="48">
        <v>1.3200000000000001E-4</v>
      </c>
      <c r="D174" s="144">
        <f t="shared" si="45"/>
        <v>0.16753856304588904</v>
      </c>
      <c r="E174" s="144">
        <f t="shared" si="52"/>
        <v>7575.7575757575751</v>
      </c>
      <c r="F174" s="68">
        <f t="shared" si="46"/>
        <v>1.6914828217800092E-4</v>
      </c>
      <c r="G174" s="69">
        <f t="shared" si="31"/>
        <v>1.009608051441094E-3</v>
      </c>
      <c r="H174" s="70">
        <f t="shared" si="32"/>
        <v>1.009608051441094E-3</v>
      </c>
      <c r="I174" s="70">
        <f t="shared" si="33"/>
        <v>1.009608051441094E-3</v>
      </c>
      <c r="J174" s="69">
        <f t="shared" si="34"/>
        <v>6.0261233777238552E-3</v>
      </c>
      <c r="K174" s="70">
        <f t="shared" si="35"/>
        <v>6.0261233777238552E-3</v>
      </c>
      <c r="L174" s="70">
        <f t="shared" si="36"/>
        <v>6.0261233777238552E-3</v>
      </c>
      <c r="M174" s="70">
        <f t="shared" si="37"/>
        <v>6.0261233777238552E-3</v>
      </c>
      <c r="N174" s="70">
        <f t="shared" si="38"/>
        <v>6.0261233777238552E-3</v>
      </c>
      <c r="O174" s="69">
        <f t="shared" si="39"/>
        <v>3.5968575044261847E-2</v>
      </c>
      <c r="P174" s="70">
        <f t="shared" si="40"/>
        <v>3.5968575044261847E-2</v>
      </c>
      <c r="Q174" s="70">
        <f t="shared" si="41"/>
        <v>3.5968575044261847E-2</v>
      </c>
      <c r="R174" s="70">
        <f t="shared" si="42"/>
        <v>3.5968575044261847E-2</v>
      </c>
      <c r="S174" s="70">
        <f t="shared" si="43"/>
        <v>3.5968575044261847E-2</v>
      </c>
      <c r="T174" s="70">
        <f t="shared" si="50"/>
        <v>3.5968575044261847E-2</v>
      </c>
      <c r="U174" s="70">
        <f t="shared" si="51"/>
        <v>3.5968575044261847E-2</v>
      </c>
      <c r="V174" s="69">
        <f t="shared" si="47"/>
        <v>0.2146883343771428</v>
      </c>
      <c r="W174" s="70">
        <f t="shared" si="48"/>
        <v>0.2146883343771428</v>
      </c>
      <c r="X174" s="70">
        <f t="shared" si="49"/>
        <v>0.2146883343771428</v>
      </c>
      <c r="Y174" s="70">
        <f t="shared" si="53"/>
        <v>0.2146883343771428</v>
      </c>
      <c r="Z174" s="70"/>
      <c r="AA174" s="70"/>
      <c r="AB174" s="69">
        <f>14.39984*$AM$106/'efen +tol'!AB74</f>
        <v>1.2814263801363706</v>
      </c>
      <c r="AC174" s="70"/>
      <c r="AD174" s="70"/>
      <c r="AE174" s="70"/>
      <c r="AF174" s="97"/>
    </row>
    <row r="175" spans="1:32">
      <c r="A175" s="66">
        <v>74</v>
      </c>
      <c r="B175" s="66" t="s">
        <v>72</v>
      </c>
      <c r="C175" s="48">
        <v>1.3100000000000001E-4</v>
      </c>
      <c r="D175" s="144">
        <f t="shared" si="45"/>
        <v>0.16728394399185337</v>
      </c>
      <c r="E175" s="144">
        <f t="shared" si="52"/>
        <v>7633.5877862595416</v>
      </c>
      <c r="F175" s="68">
        <f t="shared" si="46"/>
        <v>1.611555969648472E-4</v>
      </c>
      <c r="G175" s="69">
        <f t="shared" si="31"/>
        <v>9.6336559934703228E-4</v>
      </c>
      <c r="H175" s="70">
        <f t="shared" si="32"/>
        <v>9.6336559934703228E-4</v>
      </c>
      <c r="I175" s="70">
        <f t="shared" si="33"/>
        <v>9.6336559934703228E-4</v>
      </c>
      <c r="J175" s="69">
        <f t="shared" si="34"/>
        <v>5.7588646965063646E-3</v>
      </c>
      <c r="K175" s="70">
        <f t="shared" si="35"/>
        <v>5.7588646965063646E-3</v>
      </c>
      <c r="L175" s="70">
        <f t="shared" si="36"/>
        <v>5.7588646965063646E-3</v>
      </c>
      <c r="M175" s="70">
        <f t="shared" si="37"/>
        <v>5.7588646965063646E-3</v>
      </c>
      <c r="N175" s="70">
        <f t="shared" si="38"/>
        <v>5.7588646965063646E-3</v>
      </c>
      <c r="O175" s="69">
        <f t="shared" si="39"/>
        <v>3.4425687003092287E-2</v>
      </c>
      <c r="P175" s="70">
        <f t="shared" si="40"/>
        <v>3.4425687003092287E-2</v>
      </c>
      <c r="Q175" s="70">
        <f t="shared" si="41"/>
        <v>3.4425687003092287E-2</v>
      </c>
      <c r="R175" s="70">
        <f t="shared" si="42"/>
        <v>3.4425687003092287E-2</v>
      </c>
      <c r="S175" s="70">
        <f t="shared" si="43"/>
        <v>3.4425687003092287E-2</v>
      </c>
      <c r="T175" s="70">
        <f t="shared" si="50"/>
        <v>3.4425687003092287E-2</v>
      </c>
      <c r="U175" s="70">
        <f t="shared" si="51"/>
        <v>3.4425687003092287E-2</v>
      </c>
      <c r="V175" s="69">
        <f t="shared" si="47"/>
        <v>0.20579193783695582</v>
      </c>
      <c r="W175" s="70">
        <f t="shared" si="48"/>
        <v>0.20579193783695582</v>
      </c>
      <c r="X175" s="70">
        <f t="shared" si="49"/>
        <v>0.20579193783695582</v>
      </c>
      <c r="Y175" s="70">
        <f t="shared" si="53"/>
        <v>0.20579193783695582</v>
      </c>
      <c r="Z175" s="70"/>
      <c r="AA175" s="70"/>
      <c r="AB175" s="69">
        <f>14.39984*$AM$106/'efen +tol'!AB75</f>
        <v>1.2301953966782226</v>
      </c>
      <c r="AC175" s="70"/>
      <c r="AD175" s="70"/>
      <c r="AE175" s="70"/>
      <c r="AF175" s="97"/>
    </row>
    <row r="176" spans="1:32">
      <c r="A176" s="66">
        <v>75</v>
      </c>
      <c r="B176" s="66" t="s">
        <v>73</v>
      </c>
      <c r="C176" s="48">
        <v>1.2999999999999999E-4</v>
      </c>
      <c r="D176" s="144">
        <f t="shared" si="45"/>
        <v>0.16702776523348101</v>
      </c>
      <c r="E176" s="144">
        <f t="shared" si="52"/>
        <v>7692.3076923076933</v>
      </c>
      <c r="F176" s="68">
        <f t="shared" si="46"/>
        <v>1.6054807658544463E-4</v>
      </c>
      <c r="G176" s="69">
        <f t="shared" si="31"/>
        <v>9.6120591903400799E-4</v>
      </c>
      <c r="H176" s="70">
        <f t="shared" si="32"/>
        <v>9.6120591903400799E-4</v>
      </c>
      <c r="I176" s="70">
        <f t="shared" si="33"/>
        <v>9.6120591903400799E-4</v>
      </c>
      <c r="J176" s="69">
        <f t="shared" si="34"/>
        <v>5.7547672848905036E-3</v>
      </c>
      <c r="K176" s="70">
        <f t="shared" si="35"/>
        <v>5.7547672848905036E-3</v>
      </c>
      <c r="L176" s="70">
        <f t="shared" si="36"/>
        <v>5.7547672848905036E-3</v>
      </c>
      <c r="M176" s="70">
        <f t="shared" si="37"/>
        <v>5.7547672848905036E-3</v>
      </c>
      <c r="N176" s="70">
        <f t="shared" si="38"/>
        <v>5.7547672848905036E-3</v>
      </c>
      <c r="O176" s="69">
        <f t="shared" si="39"/>
        <v>3.4453956064407369E-2</v>
      </c>
      <c r="P176" s="70">
        <f t="shared" si="40"/>
        <v>3.4453956064407369E-2</v>
      </c>
      <c r="Q176" s="70">
        <f t="shared" si="41"/>
        <v>3.4453956064407369E-2</v>
      </c>
      <c r="R176" s="70">
        <f t="shared" si="42"/>
        <v>3.4453956064407369E-2</v>
      </c>
      <c r="S176" s="70">
        <f t="shared" si="43"/>
        <v>3.4453956064407369E-2</v>
      </c>
      <c r="T176" s="70">
        <f t="shared" si="50"/>
        <v>3.4453956064407369E-2</v>
      </c>
      <c r="U176" s="70">
        <f t="shared" si="51"/>
        <v>3.4453956064407369E-2</v>
      </c>
      <c r="V176" s="69">
        <f t="shared" si="47"/>
        <v>0.20627681880462001</v>
      </c>
      <c r="W176" s="70">
        <f t="shared" si="48"/>
        <v>0.20627681880462001</v>
      </c>
      <c r="X176" s="70">
        <f t="shared" si="49"/>
        <v>0.20627681880462001</v>
      </c>
      <c r="Y176" s="70">
        <f t="shared" si="53"/>
        <v>0.20627681880462001</v>
      </c>
      <c r="Z176" s="70"/>
      <c r="AA176" s="70"/>
      <c r="AB176" s="69">
        <f>14.39984*$AM$106/'efen +tol'!AB76</f>
        <v>1.2349852045034204</v>
      </c>
      <c r="AC176" s="70"/>
      <c r="AD176" s="70"/>
      <c r="AE176" s="70"/>
      <c r="AF176" s="97"/>
    </row>
    <row r="177" spans="1:32">
      <c r="A177" s="66">
        <v>76</v>
      </c>
      <c r="B177" s="66" t="s">
        <v>74</v>
      </c>
      <c r="C177" s="48">
        <v>1.2899999999999999E-4</v>
      </c>
      <c r="D177" s="144">
        <f t="shared" si="45"/>
        <v>0.16677000510785311</v>
      </c>
      <c r="E177" s="144">
        <f t="shared" si="52"/>
        <v>7751.937984496125</v>
      </c>
      <c r="F177" s="68">
        <f t="shared" si="46"/>
        <v>1.1006964518499204E-4</v>
      </c>
      <c r="G177" s="69">
        <f t="shared" si="31"/>
        <v>6.6000864552236507E-4</v>
      </c>
      <c r="H177" s="70">
        <f t="shared" si="32"/>
        <v>6.6000864552236507E-4</v>
      </c>
      <c r="I177" s="70">
        <f t="shared" si="33"/>
        <v>6.6000864552236507E-4</v>
      </c>
      <c r="J177" s="69">
        <f t="shared" si="34"/>
        <v>3.9575980410597568E-3</v>
      </c>
      <c r="K177" s="70">
        <f t="shared" si="35"/>
        <v>3.9575980410597568E-3</v>
      </c>
      <c r="L177" s="70">
        <f t="shared" si="36"/>
        <v>3.9575980410597568E-3</v>
      </c>
      <c r="M177" s="70">
        <f t="shared" si="37"/>
        <v>3.9575980410597568E-3</v>
      </c>
      <c r="N177" s="70">
        <f t="shared" si="38"/>
        <v>3.9575980410597568E-3</v>
      </c>
      <c r="O177" s="69">
        <f t="shared" si="39"/>
        <v>2.3730874376961902E-2</v>
      </c>
      <c r="P177" s="70">
        <f t="shared" si="40"/>
        <v>2.3730874376961902E-2</v>
      </c>
      <c r="Q177" s="70">
        <f t="shared" si="41"/>
        <v>2.3730874376961902E-2</v>
      </c>
      <c r="R177" s="70">
        <f t="shared" si="42"/>
        <v>2.3730874376961902E-2</v>
      </c>
      <c r="S177" s="70">
        <f t="shared" si="43"/>
        <v>2.3730874376961902E-2</v>
      </c>
      <c r="T177" s="70">
        <f t="shared" si="50"/>
        <v>2.3730874376961902E-2</v>
      </c>
      <c r="U177" s="70">
        <f t="shared" si="51"/>
        <v>2.3730874376961902E-2</v>
      </c>
      <c r="V177" s="69">
        <f t="shared" si="47"/>
        <v>0.14229701774977296</v>
      </c>
      <c r="W177" s="70">
        <f t="shared" si="48"/>
        <v>0.14229701774977296</v>
      </c>
      <c r="X177" s="70">
        <f t="shared" si="49"/>
        <v>0.14229701774977296</v>
      </c>
      <c r="Y177" s="70">
        <f t="shared" si="53"/>
        <v>0.14229701774977296</v>
      </c>
      <c r="Z177" s="70">
        <f t="shared" ref="Z177:Z193" si="54">V177</f>
        <v>0.14229701774977296</v>
      </c>
      <c r="AA177" s="70"/>
      <c r="AB177" s="69">
        <f>0.5*14.39984*$AM$105/'efen +tol'!AB77</f>
        <v>0.85325306344955076</v>
      </c>
      <c r="AC177" s="70"/>
      <c r="AD177" s="70"/>
      <c r="AE177" s="70"/>
      <c r="AF177" s="97"/>
    </row>
    <row r="178" spans="1:32">
      <c r="A178" s="66">
        <v>77</v>
      </c>
      <c r="B178" s="66" t="s">
        <v>75</v>
      </c>
      <c r="C178" s="48">
        <v>1.2799999999999999E-4</v>
      </c>
      <c r="D178" s="144">
        <f t="shared" si="45"/>
        <v>0.16651064148037459</v>
      </c>
      <c r="E178" s="144">
        <f t="shared" si="52"/>
        <v>7812.5</v>
      </c>
      <c r="F178" s="68">
        <f t="shared" si="46"/>
        <v>1.0277570647931303E-4</v>
      </c>
      <c r="G178" s="69">
        <f t="shared" si="31"/>
        <v>6.1723206136003305E-4</v>
      </c>
      <c r="H178" s="70">
        <f t="shared" si="32"/>
        <v>6.1723206136003305E-4</v>
      </c>
      <c r="I178" s="70">
        <f t="shared" si="33"/>
        <v>6.1723206136003305E-4</v>
      </c>
      <c r="J178" s="69">
        <f t="shared" si="34"/>
        <v>3.7068625516813096E-3</v>
      </c>
      <c r="K178" s="70">
        <f t="shared" si="35"/>
        <v>3.7068625516813096E-3</v>
      </c>
      <c r="L178" s="70">
        <f t="shared" si="36"/>
        <v>3.7068625516813096E-3</v>
      </c>
      <c r="M178" s="70">
        <f t="shared" si="37"/>
        <v>3.7068625516813096E-3</v>
      </c>
      <c r="N178" s="70">
        <f t="shared" si="38"/>
        <v>3.7068625516813096E-3</v>
      </c>
      <c r="O178" s="69">
        <f t="shared" si="39"/>
        <v>2.2262015921175889E-2</v>
      </c>
      <c r="P178" s="70">
        <f t="shared" si="40"/>
        <v>2.2262015921175889E-2</v>
      </c>
      <c r="Q178" s="70">
        <f t="shared" si="41"/>
        <v>2.2262015921175889E-2</v>
      </c>
      <c r="R178" s="70">
        <f t="shared" si="42"/>
        <v>2.2262015921175889E-2</v>
      </c>
      <c r="S178" s="70">
        <f t="shared" si="43"/>
        <v>2.2262015921175889E-2</v>
      </c>
      <c r="T178" s="70">
        <f t="shared" si="50"/>
        <v>2.2262015921175889E-2</v>
      </c>
      <c r="U178" s="70">
        <f t="shared" si="51"/>
        <v>2.2262015921175889E-2</v>
      </c>
      <c r="V178" s="69">
        <f t="shared" si="47"/>
        <v>0.13369725636304003</v>
      </c>
      <c r="W178" s="70">
        <f t="shared" si="48"/>
        <v>0.13369725636304003</v>
      </c>
      <c r="X178" s="70">
        <f t="shared" si="49"/>
        <v>0.13369725636304003</v>
      </c>
      <c r="Y178" s="70">
        <f t="shared" si="53"/>
        <v>0.13369725636304003</v>
      </c>
      <c r="Z178" s="70">
        <f t="shared" si="54"/>
        <v>0.13369725636304003</v>
      </c>
      <c r="AA178" s="70"/>
      <c r="AB178" s="69">
        <f>0.5*14.39984*$AM$105/'efen +tol'!AB78</f>
        <v>0.80293520686963304</v>
      </c>
      <c r="AC178" s="70"/>
      <c r="AD178" s="70"/>
      <c r="AE178" s="70"/>
      <c r="AF178" s="97"/>
    </row>
    <row r="179" spans="1:32">
      <c r="A179" s="66">
        <v>78</v>
      </c>
      <c r="B179" s="66" t="s">
        <v>76</v>
      </c>
      <c r="C179" s="48">
        <v>1.27E-4</v>
      </c>
      <c r="D179" s="144">
        <f t="shared" si="45"/>
        <v>0.16624965173072717</v>
      </c>
      <c r="E179" s="144">
        <f t="shared" si="52"/>
        <v>7874.0157480314965</v>
      </c>
      <c r="F179" s="68">
        <f t="shared" si="46"/>
        <v>1.4128897834646194E-4</v>
      </c>
      <c r="G179" s="69">
        <f t="shared" si="31"/>
        <v>8.498602967018916E-4</v>
      </c>
      <c r="H179" s="70">
        <f t="shared" si="32"/>
        <v>8.498602967018916E-4</v>
      </c>
      <c r="I179" s="70">
        <f t="shared" si="33"/>
        <v>8.498602967018916E-4</v>
      </c>
      <c r="J179" s="69">
        <f t="shared" si="34"/>
        <v>5.1119523430846123E-3</v>
      </c>
      <c r="K179" s="70">
        <f t="shared" si="35"/>
        <v>5.1119523430846123E-3</v>
      </c>
      <c r="L179" s="70">
        <f t="shared" si="36"/>
        <v>5.1119523430846123E-3</v>
      </c>
      <c r="M179" s="70">
        <f t="shared" si="37"/>
        <v>5.1119523430846123E-3</v>
      </c>
      <c r="N179" s="70">
        <f t="shared" si="38"/>
        <v>5.1119523430846123E-3</v>
      </c>
      <c r="O179" s="69">
        <f t="shared" si="39"/>
        <v>3.0748649936207916E-2</v>
      </c>
      <c r="P179" s="70">
        <f t="shared" si="40"/>
        <v>3.0748649936207916E-2</v>
      </c>
      <c r="Q179" s="70">
        <f t="shared" si="41"/>
        <v>3.0748649936207916E-2</v>
      </c>
      <c r="R179" s="70">
        <f t="shared" si="42"/>
        <v>3.0748649936207916E-2</v>
      </c>
      <c r="S179" s="70">
        <f t="shared" si="43"/>
        <v>3.0748649936207916E-2</v>
      </c>
      <c r="T179" s="70">
        <f t="shared" si="50"/>
        <v>3.0748649936207916E-2</v>
      </c>
      <c r="U179" s="70">
        <f t="shared" si="51"/>
        <v>3.0748649936207916E-2</v>
      </c>
      <c r="V179" s="69">
        <f t="shared" si="47"/>
        <v>0.18495467278338235</v>
      </c>
      <c r="W179" s="70">
        <f t="shared" si="48"/>
        <v>0.18495467278338235</v>
      </c>
      <c r="X179" s="70">
        <f t="shared" si="49"/>
        <v>0.18495467278338235</v>
      </c>
      <c r="Y179" s="70">
        <f t="shared" si="53"/>
        <v>0.18495467278338235</v>
      </c>
      <c r="Z179" s="70">
        <f t="shared" si="54"/>
        <v>0.18495467278338235</v>
      </c>
      <c r="AA179" s="70"/>
      <c r="AB179" s="69">
        <f>14.39984*$AM$106/'efen +tol'!AB79</f>
        <v>1.1125116405233224</v>
      </c>
      <c r="AC179" s="70"/>
      <c r="AD179" s="70"/>
      <c r="AE179" s="70"/>
      <c r="AF179" s="97"/>
    </row>
    <row r="180" spans="1:32">
      <c r="A180" s="66">
        <v>79</v>
      </c>
      <c r="B180" s="66" t="s">
        <v>77</v>
      </c>
      <c r="C180" s="48">
        <v>1.26E-4</v>
      </c>
      <c r="D180" s="144">
        <f t="shared" si="45"/>
        <v>0.16598701273828925</v>
      </c>
      <c r="E180" s="144">
        <f t="shared" si="52"/>
        <v>7936.5079365079364</v>
      </c>
      <c r="F180" s="68">
        <f t="shared" si="46"/>
        <v>1.3212902623534444E-4</v>
      </c>
      <c r="G180" s="69">
        <f t="shared" si="31"/>
        <v>7.9602026722218019E-4</v>
      </c>
      <c r="H180" s="70">
        <f t="shared" si="32"/>
        <v>7.9602026722218019E-4</v>
      </c>
      <c r="I180" s="70">
        <f t="shared" si="33"/>
        <v>7.9602026722218019E-4</v>
      </c>
      <c r="J180" s="69">
        <f t="shared" si="34"/>
        <v>4.7956780117325241E-3</v>
      </c>
      <c r="K180" s="70">
        <f t="shared" si="35"/>
        <v>4.7956780117325241E-3</v>
      </c>
      <c r="L180" s="70">
        <f t="shared" si="36"/>
        <v>4.7956780117325241E-3</v>
      </c>
      <c r="M180" s="70">
        <f t="shared" si="37"/>
        <v>4.7956780117325241E-3</v>
      </c>
      <c r="N180" s="70">
        <f t="shared" si="38"/>
        <v>4.7956780117325241E-3</v>
      </c>
      <c r="O180" s="69">
        <f t="shared" si="39"/>
        <v>2.8891886977289248E-2</v>
      </c>
      <c r="P180" s="70">
        <f t="shared" si="40"/>
        <v>2.8891886977289248E-2</v>
      </c>
      <c r="Q180" s="70">
        <f t="shared" si="41"/>
        <v>2.8891886977289248E-2</v>
      </c>
      <c r="R180" s="70">
        <f t="shared" si="42"/>
        <v>2.8891886977289248E-2</v>
      </c>
      <c r="S180" s="70">
        <f t="shared" si="43"/>
        <v>2.8891886977289248E-2</v>
      </c>
      <c r="T180" s="70">
        <f t="shared" si="50"/>
        <v>2.8891886977289248E-2</v>
      </c>
      <c r="U180" s="70">
        <f t="shared" si="51"/>
        <v>2.8891886977289248E-2</v>
      </c>
      <c r="V180" s="69">
        <f t="shared" si="47"/>
        <v>0.17406112984780875</v>
      </c>
      <c r="W180" s="70">
        <f t="shared" si="48"/>
        <v>0.17406112984780875</v>
      </c>
      <c r="X180" s="70">
        <f t="shared" si="49"/>
        <v>0.17406112984780875</v>
      </c>
      <c r="Y180" s="70">
        <f t="shared" si="53"/>
        <v>0.17406112984780875</v>
      </c>
      <c r="Z180" s="70">
        <f t="shared" si="54"/>
        <v>0.17406112984780875</v>
      </c>
      <c r="AA180" s="70"/>
      <c r="AB180" s="69">
        <f>14.39984*$AM$106/'efen +tol'!AB80</f>
        <v>1.0486430653598766</v>
      </c>
      <c r="AC180" s="70"/>
      <c r="AD180" s="70"/>
      <c r="AE180" s="70"/>
      <c r="AF180" s="97"/>
    </row>
    <row r="181" spans="1:32">
      <c r="A181" s="66">
        <v>80</v>
      </c>
      <c r="B181" s="66" t="s">
        <v>78</v>
      </c>
      <c r="C181" s="48">
        <v>1.25E-4</v>
      </c>
      <c r="D181" s="144">
        <f t="shared" si="45"/>
        <v>0.16572270086699933</v>
      </c>
      <c r="E181" s="144">
        <f t="shared" si="52"/>
        <v>8000</v>
      </c>
      <c r="F181" s="68">
        <f t="shared" si="46"/>
        <v>1.1585936047278495E-4</v>
      </c>
      <c r="G181" s="69">
        <f t="shared" si="31"/>
        <v>6.9911581133213498E-4</v>
      </c>
      <c r="H181" s="70">
        <f t="shared" si="32"/>
        <v>6.9911581133213498E-4</v>
      </c>
      <c r="I181" s="70">
        <f t="shared" si="33"/>
        <v>6.9911581133213498E-4</v>
      </c>
      <c r="J181" s="69">
        <f t="shared" si="34"/>
        <v>4.2185880852449419E-3</v>
      </c>
      <c r="K181" s="70">
        <f t="shared" si="35"/>
        <v>4.2185880852449419E-3</v>
      </c>
      <c r="L181" s="70">
        <f t="shared" si="36"/>
        <v>4.2185880852449419E-3</v>
      </c>
      <c r="M181" s="70">
        <f t="shared" si="37"/>
        <v>4.2185880852449419E-3</v>
      </c>
      <c r="N181" s="70">
        <f t="shared" si="38"/>
        <v>4.2185880852449419E-3</v>
      </c>
      <c r="O181" s="69">
        <f t="shared" si="39"/>
        <v>2.5455704397616397E-2</v>
      </c>
      <c r="P181" s="70">
        <f t="shared" si="40"/>
        <v>2.5455704397616397E-2</v>
      </c>
      <c r="Q181" s="70">
        <f t="shared" si="41"/>
        <v>2.5455704397616397E-2</v>
      </c>
      <c r="R181" s="70">
        <f t="shared" si="42"/>
        <v>2.5455704397616397E-2</v>
      </c>
      <c r="S181" s="70">
        <f t="shared" si="43"/>
        <v>2.5455704397616397E-2</v>
      </c>
      <c r="T181" s="70">
        <f t="shared" si="50"/>
        <v>2.5455704397616397E-2</v>
      </c>
      <c r="U181" s="70">
        <f t="shared" si="51"/>
        <v>2.5455704397616397E-2</v>
      </c>
      <c r="V181" s="69">
        <f t="shared" si="47"/>
        <v>0.15360420910618552</v>
      </c>
      <c r="W181" s="70">
        <f t="shared" si="48"/>
        <v>0.15360420910618552</v>
      </c>
      <c r="X181" s="70">
        <f t="shared" si="49"/>
        <v>0.15360420910618552</v>
      </c>
      <c r="Y181" s="70">
        <f t="shared" si="53"/>
        <v>0.15360420910618552</v>
      </c>
      <c r="Z181" s="70">
        <f t="shared" si="54"/>
        <v>0.15360420910618552</v>
      </c>
      <c r="AA181" s="70"/>
      <c r="AB181" s="69">
        <f>14.39984*$AM$106/'efen +tol'!AB81</f>
        <v>0.92687488378227956</v>
      </c>
      <c r="AC181" s="70"/>
      <c r="AD181" s="70"/>
      <c r="AE181" s="70"/>
      <c r="AF181" s="97"/>
    </row>
    <row r="182" spans="1:32">
      <c r="A182" s="66">
        <v>81</v>
      </c>
      <c r="B182" s="66" t="s">
        <v>79</v>
      </c>
      <c r="C182" s="48">
        <v>1.2400000000000001E-4</v>
      </c>
      <c r="D182" s="144">
        <f t="shared" si="45"/>
        <v>0.16545669194963533</v>
      </c>
      <c r="E182" s="144">
        <f t="shared" si="52"/>
        <v>8064.5161290322576</v>
      </c>
      <c r="F182" s="68">
        <f t="shared" si="46"/>
        <v>1.9458935895733115E-4</v>
      </c>
      <c r="G182" s="69">
        <f t="shared" si="31"/>
        <v>1.176074274569467E-3</v>
      </c>
      <c r="H182" s="70">
        <f t="shared" si="32"/>
        <v>1.176074274569467E-3</v>
      </c>
      <c r="I182" s="70">
        <f t="shared" si="33"/>
        <v>1.176074274569467E-3</v>
      </c>
      <c r="J182" s="69">
        <f t="shared" si="34"/>
        <v>7.1080490049170181E-3</v>
      </c>
      <c r="K182" s="70">
        <f t="shared" si="35"/>
        <v>7.1080490049170181E-3</v>
      </c>
      <c r="L182" s="70">
        <f t="shared" si="36"/>
        <v>7.1080490049170181E-3</v>
      </c>
      <c r="M182" s="70">
        <f t="shared" si="37"/>
        <v>7.1080490049170181E-3</v>
      </c>
      <c r="N182" s="70">
        <f t="shared" si="38"/>
        <v>7.1080490049170181E-3</v>
      </c>
      <c r="O182" s="69">
        <f t="shared" si="39"/>
        <v>4.2960178407777508E-2</v>
      </c>
      <c r="P182" s="70">
        <f t="shared" si="40"/>
        <v>4.2960178407777508E-2</v>
      </c>
      <c r="Q182" s="70">
        <f t="shared" si="41"/>
        <v>4.2960178407777508E-2</v>
      </c>
      <c r="R182" s="70">
        <f t="shared" si="42"/>
        <v>4.2960178407777508E-2</v>
      </c>
      <c r="S182" s="70">
        <f t="shared" si="43"/>
        <v>4.2960178407777508E-2</v>
      </c>
      <c r="T182" s="70">
        <f t="shared" si="50"/>
        <v>4.2960178407777508E-2</v>
      </c>
      <c r="U182" s="70">
        <f t="shared" si="51"/>
        <v>4.2960178407777508E-2</v>
      </c>
      <c r="V182" s="69">
        <f t="shared" si="47"/>
        <v>0.25964606146516273</v>
      </c>
      <c r="W182" s="70">
        <f t="shared" si="48"/>
        <v>0.25964606146516273</v>
      </c>
      <c r="X182" s="70">
        <f t="shared" si="49"/>
        <v>0.25964606146516273</v>
      </c>
      <c r="Y182" s="70">
        <f t="shared" si="53"/>
        <v>0.25964606146516273</v>
      </c>
      <c r="Z182" s="70">
        <f t="shared" si="54"/>
        <v>0.25964606146516273</v>
      </c>
      <c r="AA182" s="70"/>
      <c r="AB182" s="69">
        <f t="shared" ref="AB182:AB187" si="55">AC182</f>
        <v>1.5692690238494447</v>
      </c>
      <c r="AC182" s="72">
        <f>0.75*14.39984/'efen +tol'!AC82*$AM$107</f>
        <v>1.5692690238494447</v>
      </c>
      <c r="AD182" s="72"/>
      <c r="AE182" s="70"/>
      <c r="AF182" s="97"/>
    </row>
    <row r="183" spans="1:32">
      <c r="A183" s="66">
        <v>82</v>
      </c>
      <c r="B183" s="66" t="s">
        <v>80</v>
      </c>
      <c r="C183" s="48">
        <v>1.2300000000000001E-4</v>
      </c>
      <c r="D183" s="144">
        <f t="shared" si="45"/>
        <v>0.16518896127148444</v>
      </c>
      <c r="E183" s="144">
        <f t="shared" si="52"/>
        <v>8130.0813008130071</v>
      </c>
      <c r="F183" s="68">
        <f t="shared" si="46"/>
        <v>1.8367663383733334E-4</v>
      </c>
      <c r="G183" s="69">
        <f t="shared" si="31"/>
        <v>1.1119183293093345E-3</v>
      </c>
      <c r="H183" s="70">
        <f t="shared" si="32"/>
        <v>1.1119183293093345E-3</v>
      </c>
      <c r="I183" s="70">
        <f t="shared" si="33"/>
        <v>1.1119183293093345E-3</v>
      </c>
      <c r="J183" s="69">
        <f t="shared" si="34"/>
        <v>6.7311902729500252E-3</v>
      </c>
      <c r="K183" s="70">
        <f t="shared" si="35"/>
        <v>6.7311902729500252E-3</v>
      </c>
      <c r="L183" s="70">
        <f t="shared" si="36"/>
        <v>6.7311902729500252E-3</v>
      </c>
      <c r="M183" s="70">
        <f t="shared" si="37"/>
        <v>6.7311902729500252E-3</v>
      </c>
      <c r="N183" s="70">
        <f t="shared" si="38"/>
        <v>6.7311902729500252E-3</v>
      </c>
      <c r="O183" s="69">
        <f t="shared" si="39"/>
        <v>4.0748426657199334E-2</v>
      </c>
      <c r="P183" s="70">
        <f t="shared" si="40"/>
        <v>4.0748426657199334E-2</v>
      </c>
      <c r="Q183" s="70">
        <f t="shared" si="41"/>
        <v>4.0748426657199334E-2</v>
      </c>
      <c r="R183" s="70">
        <f t="shared" si="42"/>
        <v>4.0748426657199334E-2</v>
      </c>
      <c r="S183" s="70">
        <f t="shared" si="43"/>
        <v>4.0748426657199334E-2</v>
      </c>
      <c r="T183" s="70">
        <f t="shared" si="50"/>
        <v>4.0748426657199334E-2</v>
      </c>
      <c r="U183" s="70">
        <f t="shared" si="51"/>
        <v>4.0748426657199334E-2</v>
      </c>
      <c r="V183" s="69">
        <f t="shared" si="47"/>
        <v>0.2466776614100151</v>
      </c>
      <c r="W183" s="70">
        <f t="shared" si="48"/>
        <v>0.2466776614100151</v>
      </c>
      <c r="X183" s="70">
        <f t="shared" si="49"/>
        <v>0.2466776614100151</v>
      </c>
      <c r="Y183" s="70">
        <f t="shared" si="53"/>
        <v>0.2466776614100151</v>
      </c>
      <c r="Z183" s="70">
        <f t="shared" si="54"/>
        <v>0.2466776614100151</v>
      </c>
      <c r="AA183" s="70"/>
      <c r="AB183" s="69">
        <f t="shared" si="55"/>
        <v>1.4933059661571815</v>
      </c>
      <c r="AC183" s="72">
        <f>0.75*14.39984/'efen +tol'!AC83*2*$AM$108</f>
        <v>1.4933059661571815</v>
      </c>
      <c r="AD183" s="72"/>
      <c r="AE183" s="70"/>
      <c r="AF183" s="97"/>
    </row>
    <row r="184" spans="1:32">
      <c r="A184" s="66">
        <v>83</v>
      </c>
      <c r="B184" s="66" t="s">
        <v>81</v>
      </c>
      <c r="C184" s="48">
        <v>1.22E-4</v>
      </c>
      <c r="D184" s="144">
        <f t="shared" si="45"/>
        <v>0.16491948355337249</v>
      </c>
      <c r="E184" s="144">
        <f t="shared" si="52"/>
        <v>8196.7213114754104</v>
      </c>
      <c r="F184" s="68">
        <f t="shared" si="46"/>
        <v>2.0354846130909908E-4</v>
      </c>
      <c r="G184" s="69">
        <f t="shared" si="31"/>
        <v>1.2342293155631014E-3</v>
      </c>
      <c r="H184" s="70">
        <f t="shared" si="32"/>
        <v>1.2342293155631014E-3</v>
      </c>
      <c r="I184" s="70">
        <f t="shared" si="33"/>
        <v>1.2342293155631014E-3</v>
      </c>
      <c r="J184" s="69">
        <f t="shared" si="34"/>
        <v>7.4838296177641784E-3</v>
      </c>
      <c r="K184" s="70">
        <f t="shared" si="35"/>
        <v>7.4838296177641784E-3</v>
      </c>
      <c r="L184" s="70">
        <f t="shared" si="36"/>
        <v>7.4838296177641784E-3</v>
      </c>
      <c r="M184" s="70">
        <f t="shared" si="37"/>
        <v>7.4838296177641784E-3</v>
      </c>
      <c r="N184" s="70">
        <f t="shared" si="38"/>
        <v>7.4838296177641784E-3</v>
      </c>
      <c r="O184" s="69">
        <f t="shared" si="39"/>
        <v>4.5378686959944334E-2</v>
      </c>
      <c r="P184" s="70">
        <f t="shared" si="40"/>
        <v>4.5378686959944334E-2</v>
      </c>
      <c r="Q184" s="70">
        <f t="shared" si="41"/>
        <v>4.5378686959944334E-2</v>
      </c>
      <c r="R184" s="70">
        <f t="shared" si="42"/>
        <v>4.5378686959944334E-2</v>
      </c>
      <c r="S184" s="70">
        <f t="shared" si="43"/>
        <v>4.5378686959944334E-2</v>
      </c>
      <c r="T184" s="70">
        <f t="shared" si="50"/>
        <v>4.5378686959944334E-2</v>
      </c>
      <c r="U184" s="70">
        <f t="shared" si="51"/>
        <v>4.5378686959944334E-2</v>
      </c>
      <c r="V184" s="69">
        <f t="shared" si="47"/>
        <v>0.27515661571459227</v>
      </c>
      <c r="W184" s="70">
        <f t="shared" si="48"/>
        <v>0.27515661571459227</v>
      </c>
      <c r="X184" s="70">
        <f t="shared" si="49"/>
        <v>0.27515661571459227</v>
      </c>
      <c r="Y184" s="70">
        <f t="shared" si="53"/>
        <v>0.27515661571459227</v>
      </c>
      <c r="Z184" s="70">
        <f t="shared" si="54"/>
        <v>0.27515661571459227</v>
      </c>
      <c r="AA184" s="70"/>
      <c r="AB184" s="69">
        <f t="shared" si="55"/>
        <v>1.6684300107303205</v>
      </c>
      <c r="AC184" s="72">
        <f>0.75*14.39984/'efen +tol'!AC84*3*$AM$109</f>
        <v>1.6684300107303205</v>
      </c>
      <c r="AD184" s="72"/>
      <c r="AE184" s="70"/>
      <c r="AF184" s="97"/>
    </row>
    <row r="185" spans="1:32">
      <c r="A185" s="66">
        <v>84</v>
      </c>
      <c r="B185" s="66" t="s">
        <v>82</v>
      </c>
      <c r="C185" s="48">
        <v>1.21E-4</v>
      </c>
      <c r="D185" s="144">
        <f t="shared" si="45"/>
        <v>0.16464823293402464</v>
      </c>
      <c r="E185" s="144">
        <f t="shared" si="52"/>
        <v>8264.4628099173551</v>
      </c>
      <c r="F185" s="68">
        <f t="shared" si="46"/>
        <v>1.3779666095149561E-4</v>
      </c>
      <c r="G185" s="69">
        <f t="shared" si="31"/>
        <v>8.3691551677151255E-4</v>
      </c>
      <c r="H185" s="70">
        <f t="shared" si="32"/>
        <v>8.3691551677151255E-4</v>
      </c>
      <c r="I185" s="70">
        <f t="shared" si="33"/>
        <v>8.3691551677151255E-4</v>
      </c>
      <c r="J185" s="69">
        <f t="shared" si="34"/>
        <v>5.0830519214067043E-3</v>
      </c>
      <c r="K185" s="70">
        <f t="shared" si="35"/>
        <v>5.0830519214067043E-3</v>
      </c>
      <c r="L185" s="70">
        <f t="shared" si="36"/>
        <v>5.0830519214067043E-3</v>
      </c>
      <c r="M185" s="70">
        <f t="shared" si="37"/>
        <v>5.0830519214067043E-3</v>
      </c>
      <c r="N185" s="70">
        <f t="shared" si="38"/>
        <v>5.0830519214067043E-3</v>
      </c>
      <c r="O185" s="69">
        <f t="shared" si="39"/>
        <v>3.0872192375386794E-2</v>
      </c>
      <c r="P185" s="70">
        <f t="shared" si="40"/>
        <v>3.0872192375386794E-2</v>
      </c>
      <c r="Q185" s="70">
        <f t="shared" si="41"/>
        <v>3.0872192375386794E-2</v>
      </c>
      <c r="R185" s="70">
        <f t="shared" si="42"/>
        <v>3.0872192375386794E-2</v>
      </c>
      <c r="S185" s="70">
        <f t="shared" si="43"/>
        <v>3.0872192375386794E-2</v>
      </c>
      <c r="T185" s="70">
        <f t="shared" si="50"/>
        <v>3.0872192375386794E-2</v>
      </c>
      <c r="U185" s="70">
        <f t="shared" si="51"/>
        <v>3.0872192375386794E-2</v>
      </c>
      <c r="V185" s="69">
        <f t="shared" si="47"/>
        <v>0.18750393991630288</v>
      </c>
      <c r="W185" s="70">
        <f t="shared" si="48"/>
        <v>0.18750393991630288</v>
      </c>
      <c r="X185" s="70">
        <f t="shared" si="49"/>
        <v>0.18750393991630288</v>
      </c>
      <c r="Y185" s="70">
        <f t="shared" si="53"/>
        <v>0.18750393991630288</v>
      </c>
      <c r="Z185" s="70">
        <f t="shared" si="54"/>
        <v>0.18750393991630288</v>
      </c>
      <c r="AA185" s="70"/>
      <c r="AB185" s="69">
        <f t="shared" si="55"/>
        <v>1.1388153797644265</v>
      </c>
      <c r="AC185" s="72">
        <f>AD185</f>
        <v>1.1388153797644265</v>
      </c>
      <c r="AD185" s="72">
        <f>0.75*14.39984/'efen +tol'!AD85*$AM$107</f>
        <v>1.1388153797644265</v>
      </c>
      <c r="AE185" s="70"/>
      <c r="AF185" s="97"/>
    </row>
    <row r="186" spans="1:32">
      <c r="A186" s="66">
        <v>85</v>
      </c>
      <c r="B186" s="66" t="s">
        <v>83</v>
      </c>
      <c r="C186" s="48">
        <v>1.2E-4</v>
      </c>
      <c r="D186" s="144">
        <f t="shared" si="45"/>
        <v>0.16437518295172254</v>
      </c>
      <c r="E186" s="144">
        <f t="shared" si="52"/>
        <v>8333.3333333333339</v>
      </c>
      <c r="F186" s="68">
        <f t="shared" si="46"/>
        <v>1.4290764679947512E-4</v>
      </c>
      <c r="G186" s="69">
        <f t="shared" si="31"/>
        <v>8.6939916496669393E-4</v>
      </c>
      <c r="H186" s="70">
        <f t="shared" si="32"/>
        <v>8.6939916496669393E-4</v>
      </c>
      <c r="I186" s="70">
        <f t="shared" si="33"/>
        <v>8.6939916496669393E-4</v>
      </c>
      <c r="J186" s="69">
        <f t="shared" si="34"/>
        <v>5.289114508374655E-3</v>
      </c>
      <c r="K186" s="70">
        <f t="shared" si="35"/>
        <v>5.289114508374655E-3</v>
      </c>
      <c r="L186" s="70">
        <f t="shared" si="36"/>
        <v>5.289114508374655E-3</v>
      </c>
      <c r="M186" s="70">
        <f t="shared" si="37"/>
        <v>5.289114508374655E-3</v>
      </c>
      <c r="N186" s="70">
        <f t="shared" si="38"/>
        <v>5.289114508374655E-3</v>
      </c>
      <c r="O186" s="69">
        <f t="shared" si="39"/>
        <v>3.2177086670851542E-2</v>
      </c>
      <c r="P186" s="70">
        <f t="shared" si="40"/>
        <v>3.2177086670851542E-2</v>
      </c>
      <c r="Q186" s="70">
        <f t="shared" si="41"/>
        <v>3.2177086670851542E-2</v>
      </c>
      <c r="R186" s="70">
        <f t="shared" si="42"/>
        <v>3.2177086670851542E-2</v>
      </c>
      <c r="S186" s="70">
        <f t="shared" si="43"/>
        <v>3.2177086670851542E-2</v>
      </c>
      <c r="T186" s="70">
        <f t="shared" si="50"/>
        <v>3.2177086670851542E-2</v>
      </c>
      <c r="U186" s="70">
        <f t="shared" si="51"/>
        <v>3.2177086670851542E-2</v>
      </c>
      <c r="V186" s="69">
        <f t="shared" si="47"/>
        <v>0.19575392156553245</v>
      </c>
      <c r="W186" s="70">
        <f t="shared" si="48"/>
        <v>0.19575392156553245</v>
      </c>
      <c r="X186" s="70">
        <f t="shared" si="49"/>
        <v>0.19575392156553245</v>
      </c>
      <c r="Y186" s="70">
        <f t="shared" si="53"/>
        <v>0.19575392156553245</v>
      </c>
      <c r="Z186" s="70">
        <f t="shared" si="54"/>
        <v>0.19575392156553245</v>
      </c>
      <c r="AA186" s="70"/>
      <c r="AB186" s="69">
        <f t="shared" si="55"/>
        <v>1.1908970566622927</v>
      </c>
      <c r="AC186" s="72">
        <f>AD186</f>
        <v>1.1908970566622927</v>
      </c>
      <c r="AD186" s="72">
        <f>0.75*14.39984/'efen +tol'!AD86*2*$AM$108</f>
        <v>1.1908970566622927</v>
      </c>
      <c r="AE186" s="70"/>
      <c r="AF186" s="97"/>
    </row>
    <row r="187" spans="1:32" ht="15.75" thickBot="1">
      <c r="A187" s="59">
        <v>86</v>
      </c>
      <c r="B187" s="59" t="s">
        <v>84</v>
      </c>
      <c r="C187" s="49">
        <v>1.1900000000000001E-4</v>
      </c>
      <c r="D187" s="146">
        <f t="shared" si="45"/>
        <v>0.16410030652522684</v>
      </c>
      <c r="E187" s="144">
        <f t="shared" si="52"/>
        <v>8403.3613445378141</v>
      </c>
      <c r="F187" s="61">
        <f t="shared" si="46"/>
        <v>1.3457748789645456E-4</v>
      </c>
      <c r="G187" s="62">
        <f t="shared" si="31"/>
        <v>8.2009284897811092E-4</v>
      </c>
      <c r="H187" s="63">
        <f t="shared" si="32"/>
        <v>8.2009284897811092E-4</v>
      </c>
      <c r="I187" s="63">
        <f t="shared" si="33"/>
        <v>8.2009284897811092E-4</v>
      </c>
      <c r="J187" s="62">
        <f t="shared" si="34"/>
        <v>4.9975095497584556E-3</v>
      </c>
      <c r="K187" s="63">
        <f t="shared" si="35"/>
        <v>4.9975095497584556E-3</v>
      </c>
      <c r="L187" s="63">
        <f t="shared" si="36"/>
        <v>4.9975095497584556E-3</v>
      </c>
      <c r="M187" s="63">
        <f t="shared" si="37"/>
        <v>4.9975095497584556E-3</v>
      </c>
      <c r="N187" s="63">
        <f t="shared" si="38"/>
        <v>4.9975095497584556E-3</v>
      </c>
      <c r="O187" s="62">
        <f t="shared" si="39"/>
        <v>3.0453992777827003E-2</v>
      </c>
      <c r="P187" s="63">
        <f t="shared" si="40"/>
        <v>3.0453992777827003E-2</v>
      </c>
      <c r="Q187" s="63">
        <f t="shared" si="41"/>
        <v>3.0453992777827003E-2</v>
      </c>
      <c r="R187" s="63">
        <f t="shared" si="42"/>
        <v>3.0453992777827003E-2</v>
      </c>
      <c r="S187" s="63">
        <f t="shared" si="43"/>
        <v>3.0453992777827003E-2</v>
      </c>
      <c r="T187" s="63">
        <f t="shared" si="50"/>
        <v>3.0453992777827003E-2</v>
      </c>
      <c r="U187" s="63">
        <f t="shared" si="51"/>
        <v>3.0453992777827003E-2</v>
      </c>
      <c r="V187" s="62">
        <f t="shared" si="47"/>
        <v>0.18558157155632959</v>
      </c>
      <c r="W187" s="63">
        <f t="shared" si="48"/>
        <v>0.18558157155632959</v>
      </c>
      <c r="X187" s="63">
        <f t="shared" si="49"/>
        <v>0.18558157155632959</v>
      </c>
      <c r="Y187" s="63">
        <f t="shared" si="53"/>
        <v>0.18558157155632959</v>
      </c>
      <c r="Z187" s="63">
        <f t="shared" si="54"/>
        <v>0.18558157155632959</v>
      </c>
      <c r="AA187" s="63"/>
      <c r="AB187" s="62">
        <f t="shared" si="55"/>
        <v>1.1309032596340718</v>
      </c>
      <c r="AC187" s="73">
        <f>AD187</f>
        <v>1.1309032596340718</v>
      </c>
      <c r="AD187" s="73">
        <f>0.75*14.39984/'efen +tol'!AD87*3*$AM$109</f>
        <v>1.1309032596340718</v>
      </c>
      <c r="AE187" s="63"/>
      <c r="AF187" s="120"/>
    </row>
    <row r="188" spans="1:32" ht="15.75" thickTop="1">
      <c r="A188" s="52">
        <v>87</v>
      </c>
      <c r="B188" s="52" t="s">
        <v>85</v>
      </c>
      <c r="C188" s="47">
        <v>6.0000000000000002E-5</v>
      </c>
      <c r="D188" s="144">
        <f t="shared" ref="D188:D193" si="56">C188^(1/6)</f>
        <v>0.19786024464679264</v>
      </c>
      <c r="E188" s="144">
        <f t="shared" si="52"/>
        <v>16666.666666666668</v>
      </c>
      <c r="F188" s="54">
        <f t="shared" ref="F188:F193" si="57">AF188*$C188</f>
        <v>1.0607096029660911E-4</v>
      </c>
      <c r="G188" s="55">
        <f t="shared" si="31"/>
        <v>5.3609031205819116E-4</v>
      </c>
      <c r="H188" s="56">
        <f t="shared" si="32"/>
        <v>5.3609031205819116E-4</v>
      </c>
      <c r="I188" s="56">
        <f t="shared" si="33"/>
        <v>5.3609031205819116E-4</v>
      </c>
      <c r="J188" s="55">
        <f t="shared" si="34"/>
        <v>2.7094392459444546E-3</v>
      </c>
      <c r="K188" s="56">
        <f t="shared" si="35"/>
        <v>2.7094392459444546E-3</v>
      </c>
      <c r="L188" s="56">
        <f t="shared" si="36"/>
        <v>2.7094392459444546E-3</v>
      </c>
      <c r="M188" s="56">
        <f t="shared" si="37"/>
        <v>2.7094392459444546E-3</v>
      </c>
      <c r="N188" s="56">
        <f t="shared" si="38"/>
        <v>2.7094392459444546E-3</v>
      </c>
      <c r="O188" s="55">
        <f t="shared" si="39"/>
        <v>1.3693702091499841E-2</v>
      </c>
      <c r="P188" s="56">
        <f t="shared" si="40"/>
        <v>1.3693702091499841E-2</v>
      </c>
      <c r="Q188" s="56">
        <f t="shared" si="41"/>
        <v>1.3693702091499841E-2</v>
      </c>
      <c r="R188" s="56">
        <f t="shared" si="42"/>
        <v>1.3693702091499841E-2</v>
      </c>
      <c r="S188" s="56">
        <f t="shared" si="43"/>
        <v>1.3693702091499841E-2</v>
      </c>
      <c r="T188" s="56">
        <f t="shared" si="50"/>
        <v>1.3693702091499841E-2</v>
      </c>
      <c r="U188" s="56">
        <f t="shared" si="51"/>
        <v>1.3693702091499841E-2</v>
      </c>
      <c r="V188" s="55">
        <f t="shared" si="47"/>
        <v>6.9208961688817058E-2</v>
      </c>
      <c r="W188" s="56">
        <f t="shared" si="48"/>
        <v>6.9208961688817058E-2</v>
      </c>
      <c r="X188" s="56">
        <f t="shared" si="49"/>
        <v>6.9208961688817058E-2</v>
      </c>
      <c r="Y188" s="56">
        <f t="shared" si="53"/>
        <v>6.9208961688817058E-2</v>
      </c>
      <c r="Z188" s="56">
        <f t="shared" si="54"/>
        <v>6.9208961688817058E-2</v>
      </c>
      <c r="AA188" s="56"/>
      <c r="AB188" s="55">
        <f t="shared" ref="AB188:AB193" si="58">V188/D188</f>
        <v>0.34978710257012186</v>
      </c>
      <c r="AC188" s="56">
        <f t="shared" ref="AC188:AC193" si="59">AB188</f>
        <v>0.34978710257012186</v>
      </c>
      <c r="AD188" s="56">
        <f t="shared" ref="AD188:AD193" si="60">AB188</f>
        <v>0.34978710257012186</v>
      </c>
      <c r="AE188" s="56"/>
      <c r="AF188" s="119">
        <f>0.5*14.39984/'efen +tol'!AF88*$AM$105</f>
        <v>1.7678493382768186</v>
      </c>
    </row>
    <row r="189" spans="1:32">
      <c r="A189" s="66">
        <v>88</v>
      </c>
      <c r="B189" s="66" t="s">
        <v>86</v>
      </c>
      <c r="C189" s="48">
        <v>5.8E-5</v>
      </c>
      <c r="D189" s="144">
        <f t="shared" si="56"/>
        <v>0.19674543554115295</v>
      </c>
      <c r="E189" s="144">
        <f t="shared" si="52"/>
        <v>17241.379310344826</v>
      </c>
      <c r="F189" s="68">
        <f t="shared" si="57"/>
        <v>1.0630245581420459E-4</v>
      </c>
      <c r="G189" s="69">
        <f t="shared" si="31"/>
        <v>5.4030455914678369E-4</v>
      </c>
      <c r="H189" s="70">
        <f t="shared" si="32"/>
        <v>5.4030455914678369E-4</v>
      </c>
      <c r="I189" s="70">
        <f t="shared" si="33"/>
        <v>5.4030455914678369E-4</v>
      </c>
      <c r="J189" s="69">
        <f t="shared" si="34"/>
        <v>2.746211405924937E-3</v>
      </c>
      <c r="K189" s="70">
        <f t="shared" si="35"/>
        <v>2.746211405924937E-3</v>
      </c>
      <c r="L189" s="70">
        <f t="shared" si="36"/>
        <v>2.746211405924937E-3</v>
      </c>
      <c r="M189" s="70">
        <f t="shared" si="37"/>
        <v>2.746211405924937E-3</v>
      </c>
      <c r="N189" s="70">
        <f t="shared" si="38"/>
        <v>2.746211405924937E-3</v>
      </c>
      <c r="O189" s="69">
        <f t="shared" si="39"/>
        <v>1.3958196277191477E-2</v>
      </c>
      <c r="P189" s="70">
        <f t="shared" si="40"/>
        <v>1.3958196277191477E-2</v>
      </c>
      <c r="Q189" s="70">
        <f t="shared" si="41"/>
        <v>1.3958196277191477E-2</v>
      </c>
      <c r="R189" s="70">
        <f t="shared" si="42"/>
        <v>1.3958196277191477E-2</v>
      </c>
      <c r="S189" s="70">
        <f t="shared" si="43"/>
        <v>1.3958196277191477E-2</v>
      </c>
      <c r="T189" s="70">
        <f t="shared" si="50"/>
        <v>1.3958196277191477E-2</v>
      </c>
      <c r="U189" s="70">
        <f t="shared" si="51"/>
        <v>1.3958196277191477E-2</v>
      </c>
      <c r="V189" s="69">
        <f t="shared" si="47"/>
        <v>7.0945464319409138E-2</v>
      </c>
      <c r="W189" s="70">
        <f t="shared" si="48"/>
        <v>7.0945464319409138E-2</v>
      </c>
      <c r="X189" s="70">
        <f t="shared" si="49"/>
        <v>7.0945464319409138E-2</v>
      </c>
      <c r="Y189" s="70">
        <f t="shared" si="53"/>
        <v>7.0945464319409138E-2</v>
      </c>
      <c r="Z189" s="70">
        <f t="shared" si="54"/>
        <v>7.0945464319409138E-2</v>
      </c>
      <c r="AA189" s="70"/>
      <c r="AB189" s="69">
        <f t="shared" si="58"/>
        <v>0.36059522359068696</v>
      </c>
      <c r="AC189" s="70">
        <f t="shared" si="59"/>
        <v>0.36059522359068696</v>
      </c>
      <c r="AD189" s="70">
        <f t="shared" si="60"/>
        <v>0.36059522359068696</v>
      </c>
      <c r="AE189" s="70"/>
      <c r="AF189" s="97">
        <f>14.39984*$AM$106/'efen +tol'!AF89</f>
        <v>1.8328009623138721</v>
      </c>
    </row>
    <row r="190" spans="1:32">
      <c r="A190" s="66">
        <v>89</v>
      </c>
      <c r="B190" s="66" t="s">
        <v>87</v>
      </c>
      <c r="C190" s="48">
        <v>5.5999999999999999E-5</v>
      </c>
      <c r="D190" s="144">
        <f t="shared" si="56"/>
        <v>0.19559811771959304</v>
      </c>
      <c r="E190" s="144">
        <f t="shared" si="52"/>
        <v>17857.142857142859</v>
      </c>
      <c r="F190" s="68">
        <f t="shared" si="57"/>
        <v>1.0478885291503722E-4</v>
      </c>
      <c r="G190" s="69">
        <f t="shared" si="31"/>
        <v>5.3573548731824291E-4</v>
      </c>
      <c r="H190" s="70">
        <f t="shared" si="32"/>
        <v>5.3573548731824291E-4</v>
      </c>
      <c r="I190" s="70">
        <f t="shared" si="33"/>
        <v>5.3573548731824291E-4</v>
      </c>
      <c r="J190" s="69">
        <f t="shared" si="34"/>
        <v>2.7389603415625217E-3</v>
      </c>
      <c r="K190" s="70">
        <f t="shared" si="35"/>
        <v>2.7389603415625217E-3</v>
      </c>
      <c r="L190" s="70">
        <f t="shared" si="36"/>
        <v>2.7389603415625217E-3</v>
      </c>
      <c r="M190" s="70">
        <f t="shared" si="37"/>
        <v>2.7389603415625217E-3</v>
      </c>
      <c r="N190" s="70">
        <f t="shared" si="38"/>
        <v>2.7389603415625217E-3</v>
      </c>
      <c r="O190" s="69">
        <f t="shared" si="39"/>
        <v>1.4002999484325611E-2</v>
      </c>
      <c r="P190" s="70">
        <f t="shared" si="40"/>
        <v>1.4002999484325611E-2</v>
      </c>
      <c r="Q190" s="70">
        <f t="shared" si="41"/>
        <v>1.4002999484325611E-2</v>
      </c>
      <c r="R190" s="70">
        <f t="shared" si="42"/>
        <v>1.4002999484325611E-2</v>
      </c>
      <c r="S190" s="70">
        <f t="shared" si="43"/>
        <v>1.4002999484325611E-2</v>
      </c>
      <c r="T190" s="70">
        <f t="shared" si="50"/>
        <v>1.4002999484325611E-2</v>
      </c>
      <c r="U190" s="70">
        <f t="shared" si="51"/>
        <v>1.4002999484325611E-2</v>
      </c>
      <c r="V190" s="69">
        <f t="shared" si="47"/>
        <v>7.1590665838615744E-2</v>
      </c>
      <c r="W190" s="70">
        <f t="shared" si="48"/>
        <v>7.1590665838615744E-2</v>
      </c>
      <c r="X190" s="70">
        <f t="shared" si="49"/>
        <v>7.1590665838615744E-2</v>
      </c>
      <c r="Y190" s="70">
        <f t="shared" si="53"/>
        <v>7.1590665838615744E-2</v>
      </c>
      <c r="Z190" s="70">
        <f t="shared" si="54"/>
        <v>7.1590665838615744E-2</v>
      </c>
      <c r="AA190" s="70"/>
      <c r="AB190" s="69">
        <f t="shared" si="58"/>
        <v>0.36600897121743886</v>
      </c>
      <c r="AC190" s="70">
        <f t="shared" si="59"/>
        <v>0.36600897121743886</v>
      </c>
      <c r="AD190" s="70">
        <f t="shared" si="60"/>
        <v>0.36600897121743886</v>
      </c>
      <c r="AE190" s="70">
        <f>AB190</f>
        <v>0.36600897121743886</v>
      </c>
      <c r="AF190" s="97">
        <f>14.39984*$AM$106/'efen +tol'!AF90</f>
        <v>1.8712295163399504</v>
      </c>
    </row>
    <row r="191" spans="1:32">
      <c r="A191" s="66">
        <v>90</v>
      </c>
      <c r="B191" s="66" t="s">
        <v>88</v>
      </c>
      <c r="C191" s="48">
        <v>5.3999999999999998E-5</v>
      </c>
      <c r="D191" s="144">
        <f t="shared" si="56"/>
        <v>0.1944161297239666</v>
      </c>
      <c r="E191" s="144">
        <f t="shared" si="52"/>
        <v>18518.518518518518</v>
      </c>
      <c r="F191" s="68">
        <f t="shared" si="57"/>
        <v>8.2834106009765379E-5</v>
      </c>
      <c r="G191" s="69">
        <f t="shared" si="31"/>
        <v>4.2606601688539847E-4</v>
      </c>
      <c r="H191" s="70">
        <f t="shared" si="32"/>
        <v>4.2606601688539847E-4</v>
      </c>
      <c r="I191" s="70">
        <f t="shared" si="33"/>
        <v>4.2606601688539847E-4</v>
      </c>
      <c r="J191" s="69">
        <f t="shared" si="34"/>
        <v>2.1915157836457809E-3</v>
      </c>
      <c r="K191" s="70">
        <f t="shared" si="35"/>
        <v>2.1915157836457809E-3</v>
      </c>
      <c r="L191" s="70">
        <f t="shared" si="36"/>
        <v>2.1915157836457809E-3</v>
      </c>
      <c r="M191" s="70">
        <f t="shared" si="37"/>
        <v>2.1915157836457809E-3</v>
      </c>
      <c r="N191" s="70">
        <f t="shared" si="38"/>
        <v>2.1915157836457809E-3</v>
      </c>
      <c r="O191" s="69">
        <f t="shared" si="39"/>
        <v>1.1272294056863032E-2</v>
      </c>
      <c r="P191" s="70">
        <f t="shared" si="40"/>
        <v>1.1272294056863032E-2</v>
      </c>
      <c r="Q191" s="70">
        <f t="shared" si="41"/>
        <v>1.1272294056863032E-2</v>
      </c>
      <c r="R191" s="70">
        <f t="shared" si="42"/>
        <v>1.1272294056863032E-2</v>
      </c>
      <c r="S191" s="70">
        <f t="shared" si="43"/>
        <v>1.1272294056863032E-2</v>
      </c>
      <c r="T191" s="70">
        <f t="shared" si="50"/>
        <v>1.1272294056863032E-2</v>
      </c>
      <c r="U191" s="70">
        <f t="shared" si="51"/>
        <v>1.1272294056863032E-2</v>
      </c>
      <c r="V191" s="69">
        <f t="shared" si="47"/>
        <v>5.798024100607041E-2</v>
      </c>
      <c r="W191" s="70">
        <f t="shared" si="48"/>
        <v>5.798024100607041E-2</v>
      </c>
      <c r="X191" s="70">
        <f t="shared" si="49"/>
        <v>5.798024100607041E-2</v>
      </c>
      <c r="Y191" s="70">
        <f t="shared" si="53"/>
        <v>5.798024100607041E-2</v>
      </c>
      <c r="Z191" s="70">
        <f t="shared" si="54"/>
        <v>5.798024100607041E-2</v>
      </c>
      <c r="AA191" s="70"/>
      <c r="AB191" s="69">
        <f t="shared" si="58"/>
        <v>0.29822752406598757</v>
      </c>
      <c r="AC191" s="70">
        <f t="shared" si="59"/>
        <v>0.29822752406598757</v>
      </c>
      <c r="AD191" s="70">
        <f t="shared" si="60"/>
        <v>0.29822752406598757</v>
      </c>
      <c r="AE191" s="70">
        <f>AB191</f>
        <v>0.29822752406598757</v>
      </c>
      <c r="AF191" s="97">
        <f>14.39984*$AM$106/'efen +tol'!AF91</f>
        <v>1.5339649261067663</v>
      </c>
    </row>
    <row r="192" spans="1:32">
      <c r="A192" s="66">
        <v>91</v>
      </c>
      <c r="B192" s="66" t="s">
        <v>89</v>
      </c>
      <c r="C192" s="48">
        <v>5.1999999999999997E-5</v>
      </c>
      <c r="D192" s="144">
        <f t="shared" si="56"/>
        <v>0.19319707960570337</v>
      </c>
      <c r="E192" s="144">
        <f t="shared" si="52"/>
        <v>19230.76923076923</v>
      </c>
      <c r="F192" s="68">
        <f t="shared" si="57"/>
        <v>8.5409396124419733E-5</v>
      </c>
      <c r="G192" s="69">
        <f t="shared" si="31"/>
        <v>4.4208430219924694E-4</v>
      </c>
      <c r="H192" s="70">
        <f t="shared" si="32"/>
        <v>4.4208430219924694E-4</v>
      </c>
      <c r="I192" s="70">
        <f t="shared" si="33"/>
        <v>4.4208430219924694E-4</v>
      </c>
      <c r="J192" s="69">
        <f t="shared" si="34"/>
        <v>2.2882556149476921E-3</v>
      </c>
      <c r="K192" s="70">
        <f t="shared" si="35"/>
        <v>2.2882556149476921E-3</v>
      </c>
      <c r="L192" s="70">
        <f t="shared" si="36"/>
        <v>2.2882556149476921E-3</v>
      </c>
      <c r="M192" s="70">
        <f t="shared" si="37"/>
        <v>2.2882556149476921E-3</v>
      </c>
      <c r="N192" s="70">
        <f t="shared" si="38"/>
        <v>2.2882556149476921E-3</v>
      </c>
      <c r="O192" s="69">
        <f t="shared" si="39"/>
        <v>1.1844152197423487E-2</v>
      </c>
      <c r="P192" s="70">
        <f t="shared" si="40"/>
        <v>1.1844152197423487E-2</v>
      </c>
      <c r="Q192" s="70">
        <f t="shared" si="41"/>
        <v>1.1844152197423487E-2</v>
      </c>
      <c r="R192" s="70">
        <f t="shared" si="42"/>
        <v>1.1844152197423487E-2</v>
      </c>
      <c r="S192" s="70">
        <f t="shared" si="43"/>
        <v>1.1844152197423487E-2</v>
      </c>
      <c r="T192" s="70">
        <f t="shared" si="50"/>
        <v>1.1844152197423487E-2</v>
      </c>
      <c r="U192" s="70">
        <f t="shared" si="51"/>
        <v>1.1844152197423487E-2</v>
      </c>
      <c r="V192" s="69">
        <f t="shared" si="47"/>
        <v>6.1306062294503937E-2</v>
      </c>
      <c r="W192" s="70">
        <f t="shared" si="48"/>
        <v>6.1306062294503937E-2</v>
      </c>
      <c r="X192" s="70">
        <f t="shared" si="49"/>
        <v>6.1306062294503937E-2</v>
      </c>
      <c r="Y192" s="70">
        <f t="shared" si="53"/>
        <v>6.1306062294503937E-2</v>
      </c>
      <c r="Z192" s="70">
        <f t="shared" si="54"/>
        <v>6.1306062294503937E-2</v>
      </c>
      <c r="AA192" s="70">
        <f>V192</f>
        <v>6.1306062294503937E-2</v>
      </c>
      <c r="AB192" s="69">
        <f t="shared" si="58"/>
        <v>0.31732395965624172</v>
      </c>
      <c r="AC192" s="70">
        <f t="shared" si="59"/>
        <v>0.31732395965624172</v>
      </c>
      <c r="AD192" s="70">
        <f t="shared" si="60"/>
        <v>0.31732395965624172</v>
      </c>
      <c r="AE192" s="70">
        <f>AB192</f>
        <v>0.31732395965624172</v>
      </c>
      <c r="AF192" s="97">
        <f>14.39984*$AM$106/'efen +tol'!AF92</f>
        <v>1.642488387008072</v>
      </c>
    </row>
    <row r="193" spans="1:32" ht="15.75" thickBot="1">
      <c r="A193" s="74">
        <v>92</v>
      </c>
      <c r="B193" s="74" t="s">
        <v>90</v>
      </c>
      <c r="C193" s="50">
        <v>5.0000000000000002E-5</v>
      </c>
      <c r="D193" s="144">
        <f t="shared" si="56"/>
        <v>0.19193831036664849</v>
      </c>
      <c r="E193" s="144">
        <f t="shared" si="52"/>
        <v>20000</v>
      </c>
      <c r="F193" s="75">
        <f t="shared" si="57"/>
        <v>7.8093142608451211E-5</v>
      </c>
      <c r="G193" s="76">
        <f t="shared" si="31"/>
        <v>4.0686584381864393E-4</v>
      </c>
      <c r="H193" s="77">
        <f t="shared" si="32"/>
        <v>4.0686584381864393E-4</v>
      </c>
      <c r="I193" s="77">
        <f t="shared" si="33"/>
        <v>4.0686584381864393E-4</v>
      </c>
      <c r="J193" s="76">
        <f t="shared" si="34"/>
        <v>2.1197740203163819E-3</v>
      </c>
      <c r="K193" s="77">
        <f t="shared" si="35"/>
        <v>2.1197740203163819E-3</v>
      </c>
      <c r="L193" s="77">
        <f t="shared" si="36"/>
        <v>2.1197740203163819E-3</v>
      </c>
      <c r="M193" s="77">
        <f t="shared" si="37"/>
        <v>2.1197740203163819E-3</v>
      </c>
      <c r="N193" s="77">
        <f t="shared" si="38"/>
        <v>2.1197740203163819E-3</v>
      </c>
      <c r="O193" s="76">
        <f t="shared" si="39"/>
        <v>1.1044038140520785E-2</v>
      </c>
      <c r="P193" s="77">
        <f t="shared" si="40"/>
        <v>1.1044038140520785E-2</v>
      </c>
      <c r="Q193" s="77">
        <f t="shared" si="41"/>
        <v>1.1044038140520785E-2</v>
      </c>
      <c r="R193" s="77">
        <f t="shared" si="42"/>
        <v>1.1044038140520785E-2</v>
      </c>
      <c r="S193" s="77">
        <f t="shared" si="43"/>
        <v>1.1044038140520785E-2</v>
      </c>
      <c r="T193" s="77">
        <f t="shared" si="50"/>
        <v>1.1044038140520785E-2</v>
      </c>
      <c r="U193" s="77">
        <f t="shared" si="51"/>
        <v>1.1044038140520785E-2</v>
      </c>
      <c r="V193" s="76">
        <f t="shared" si="47"/>
        <v>5.7539519439469937E-2</v>
      </c>
      <c r="W193" s="77">
        <f t="shared" si="48"/>
        <v>5.7539519439469937E-2</v>
      </c>
      <c r="X193" s="77">
        <f t="shared" si="49"/>
        <v>5.7539519439469937E-2</v>
      </c>
      <c r="Y193" s="77">
        <f t="shared" si="53"/>
        <v>5.7539519439469937E-2</v>
      </c>
      <c r="Z193" s="77">
        <f t="shared" si="54"/>
        <v>5.7539519439469937E-2</v>
      </c>
      <c r="AA193" s="77">
        <f>V193</f>
        <v>5.7539519439469937E-2</v>
      </c>
      <c r="AB193" s="76">
        <f t="shared" si="58"/>
        <v>0.29978131686975656</v>
      </c>
      <c r="AC193" s="77">
        <f t="shared" si="59"/>
        <v>0.29978131686975656</v>
      </c>
      <c r="AD193" s="77">
        <f t="shared" si="60"/>
        <v>0.29978131686975656</v>
      </c>
      <c r="AE193" s="77">
        <f>AB193</f>
        <v>0.29978131686975656</v>
      </c>
      <c r="AF193" s="121">
        <f>14.39984*$AM$106/'efen +tol'!AF93</f>
        <v>1.5618628521690241</v>
      </c>
    </row>
    <row r="194" spans="1:32" ht="17.25" thickBot="1">
      <c r="A194" s="8" t="s">
        <v>91</v>
      </c>
      <c r="B194" s="8" t="s">
        <v>140</v>
      </c>
      <c r="C194" s="19" t="s">
        <v>99</v>
      </c>
      <c r="D194" s="149" t="s">
        <v>6</v>
      </c>
      <c r="E194" s="150"/>
      <c r="F194" s="9" t="s">
        <v>92</v>
      </c>
      <c r="G194" s="10" t="s">
        <v>93</v>
      </c>
      <c r="H194" s="1" t="s">
        <v>119</v>
      </c>
      <c r="I194" s="1" t="s">
        <v>120</v>
      </c>
      <c r="J194" s="10" t="s">
        <v>94</v>
      </c>
      <c r="K194" s="1" t="s">
        <v>121</v>
      </c>
      <c r="L194" s="1" t="s">
        <v>122</v>
      </c>
      <c r="M194" s="1" t="s">
        <v>123</v>
      </c>
      <c r="N194" s="1" t="s">
        <v>124</v>
      </c>
      <c r="O194" s="10" t="s">
        <v>95</v>
      </c>
      <c r="P194" s="1" t="s">
        <v>125</v>
      </c>
      <c r="Q194" s="1" t="s">
        <v>126</v>
      </c>
      <c r="R194" s="1" t="s">
        <v>127</v>
      </c>
      <c r="S194" s="1" t="s">
        <v>128</v>
      </c>
      <c r="T194" s="1" t="s">
        <v>129</v>
      </c>
      <c r="U194" s="1" t="s">
        <v>130</v>
      </c>
      <c r="V194" s="10" t="s">
        <v>96</v>
      </c>
      <c r="W194" s="1" t="s">
        <v>131</v>
      </c>
      <c r="X194" s="1" t="s">
        <v>132</v>
      </c>
      <c r="Y194" s="1" t="s">
        <v>133</v>
      </c>
      <c r="Z194" s="1" t="s">
        <v>134</v>
      </c>
      <c r="AA194" s="1" t="s">
        <v>135</v>
      </c>
      <c r="AB194" s="10" t="s">
        <v>97</v>
      </c>
      <c r="AC194" s="1" t="s">
        <v>136</v>
      </c>
      <c r="AD194" s="1" t="s">
        <v>137</v>
      </c>
      <c r="AE194" s="1" t="s">
        <v>138</v>
      </c>
      <c r="AF194" s="10" t="s">
        <v>98</v>
      </c>
    </row>
  </sheetData>
  <printOptions horizontalCentered="1"/>
  <pageMargins left="0.48307291666666669" right="0.23622047244094491" top="0.74803149606299213" bottom="0.62992125984251968" header="0.31496062992125984" footer="0.31496062992125984"/>
  <pageSetup paperSize="9" scale="53" orientation="portrait" verticalDpi="0" r:id="rId1"/>
  <headerFooter>
    <oddHeader>&amp;L&amp;"Czcionka tekstu podstawowego,Pogrubiony"&amp;16&amp;D &amp;T&amp;C&amp;"Czcionka tekstu podstawowego,Pogrubiony"&amp;18Atomic subshell energies [eV]&amp;R&amp;"Czcionka tekstu podstawowego,Pogrubiony"&amp;16&amp;P/ &amp;N</oddHeader>
    <oddFooter>&amp;Rq-effective energy</oddFooter>
  </headerFooter>
  <colBreaks count="1" manualBreakCount="1">
    <brk id="19" max="95" man="1"/>
  </colBreaks>
  <drawing r:id="rId2"/>
  <legacyDrawing r:id="rId3"/>
  <oleObjects>
    <mc:AlternateContent xmlns:mc="http://schemas.openxmlformats.org/markup-compatibility/2006">
      <mc:Choice Requires="x14">
        <oleObject progId="Equation.3" shapeId="5123" r:id="rId4">
          <objectPr defaultSize="0" autoPict="0" r:id="rId5">
            <anchor moveWithCells="1">
              <from>
                <xdr:col>16</xdr:col>
                <xdr:colOff>9525</xdr:colOff>
                <xdr:row>5</xdr:row>
                <xdr:rowOff>9525</xdr:rowOff>
              </from>
              <to>
                <xdr:col>21</xdr:col>
                <xdr:colOff>19050</xdr:colOff>
                <xdr:row>9</xdr:row>
                <xdr:rowOff>123825</xdr:rowOff>
              </to>
            </anchor>
          </objectPr>
        </oleObject>
      </mc:Choice>
      <mc:Fallback>
        <oleObject progId="Equation.3" shapeId="5123" r:id="rId4"/>
      </mc:Fallback>
    </mc:AlternateContent>
    <mc:AlternateContent xmlns:mc="http://schemas.openxmlformats.org/markup-compatibility/2006">
      <mc:Choice Requires="x14">
        <oleObject progId="Equation.3" shapeId="5124" r:id="rId6">
          <objectPr defaultSize="0" autoPict="0" r:id="rId7">
            <anchor moveWithCells="1" sizeWithCells="1">
              <from>
                <xdr:col>16</xdr:col>
                <xdr:colOff>9525</xdr:colOff>
                <xdr:row>9</xdr:row>
                <xdr:rowOff>133350</xdr:rowOff>
              </from>
              <to>
                <xdr:col>18</xdr:col>
                <xdr:colOff>142875</xdr:colOff>
                <xdr:row>17</xdr:row>
                <xdr:rowOff>161925</xdr:rowOff>
              </to>
            </anchor>
          </objectPr>
        </oleObject>
      </mc:Choice>
      <mc:Fallback>
        <oleObject progId="Equation.3" shapeId="5124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/>
  <dimension ref="A1"/>
  <sheetViews>
    <sheetView topLeftCell="A4" zoomScale="70" zoomScaleNormal="70" workbookViewId="0">
      <selection activeCell="B42" sqref="B42"/>
    </sheetView>
  </sheetViews>
  <sheetFormatPr defaultRowHeight="14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4"/>
  <dimension ref="D1:AV94"/>
  <sheetViews>
    <sheetView zoomScale="85" zoomScaleNormal="85" zoomScaleSheetLayoutView="25" zoomScalePageLayoutView="40" workbookViewId="0">
      <selection sqref="A1:AF94"/>
    </sheetView>
  </sheetViews>
  <sheetFormatPr defaultRowHeight="15"/>
  <cols>
    <col min="1" max="2" width="5.625" style="94" customWidth="1"/>
    <col min="3" max="3" width="11" style="94" customWidth="1"/>
    <col min="4" max="4" width="9" style="94" hidden="1" customWidth="1"/>
    <col min="5" max="5" width="9.125" style="94" hidden="1" customWidth="1"/>
    <col min="6" max="32" width="9" style="94" customWidth="1"/>
    <col min="33" max="33" width="5.75" style="94" hidden="1" customWidth="1"/>
    <col min="34" max="34" width="5.25" style="94" hidden="1" customWidth="1"/>
    <col min="35" max="35" width="9.25" style="94" bestFit="1" customWidth="1"/>
    <col min="36" max="16384" width="9" style="94"/>
  </cols>
  <sheetData>
    <row r="1" spans="33:48" ht="15.75" thickBot="1">
      <c r="AG1" s="114" t="s">
        <v>91</v>
      </c>
      <c r="AH1" s="8" t="s">
        <v>140</v>
      </c>
      <c r="AJ1" s="51"/>
    </row>
    <row r="2" spans="33:48">
      <c r="AG2" s="115">
        <v>1</v>
      </c>
      <c r="AH2" s="12" t="s">
        <v>0</v>
      </c>
      <c r="AJ2" s="51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</row>
    <row r="3" spans="33:48" s="96" customFormat="1" ht="15.75" thickBot="1">
      <c r="AG3" s="116">
        <v>2</v>
      </c>
      <c r="AH3" s="14" t="s">
        <v>1</v>
      </c>
      <c r="AI3" s="95"/>
      <c r="AJ3" s="6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</row>
    <row r="4" spans="33:48" ht="15.75" thickTop="1">
      <c r="AG4" s="115">
        <v>3</v>
      </c>
      <c r="AH4" s="12" t="s">
        <v>2</v>
      </c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</row>
    <row r="5" spans="33:48">
      <c r="AG5" s="117">
        <v>4</v>
      </c>
      <c r="AH5" s="16" t="s">
        <v>3</v>
      </c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</row>
    <row r="6" spans="33:48">
      <c r="AG6" s="117">
        <v>5</v>
      </c>
      <c r="AH6" s="16" t="s">
        <v>4</v>
      </c>
      <c r="AK6" s="95"/>
      <c r="AL6" s="95"/>
      <c r="AM6" s="95"/>
      <c r="AN6" s="95"/>
      <c r="AO6" s="95"/>
      <c r="AP6" s="95"/>
      <c r="AQ6" s="95"/>
      <c r="AR6" s="95"/>
      <c r="AS6" s="95"/>
      <c r="AT6" s="95"/>
    </row>
    <row r="7" spans="33:48">
      <c r="AG7" s="117">
        <v>6</v>
      </c>
      <c r="AH7" s="16" t="s">
        <v>5</v>
      </c>
      <c r="AK7" s="95"/>
      <c r="AL7" s="95"/>
      <c r="AM7" s="95"/>
      <c r="AN7" s="95"/>
      <c r="AO7" s="95"/>
      <c r="AP7" s="95"/>
      <c r="AQ7" s="95"/>
      <c r="AR7" s="95"/>
      <c r="AS7" s="95"/>
      <c r="AT7" s="95"/>
    </row>
    <row r="8" spans="33:48">
      <c r="AG8" s="117">
        <v>7</v>
      </c>
      <c r="AH8" s="16" t="s">
        <v>6</v>
      </c>
      <c r="AK8" s="95"/>
      <c r="AL8" s="95"/>
      <c r="AM8" s="95"/>
      <c r="AN8" s="95"/>
      <c r="AO8" s="95"/>
      <c r="AP8" s="95"/>
      <c r="AQ8" s="95"/>
      <c r="AR8" s="95"/>
      <c r="AS8" s="95"/>
      <c r="AT8" s="95"/>
    </row>
    <row r="9" spans="33:48">
      <c r="AG9" s="117">
        <v>8</v>
      </c>
      <c r="AH9" s="16" t="s">
        <v>7</v>
      </c>
      <c r="AK9" s="95"/>
      <c r="AL9" s="95"/>
      <c r="AM9" s="95"/>
      <c r="AN9" s="95"/>
      <c r="AO9" s="95"/>
      <c r="AP9" s="95"/>
      <c r="AQ9" s="95"/>
      <c r="AR9" s="95"/>
      <c r="AS9" s="95"/>
      <c r="AT9" s="95"/>
    </row>
    <row r="10" spans="33:48">
      <c r="AG10" s="117">
        <v>9</v>
      </c>
      <c r="AH10" s="16" t="s">
        <v>8</v>
      </c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</row>
    <row r="11" spans="33:48" s="96" customFormat="1" ht="15.75" thickBot="1">
      <c r="AG11" s="116">
        <v>10</v>
      </c>
      <c r="AH11" s="14" t="s">
        <v>9</v>
      </c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</row>
    <row r="12" spans="33:48" ht="15.75" thickTop="1">
      <c r="AG12" s="115">
        <v>11</v>
      </c>
      <c r="AH12" s="12" t="s">
        <v>10</v>
      </c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</row>
    <row r="13" spans="33:48">
      <c r="AG13" s="117">
        <v>12</v>
      </c>
      <c r="AH13" s="16" t="s">
        <v>11</v>
      </c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</row>
    <row r="14" spans="33:48">
      <c r="AG14" s="117">
        <v>13</v>
      </c>
      <c r="AH14" s="16" t="s">
        <v>12</v>
      </c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</row>
    <row r="15" spans="33:48">
      <c r="AG15" s="117">
        <v>14</v>
      </c>
      <c r="AH15" s="16" t="s">
        <v>13</v>
      </c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</row>
    <row r="16" spans="33:48">
      <c r="AG16" s="117">
        <v>15</v>
      </c>
      <c r="AH16" s="16" t="s">
        <v>14</v>
      </c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</row>
    <row r="17" spans="33:48">
      <c r="AG17" s="117">
        <v>16</v>
      </c>
      <c r="AH17" s="16" t="s">
        <v>15</v>
      </c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</row>
    <row r="18" spans="33:48">
      <c r="AG18" s="117">
        <v>17</v>
      </c>
      <c r="AH18" s="16" t="s">
        <v>16</v>
      </c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</row>
    <row r="19" spans="33:48" s="96" customFormat="1" ht="15.75" thickBot="1">
      <c r="AG19" s="116">
        <v>18</v>
      </c>
      <c r="AH19" s="14" t="s">
        <v>17</v>
      </c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</row>
    <row r="20" spans="33:48" ht="15.75" thickTop="1">
      <c r="AG20" s="115">
        <v>19</v>
      </c>
      <c r="AH20" s="12" t="s">
        <v>18</v>
      </c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</row>
    <row r="21" spans="33:48">
      <c r="AG21" s="117">
        <v>20</v>
      </c>
      <c r="AH21" s="16" t="s">
        <v>19</v>
      </c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</row>
    <row r="22" spans="33:48">
      <c r="AG22" s="117">
        <v>21</v>
      </c>
      <c r="AH22" s="16" t="s">
        <v>20</v>
      </c>
      <c r="AI22" s="51"/>
      <c r="AJ22" s="51"/>
      <c r="AU22" s="95"/>
      <c r="AV22" s="95"/>
    </row>
    <row r="23" spans="33:48">
      <c r="AG23" s="117">
        <v>22</v>
      </c>
      <c r="AH23" s="16" t="s">
        <v>21</v>
      </c>
      <c r="AI23" s="51"/>
      <c r="AJ23" s="51"/>
    </row>
    <row r="24" spans="33:48">
      <c r="AG24" s="117">
        <v>23</v>
      </c>
      <c r="AH24" s="16" t="s">
        <v>22</v>
      </c>
      <c r="AI24" s="51"/>
      <c r="AJ24" s="51"/>
    </row>
    <row r="25" spans="33:48">
      <c r="AG25" s="117">
        <v>24</v>
      </c>
      <c r="AH25" s="16" t="s">
        <v>23</v>
      </c>
      <c r="AI25" s="51"/>
      <c r="AJ25" s="51"/>
    </row>
    <row r="26" spans="33:48">
      <c r="AG26" s="117">
        <v>25</v>
      </c>
      <c r="AH26" s="16" t="s">
        <v>24</v>
      </c>
      <c r="AI26" s="51"/>
      <c r="AJ26" s="51"/>
    </row>
    <row r="27" spans="33:48">
      <c r="AG27" s="117">
        <v>26</v>
      </c>
      <c r="AH27" s="16" t="s">
        <v>25</v>
      </c>
      <c r="AI27" s="51"/>
      <c r="AJ27" s="51"/>
    </row>
    <row r="28" spans="33:48">
      <c r="AG28" s="117">
        <v>27</v>
      </c>
      <c r="AH28" s="16" t="s">
        <v>26</v>
      </c>
      <c r="AI28" s="51"/>
      <c r="AJ28" s="51"/>
    </row>
    <row r="29" spans="33:48">
      <c r="AG29" s="117">
        <v>28</v>
      </c>
      <c r="AH29" s="16" t="s">
        <v>27</v>
      </c>
      <c r="AI29" s="51"/>
      <c r="AJ29" s="51"/>
    </row>
    <row r="30" spans="33:48">
      <c r="AG30" s="117">
        <v>29</v>
      </c>
      <c r="AH30" s="16" t="s">
        <v>28</v>
      </c>
      <c r="AI30" s="51"/>
      <c r="AJ30" s="51"/>
    </row>
    <row r="31" spans="33:48">
      <c r="AG31" s="117">
        <v>30</v>
      </c>
      <c r="AH31" s="16" t="s">
        <v>29</v>
      </c>
      <c r="AI31" s="51"/>
      <c r="AJ31" s="51"/>
    </row>
    <row r="32" spans="33:48">
      <c r="AG32" s="117">
        <v>31</v>
      </c>
      <c r="AH32" s="16" t="s">
        <v>30</v>
      </c>
      <c r="AI32" s="51"/>
      <c r="AJ32" s="51"/>
    </row>
    <row r="33" spans="33:48">
      <c r="AG33" s="117">
        <v>32</v>
      </c>
      <c r="AH33" s="16" t="s">
        <v>31</v>
      </c>
      <c r="AI33" s="51"/>
      <c r="AJ33" s="51"/>
    </row>
    <row r="34" spans="33:48">
      <c r="AG34" s="117">
        <v>33</v>
      </c>
      <c r="AH34" s="16" t="s">
        <v>32</v>
      </c>
      <c r="AI34" s="51"/>
      <c r="AJ34" s="51"/>
    </row>
    <row r="35" spans="33:48">
      <c r="AG35" s="117">
        <v>34</v>
      </c>
      <c r="AH35" s="16" t="s">
        <v>33</v>
      </c>
      <c r="AI35" s="51"/>
      <c r="AJ35" s="51"/>
      <c r="AM35" s="95"/>
      <c r="AN35" s="95"/>
      <c r="AO35" s="95"/>
      <c r="AP35" s="95"/>
      <c r="AQ35" s="95"/>
      <c r="AR35" s="95"/>
      <c r="AS35" s="95"/>
      <c r="AT35" s="95"/>
      <c r="AU35" s="95"/>
      <c r="AV35" s="95"/>
    </row>
    <row r="36" spans="33:48">
      <c r="AG36" s="117">
        <v>35</v>
      </c>
      <c r="AH36" s="16" t="s">
        <v>34</v>
      </c>
      <c r="AI36" s="51"/>
      <c r="AJ36" s="51"/>
      <c r="AM36" s="95"/>
      <c r="AN36" s="95"/>
      <c r="AO36" s="95"/>
      <c r="AP36" s="95"/>
      <c r="AQ36" s="95"/>
      <c r="AR36" s="95"/>
      <c r="AS36" s="95"/>
      <c r="AT36" s="95"/>
      <c r="AU36" s="95"/>
      <c r="AV36" s="95"/>
    </row>
    <row r="37" spans="33:48" s="96" customFormat="1" ht="15.75" thickBot="1">
      <c r="AG37" s="116">
        <v>36</v>
      </c>
      <c r="AH37" s="14" t="s">
        <v>35</v>
      </c>
      <c r="AI37" s="65"/>
      <c r="AJ37" s="6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</row>
    <row r="38" spans="33:48" ht="15.75" thickTop="1">
      <c r="AG38" s="115">
        <v>37</v>
      </c>
      <c r="AH38" s="12" t="s">
        <v>36</v>
      </c>
      <c r="AI38" s="51"/>
      <c r="AJ38" s="51"/>
      <c r="AM38" s="95"/>
      <c r="AN38" s="95"/>
      <c r="AO38" s="95"/>
      <c r="AP38" s="95"/>
      <c r="AQ38" s="95"/>
      <c r="AR38" s="95"/>
      <c r="AS38" s="95"/>
      <c r="AT38" s="95"/>
      <c r="AU38" s="95"/>
      <c r="AV38" s="95"/>
    </row>
    <row r="39" spans="33:48">
      <c r="AG39" s="117">
        <v>38</v>
      </c>
      <c r="AH39" s="16" t="s">
        <v>37</v>
      </c>
      <c r="AI39" s="51"/>
      <c r="AJ39" s="51"/>
      <c r="AM39" s="95"/>
      <c r="AN39" s="95"/>
      <c r="AO39" s="95"/>
      <c r="AP39" s="95"/>
      <c r="AQ39" s="95"/>
      <c r="AR39" s="95"/>
      <c r="AS39" s="95"/>
      <c r="AT39" s="95"/>
      <c r="AU39" s="95"/>
      <c r="AV39" s="95"/>
    </row>
    <row r="40" spans="33:48">
      <c r="AG40" s="117">
        <v>39</v>
      </c>
      <c r="AH40" s="16" t="s">
        <v>38</v>
      </c>
      <c r="AI40" s="51"/>
      <c r="AJ40" s="51"/>
      <c r="AM40" s="95"/>
      <c r="AN40" s="95"/>
      <c r="AO40" s="95"/>
      <c r="AP40" s="95"/>
      <c r="AQ40" s="95"/>
      <c r="AR40" s="95"/>
      <c r="AS40" s="95"/>
      <c r="AT40" s="95"/>
      <c r="AU40" s="95"/>
      <c r="AV40" s="95"/>
    </row>
    <row r="41" spans="33:48">
      <c r="AG41" s="117">
        <v>40</v>
      </c>
      <c r="AH41" s="16" t="s">
        <v>39</v>
      </c>
      <c r="AI41" s="51"/>
      <c r="AJ41" s="51"/>
      <c r="AM41" s="95"/>
      <c r="AN41" s="95"/>
      <c r="AO41" s="95"/>
      <c r="AP41" s="95"/>
      <c r="AQ41" s="95"/>
      <c r="AR41" s="95"/>
      <c r="AS41" s="95"/>
      <c r="AT41" s="95"/>
      <c r="AU41" s="95"/>
      <c r="AV41" s="95"/>
    </row>
    <row r="42" spans="33:48">
      <c r="AG42" s="117">
        <v>41</v>
      </c>
      <c r="AH42" s="16" t="s">
        <v>40</v>
      </c>
      <c r="AI42" s="51"/>
      <c r="AJ42" s="51"/>
      <c r="AM42" s="95"/>
      <c r="AN42" s="95"/>
      <c r="AO42" s="95"/>
      <c r="AP42" s="95"/>
      <c r="AQ42" s="95"/>
      <c r="AR42" s="95"/>
      <c r="AS42" s="95"/>
      <c r="AT42" s="95"/>
      <c r="AU42" s="95"/>
      <c r="AV42" s="95"/>
    </row>
    <row r="43" spans="33:48">
      <c r="AG43" s="117">
        <v>42</v>
      </c>
      <c r="AH43" s="15" t="s">
        <v>41</v>
      </c>
      <c r="AI43" s="51"/>
      <c r="AJ43" s="51"/>
      <c r="AM43" s="95"/>
      <c r="AN43" s="95"/>
      <c r="AO43" s="95"/>
      <c r="AP43" s="95"/>
      <c r="AQ43" s="95"/>
      <c r="AR43" s="95"/>
      <c r="AS43" s="95"/>
      <c r="AT43" s="95"/>
      <c r="AU43" s="95"/>
      <c r="AV43" s="95"/>
    </row>
    <row r="44" spans="33:48">
      <c r="AG44" s="117">
        <v>43</v>
      </c>
      <c r="AH44" s="15" t="s">
        <v>42</v>
      </c>
      <c r="AI44" s="51"/>
      <c r="AJ44" s="51"/>
      <c r="AM44" s="95"/>
      <c r="AN44" s="95"/>
      <c r="AO44" s="95"/>
      <c r="AP44" s="95"/>
      <c r="AQ44" s="95"/>
      <c r="AR44" s="95"/>
      <c r="AS44" s="95"/>
      <c r="AT44" s="95"/>
      <c r="AU44" s="95"/>
      <c r="AV44" s="95"/>
    </row>
    <row r="45" spans="33:48">
      <c r="AG45" s="117">
        <v>44</v>
      </c>
      <c r="AH45" s="15" t="s">
        <v>43</v>
      </c>
      <c r="AI45" s="51"/>
      <c r="AJ45" s="51"/>
      <c r="AM45" s="95"/>
      <c r="AN45" s="95"/>
      <c r="AO45" s="95"/>
      <c r="AP45" s="95"/>
      <c r="AQ45" s="95"/>
      <c r="AR45" s="95"/>
      <c r="AS45" s="95"/>
      <c r="AT45" s="95"/>
      <c r="AU45" s="95"/>
      <c r="AV45" s="95"/>
    </row>
    <row r="46" spans="33:48">
      <c r="AG46" s="117">
        <v>45</v>
      </c>
      <c r="AH46" s="15" t="s">
        <v>44</v>
      </c>
      <c r="AI46" s="51"/>
      <c r="AJ46" s="51"/>
      <c r="AM46" s="95"/>
      <c r="AN46" s="95"/>
      <c r="AO46" s="95"/>
      <c r="AP46" s="95"/>
      <c r="AQ46" s="95"/>
      <c r="AR46" s="95"/>
      <c r="AS46" s="95"/>
      <c r="AT46" s="95"/>
      <c r="AU46" s="95"/>
      <c r="AV46" s="95"/>
    </row>
    <row r="47" spans="33:48">
      <c r="AG47" s="117">
        <v>46</v>
      </c>
      <c r="AH47" s="15" t="s">
        <v>45</v>
      </c>
      <c r="AI47" s="51"/>
      <c r="AJ47" s="51"/>
      <c r="AM47" s="95"/>
      <c r="AN47" s="95"/>
      <c r="AO47" s="95"/>
      <c r="AP47" s="95"/>
      <c r="AQ47" s="95"/>
      <c r="AR47" s="95"/>
      <c r="AS47" s="95"/>
      <c r="AT47" s="95"/>
      <c r="AU47" s="95"/>
      <c r="AV47" s="95"/>
    </row>
    <row r="48" spans="33:48">
      <c r="AG48" s="115">
        <v>47</v>
      </c>
      <c r="AH48" s="11" t="s">
        <v>46</v>
      </c>
      <c r="AI48" s="51"/>
      <c r="AJ48" s="51"/>
      <c r="AM48" s="95"/>
      <c r="AN48" s="95"/>
      <c r="AO48" s="95"/>
      <c r="AP48" s="95"/>
      <c r="AQ48" s="95"/>
      <c r="AR48" s="95"/>
      <c r="AS48" s="95"/>
      <c r="AT48" s="95"/>
      <c r="AU48" s="95"/>
      <c r="AV48" s="95"/>
    </row>
    <row r="49" spans="33:48">
      <c r="AG49" s="117">
        <v>48</v>
      </c>
      <c r="AH49" s="15" t="s">
        <v>47</v>
      </c>
      <c r="AI49" s="51"/>
      <c r="AJ49" s="51"/>
      <c r="AM49" s="95"/>
      <c r="AN49" s="95"/>
      <c r="AO49" s="95"/>
      <c r="AP49" s="95"/>
      <c r="AQ49" s="95"/>
      <c r="AR49" s="95"/>
      <c r="AS49" s="95"/>
      <c r="AT49" s="95"/>
      <c r="AU49" s="95"/>
      <c r="AV49" s="95"/>
    </row>
    <row r="50" spans="33:48">
      <c r="AG50" s="117">
        <v>49</v>
      </c>
      <c r="AH50" s="15" t="s">
        <v>48</v>
      </c>
      <c r="AI50" s="51"/>
      <c r="AJ50" s="51"/>
      <c r="AM50" s="95"/>
      <c r="AN50" s="95"/>
      <c r="AO50" s="95"/>
      <c r="AP50" s="95"/>
      <c r="AQ50" s="95"/>
      <c r="AR50" s="95"/>
      <c r="AS50" s="95"/>
      <c r="AT50" s="95"/>
      <c r="AU50" s="95"/>
      <c r="AV50" s="95"/>
    </row>
    <row r="51" spans="33:48">
      <c r="AG51" s="117">
        <v>50</v>
      </c>
      <c r="AH51" s="15" t="s">
        <v>49</v>
      </c>
      <c r="AI51" s="51"/>
      <c r="AJ51" s="51"/>
      <c r="AM51" s="95"/>
      <c r="AN51" s="95"/>
      <c r="AO51" s="95"/>
      <c r="AP51" s="95"/>
      <c r="AQ51" s="95"/>
      <c r="AR51" s="95"/>
      <c r="AS51" s="95"/>
      <c r="AT51" s="95"/>
      <c r="AU51" s="95"/>
      <c r="AV51" s="95"/>
    </row>
    <row r="52" spans="33:48">
      <c r="AG52" s="117">
        <v>51</v>
      </c>
      <c r="AH52" s="15" t="s">
        <v>50</v>
      </c>
      <c r="AI52" s="51"/>
      <c r="AJ52" s="51"/>
      <c r="AM52" s="95"/>
      <c r="AN52" s="95"/>
      <c r="AO52" s="95"/>
      <c r="AP52" s="95"/>
      <c r="AQ52" s="95"/>
      <c r="AR52" s="95"/>
      <c r="AS52" s="95"/>
      <c r="AT52" s="95"/>
      <c r="AU52" s="95"/>
      <c r="AV52" s="95"/>
    </row>
    <row r="53" spans="33:48">
      <c r="AG53" s="117">
        <v>52</v>
      </c>
      <c r="AH53" s="15" t="s">
        <v>51</v>
      </c>
      <c r="AI53" s="51"/>
      <c r="AJ53" s="51"/>
      <c r="AM53" s="95"/>
      <c r="AN53" s="95"/>
      <c r="AO53" s="95"/>
      <c r="AP53" s="95"/>
      <c r="AQ53" s="95"/>
      <c r="AR53" s="95"/>
      <c r="AS53" s="95"/>
      <c r="AT53" s="95"/>
      <c r="AU53" s="95"/>
      <c r="AV53" s="95"/>
    </row>
    <row r="54" spans="33:48">
      <c r="AG54" s="117">
        <v>53</v>
      </c>
      <c r="AH54" s="15" t="s">
        <v>48</v>
      </c>
      <c r="AI54" s="51"/>
      <c r="AJ54" s="51"/>
      <c r="AM54" s="95"/>
      <c r="AN54" s="95"/>
      <c r="AO54" s="95"/>
      <c r="AP54" s="95"/>
      <c r="AQ54" s="95"/>
      <c r="AR54" s="95"/>
      <c r="AS54" s="95"/>
      <c r="AT54" s="95"/>
      <c r="AU54" s="95"/>
      <c r="AV54" s="95"/>
    </row>
    <row r="55" spans="33:48" s="96" customFormat="1" ht="15.75" thickBot="1">
      <c r="AG55" s="116">
        <v>54</v>
      </c>
      <c r="AH55" s="13" t="s">
        <v>52</v>
      </c>
      <c r="AI55" s="65"/>
      <c r="AJ55" s="6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</row>
    <row r="56" spans="33:48" ht="15.75" thickTop="1">
      <c r="AG56" s="115">
        <v>55</v>
      </c>
      <c r="AH56" s="11" t="s">
        <v>53</v>
      </c>
      <c r="AI56" s="51"/>
      <c r="AJ56" s="51"/>
      <c r="AM56" s="95"/>
      <c r="AN56" s="95"/>
      <c r="AO56" s="95"/>
      <c r="AP56" s="95"/>
      <c r="AQ56" s="95"/>
      <c r="AR56" s="95"/>
      <c r="AS56" s="95"/>
      <c r="AT56" s="95"/>
      <c r="AU56" s="95"/>
      <c r="AV56" s="95"/>
    </row>
    <row r="57" spans="33:48">
      <c r="AG57" s="117">
        <v>56</v>
      </c>
      <c r="AH57" s="15" t="s">
        <v>54</v>
      </c>
      <c r="AI57" s="51"/>
      <c r="AJ57" s="51"/>
      <c r="AM57" s="95"/>
      <c r="AN57" s="95"/>
      <c r="AO57" s="95"/>
      <c r="AP57" s="95"/>
      <c r="AQ57" s="95"/>
      <c r="AR57" s="95"/>
      <c r="AS57" s="95"/>
      <c r="AT57" s="95"/>
      <c r="AU57" s="95"/>
      <c r="AV57" s="95"/>
    </row>
    <row r="58" spans="33:48">
      <c r="AG58" s="117">
        <v>57</v>
      </c>
      <c r="AH58" s="15" t="s">
        <v>55</v>
      </c>
      <c r="AI58" s="51"/>
      <c r="AJ58" s="51"/>
      <c r="AM58" s="95"/>
      <c r="AN58" s="95"/>
      <c r="AO58" s="95"/>
      <c r="AP58" s="95"/>
      <c r="AQ58" s="95"/>
      <c r="AR58" s="95"/>
      <c r="AS58" s="95"/>
      <c r="AT58" s="95"/>
      <c r="AU58" s="95"/>
      <c r="AV58" s="95"/>
    </row>
    <row r="59" spans="33:48">
      <c r="AG59" s="117">
        <v>58</v>
      </c>
      <c r="AH59" s="15" t="s">
        <v>56</v>
      </c>
      <c r="AI59" s="51"/>
      <c r="AJ59" s="51"/>
      <c r="AM59" s="95"/>
      <c r="AN59" s="95"/>
      <c r="AO59" s="95"/>
      <c r="AP59" s="95"/>
      <c r="AQ59" s="95"/>
      <c r="AR59" s="95"/>
      <c r="AS59" s="95"/>
      <c r="AT59" s="95"/>
      <c r="AU59" s="95"/>
      <c r="AV59" s="95"/>
    </row>
    <row r="60" spans="33:48">
      <c r="AG60" s="117">
        <v>59</v>
      </c>
      <c r="AH60" s="15" t="s">
        <v>57</v>
      </c>
      <c r="AI60" s="51"/>
      <c r="AJ60" s="51"/>
      <c r="AM60" s="95"/>
      <c r="AN60" s="95"/>
      <c r="AO60" s="95"/>
      <c r="AP60" s="95"/>
      <c r="AQ60" s="95"/>
      <c r="AR60" s="95"/>
      <c r="AS60" s="95"/>
      <c r="AT60" s="95"/>
      <c r="AU60" s="95"/>
      <c r="AV60" s="95"/>
    </row>
    <row r="61" spans="33:48">
      <c r="AG61" s="117">
        <v>60</v>
      </c>
      <c r="AH61" s="15" t="s">
        <v>58</v>
      </c>
      <c r="AI61" s="51"/>
      <c r="AJ61" s="51"/>
      <c r="AM61" s="95"/>
      <c r="AN61" s="95"/>
      <c r="AO61" s="95"/>
      <c r="AP61" s="95"/>
      <c r="AQ61" s="95"/>
      <c r="AR61" s="95"/>
      <c r="AS61" s="95"/>
      <c r="AT61" s="95"/>
      <c r="AU61" s="95"/>
      <c r="AV61" s="95"/>
    </row>
    <row r="62" spans="33:48">
      <c r="AG62" s="117">
        <v>61</v>
      </c>
      <c r="AH62" s="15" t="s">
        <v>59</v>
      </c>
      <c r="AI62" s="51"/>
      <c r="AJ62" s="51"/>
      <c r="AM62" s="95"/>
      <c r="AN62" s="95"/>
      <c r="AO62" s="95"/>
      <c r="AP62" s="95"/>
      <c r="AQ62" s="95"/>
      <c r="AR62" s="95"/>
      <c r="AS62" s="95"/>
      <c r="AT62" s="95"/>
      <c r="AU62" s="95"/>
      <c r="AV62" s="95"/>
    </row>
    <row r="63" spans="33:48">
      <c r="AG63" s="117">
        <v>62</v>
      </c>
      <c r="AH63" s="15" t="s">
        <v>60</v>
      </c>
      <c r="AI63" s="51"/>
      <c r="AJ63" s="51"/>
      <c r="AM63" s="95"/>
      <c r="AN63" s="95"/>
      <c r="AO63" s="95"/>
      <c r="AP63" s="95"/>
      <c r="AQ63" s="95"/>
      <c r="AR63" s="95"/>
      <c r="AS63" s="95"/>
      <c r="AT63" s="95"/>
      <c r="AU63" s="95"/>
      <c r="AV63" s="95"/>
    </row>
    <row r="64" spans="33:48">
      <c r="AG64" s="117">
        <v>63</v>
      </c>
      <c r="AH64" s="15" t="s">
        <v>61</v>
      </c>
      <c r="AI64" s="51"/>
      <c r="AJ64" s="51"/>
      <c r="AM64" s="95"/>
      <c r="AN64" s="95"/>
      <c r="AO64" s="95"/>
      <c r="AP64" s="95"/>
      <c r="AQ64" s="95"/>
      <c r="AR64" s="95"/>
      <c r="AS64" s="95"/>
      <c r="AT64" s="95"/>
      <c r="AU64" s="95"/>
      <c r="AV64" s="95"/>
    </row>
    <row r="65" spans="33:48">
      <c r="AG65" s="117">
        <v>64</v>
      </c>
      <c r="AH65" s="15" t="s">
        <v>62</v>
      </c>
      <c r="AI65" s="51"/>
      <c r="AJ65" s="51"/>
      <c r="AM65" s="95"/>
      <c r="AN65" s="95"/>
      <c r="AO65" s="95"/>
      <c r="AP65" s="95"/>
      <c r="AQ65" s="95"/>
      <c r="AR65" s="95"/>
      <c r="AS65" s="95"/>
      <c r="AT65" s="95"/>
      <c r="AU65" s="95"/>
      <c r="AV65" s="95"/>
    </row>
    <row r="66" spans="33:48">
      <c r="AG66" s="117">
        <v>65</v>
      </c>
      <c r="AH66" s="15" t="s">
        <v>63</v>
      </c>
      <c r="AI66" s="51"/>
      <c r="AJ66" s="51"/>
      <c r="AM66" s="95"/>
      <c r="AN66" s="95"/>
      <c r="AO66" s="95"/>
      <c r="AP66" s="95"/>
      <c r="AQ66" s="95"/>
      <c r="AR66" s="95"/>
      <c r="AS66" s="95"/>
      <c r="AT66" s="95"/>
      <c r="AU66" s="95"/>
      <c r="AV66" s="95"/>
    </row>
    <row r="67" spans="33:48">
      <c r="AG67" s="117">
        <v>66</v>
      </c>
      <c r="AH67" s="15" t="s">
        <v>64</v>
      </c>
      <c r="AI67" s="51"/>
      <c r="AJ67" s="51"/>
      <c r="AM67" s="95"/>
      <c r="AN67" s="95"/>
      <c r="AO67" s="95"/>
      <c r="AP67" s="95"/>
      <c r="AQ67" s="95"/>
      <c r="AR67" s="95"/>
      <c r="AS67" s="95"/>
      <c r="AT67" s="95"/>
      <c r="AU67" s="95"/>
      <c r="AV67" s="95"/>
    </row>
    <row r="68" spans="33:48">
      <c r="AG68" s="117">
        <v>67</v>
      </c>
      <c r="AH68" s="15" t="s">
        <v>65</v>
      </c>
      <c r="AI68" s="51"/>
      <c r="AJ68" s="51"/>
      <c r="AM68" s="95"/>
      <c r="AN68" s="95"/>
      <c r="AO68" s="95"/>
      <c r="AP68" s="95"/>
      <c r="AQ68" s="95"/>
      <c r="AR68" s="95"/>
      <c r="AS68" s="95"/>
      <c r="AT68" s="95"/>
      <c r="AU68" s="95"/>
      <c r="AV68" s="95"/>
    </row>
    <row r="69" spans="33:48">
      <c r="AG69" s="117">
        <v>68</v>
      </c>
      <c r="AH69" s="15" t="s">
        <v>66</v>
      </c>
      <c r="AI69" s="51"/>
      <c r="AJ69" s="51"/>
      <c r="AM69" s="95"/>
      <c r="AN69" s="95"/>
      <c r="AO69" s="95"/>
      <c r="AP69" s="95"/>
      <c r="AQ69" s="95"/>
      <c r="AR69" s="95"/>
      <c r="AS69" s="95"/>
      <c r="AT69" s="95"/>
      <c r="AU69" s="95"/>
      <c r="AV69" s="95"/>
    </row>
    <row r="70" spans="33:48">
      <c r="AG70" s="117">
        <v>69</v>
      </c>
      <c r="AH70" s="15" t="s">
        <v>67</v>
      </c>
      <c r="AI70" s="51"/>
      <c r="AJ70" s="51"/>
      <c r="AM70" s="95"/>
      <c r="AN70" s="95"/>
      <c r="AO70" s="95"/>
      <c r="AP70" s="95"/>
      <c r="AQ70" s="95"/>
      <c r="AR70" s="95"/>
      <c r="AS70" s="95"/>
      <c r="AT70" s="95"/>
      <c r="AU70" s="95"/>
      <c r="AV70" s="95"/>
    </row>
    <row r="71" spans="33:48">
      <c r="AG71" s="117">
        <v>70</v>
      </c>
      <c r="AH71" s="15" t="s">
        <v>68</v>
      </c>
      <c r="AI71" s="51"/>
      <c r="AJ71" s="51"/>
      <c r="AM71" s="95"/>
      <c r="AN71" s="95"/>
      <c r="AO71" s="95"/>
      <c r="AP71" s="95"/>
      <c r="AQ71" s="95"/>
      <c r="AR71" s="95"/>
      <c r="AS71" s="95"/>
      <c r="AT71" s="95"/>
      <c r="AU71" s="95"/>
      <c r="AV71" s="95"/>
    </row>
    <row r="72" spans="33:48">
      <c r="AG72" s="117">
        <v>71</v>
      </c>
      <c r="AH72" s="15" t="s">
        <v>69</v>
      </c>
      <c r="AI72" s="51"/>
      <c r="AJ72" s="51"/>
      <c r="AM72" s="95"/>
      <c r="AN72" s="95"/>
      <c r="AO72" s="95"/>
      <c r="AP72" s="95"/>
      <c r="AQ72" s="95"/>
      <c r="AR72" s="95"/>
      <c r="AS72" s="95"/>
      <c r="AT72" s="95"/>
      <c r="AU72" s="95"/>
      <c r="AV72" s="95"/>
    </row>
    <row r="73" spans="33:48">
      <c r="AG73" s="117">
        <v>72</v>
      </c>
      <c r="AH73" s="15" t="s">
        <v>70</v>
      </c>
      <c r="AI73" s="51"/>
      <c r="AJ73" s="51"/>
      <c r="AM73" s="95"/>
      <c r="AN73" s="95"/>
      <c r="AO73" s="95"/>
      <c r="AP73" s="95"/>
      <c r="AQ73" s="95"/>
      <c r="AR73" s="95"/>
      <c r="AS73" s="95"/>
      <c r="AT73" s="95"/>
      <c r="AU73" s="95"/>
      <c r="AV73" s="95"/>
    </row>
    <row r="74" spans="33:48">
      <c r="AG74" s="117">
        <v>73</v>
      </c>
      <c r="AH74" s="15" t="s">
        <v>71</v>
      </c>
      <c r="AI74" s="51"/>
      <c r="AJ74" s="51"/>
      <c r="AM74" s="95"/>
      <c r="AN74" s="95"/>
      <c r="AO74" s="95"/>
      <c r="AP74" s="95"/>
      <c r="AQ74" s="95"/>
      <c r="AR74" s="95"/>
      <c r="AS74" s="95"/>
      <c r="AT74" s="95"/>
      <c r="AU74" s="95"/>
      <c r="AV74" s="95"/>
    </row>
    <row r="75" spans="33:48">
      <c r="AG75" s="117">
        <v>74</v>
      </c>
      <c r="AH75" s="15" t="s">
        <v>72</v>
      </c>
      <c r="AI75" s="51"/>
      <c r="AJ75" s="51"/>
      <c r="AM75" s="95"/>
      <c r="AN75" s="95"/>
      <c r="AO75" s="95"/>
      <c r="AP75" s="95"/>
      <c r="AQ75" s="95"/>
      <c r="AR75" s="95"/>
      <c r="AS75" s="95"/>
      <c r="AT75" s="95"/>
      <c r="AU75" s="95"/>
      <c r="AV75" s="95"/>
    </row>
    <row r="76" spans="33:48">
      <c r="AG76" s="117">
        <v>75</v>
      </c>
      <c r="AH76" s="15" t="s">
        <v>73</v>
      </c>
      <c r="AI76" s="51"/>
      <c r="AJ76" s="51"/>
      <c r="AM76" s="95"/>
      <c r="AN76" s="95"/>
      <c r="AO76" s="95"/>
      <c r="AP76" s="95"/>
      <c r="AQ76" s="95"/>
      <c r="AR76" s="95"/>
      <c r="AS76" s="95"/>
      <c r="AT76" s="95"/>
      <c r="AU76" s="95"/>
      <c r="AV76" s="95"/>
    </row>
    <row r="77" spans="33:48">
      <c r="AG77" s="117">
        <v>76</v>
      </c>
      <c r="AH77" s="15" t="s">
        <v>74</v>
      </c>
      <c r="AI77" s="51"/>
      <c r="AJ77" s="51"/>
      <c r="AM77" s="95"/>
      <c r="AN77" s="95"/>
      <c r="AO77" s="95"/>
      <c r="AP77" s="95"/>
      <c r="AQ77" s="95"/>
      <c r="AR77" s="95"/>
      <c r="AS77" s="95"/>
      <c r="AT77" s="95"/>
      <c r="AU77" s="95"/>
      <c r="AV77" s="95"/>
    </row>
    <row r="78" spans="33:48">
      <c r="AG78" s="117">
        <v>77</v>
      </c>
      <c r="AH78" s="15" t="s">
        <v>75</v>
      </c>
      <c r="AI78" s="51"/>
      <c r="AJ78" s="51"/>
      <c r="AM78" s="95"/>
      <c r="AN78" s="95"/>
      <c r="AO78" s="95"/>
      <c r="AP78" s="95"/>
      <c r="AQ78" s="95"/>
      <c r="AR78" s="95"/>
      <c r="AS78" s="95"/>
      <c r="AT78" s="95"/>
      <c r="AU78" s="95"/>
      <c r="AV78" s="95"/>
    </row>
    <row r="79" spans="33:48">
      <c r="AG79" s="117">
        <v>78</v>
      </c>
      <c r="AH79" s="15" t="s">
        <v>76</v>
      </c>
      <c r="AI79" s="51"/>
      <c r="AJ79" s="51"/>
      <c r="AM79" s="95"/>
      <c r="AN79" s="95"/>
      <c r="AO79" s="95"/>
      <c r="AP79" s="95"/>
      <c r="AQ79" s="95"/>
      <c r="AR79" s="95"/>
      <c r="AS79" s="95"/>
      <c r="AT79" s="95"/>
      <c r="AU79" s="95"/>
      <c r="AV79" s="95"/>
    </row>
    <row r="80" spans="33:48">
      <c r="AG80" s="117">
        <v>79</v>
      </c>
      <c r="AH80" s="15" t="s">
        <v>77</v>
      </c>
      <c r="AI80" s="51"/>
      <c r="AJ80" s="51"/>
      <c r="AM80" s="95"/>
      <c r="AN80" s="95"/>
      <c r="AO80" s="95"/>
      <c r="AP80" s="95"/>
      <c r="AQ80" s="95"/>
      <c r="AR80" s="95"/>
      <c r="AS80" s="95"/>
      <c r="AT80" s="95"/>
      <c r="AU80" s="95"/>
      <c r="AV80" s="95"/>
    </row>
    <row r="81" spans="33:48">
      <c r="AG81" s="117">
        <v>80</v>
      </c>
      <c r="AH81" s="15" t="s">
        <v>78</v>
      </c>
      <c r="AI81" s="51"/>
      <c r="AJ81" s="51"/>
      <c r="AM81" s="95"/>
      <c r="AN81" s="95"/>
      <c r="AO81" s="95"/>
      <c r="AP81" s="95"/>
      <c r="AQ81" s="95"/>
      <c r="AR81" s="95"/>
      <c r="AS81" s="95"/>
      <c r="AT81" s="95"/>
      <c r="AU81" s="95"/>
      <c r="AV81" s="95"/>
    </row>
    <row r="82" spans="33:48">
      <c r="AG82" s="117">
        <v>81</v>
      </c>
      <c r="AH82" s="15" t="s">
        <v>79</v>
      </c>
      <c r="AI82" s="51"/>
      <c r="AJ82" s="51"/>
      <c r="AM82" s="95"/>
      <c r="AN82" s="95"/>
      <c r="AO82" s="95"/>
      <c r="AP82" s="95"/>
      <c r="AQ82" s="95"/>
      <c r="AR82" s="95"/>
      <c r="AS82" s="95"/>
      <c r="AT82" s="95"/>
      <c r="AU82" s="95"/>
      <c r="AV82" s="95"/>
    </row>
    <row r="83" spans="33:48">
      <c r="AG83" s="117">
        <v>82</v>
      </c>
      <c r="AH83" s="15" t="s">
        <v>80</v>
      </c>
      <c r="AI83" s="51"/>
      <c r="AJ83" s="51"/>
      <c r="AM83" s="95"/>
      <c r="AN83" s="95"/>
      <c r="AO83" s="95"/>
      <c r="AP83" s="95"/>
      <c r="AQ83" s="95"/>
      <c r="AR83" s="95"/>
      <c r="AS83" s="95"/>
      <c r="AT83" s="95"/>
      <c r="AU83" s="95"/>
      <c r="AV83" s="95"/>
    </row>
    <row r="84" spans="33:48">
      <c r="AG84" s="117">
        <v>83</v>
      </c>
      <c r="AH84" s="15" t="s">
        <v>81</v>
      </c>
      <c r="AI84" s="51"/>
      <c r="AJ84" s="51"/>
      <c r="AM84" s="95"/>
      <c r="AN84" s="95"/>
      <c r="AO84" s="95"/>
      <c r="AP84" s="95"/>
      <c r="AQ84" s="95"/>
      <c r="AR84" s="95"/>
      <c r="AS84" s="95"/>
      <c r="AT84" s="95"/>
      <c r="AU84" s="95"/>
      <c r="AV84" s="95"/>
    </row>
    <row r="85" spans="33:48">
      <c r="AG85" s="117">
        <v>84</v>
      </c>
      <c r="AH85" s="15" t="s">
        <v>82</v>
      </c>
      <c r="AI85" s="51"/>
      <c r="AJ85" s="51"/>
      <c r="AM85" s="95"/>
      <c r="AN85" s="95"/>
      <c r="AO85" s="95"/>
      <c r="AP85" s="95"/>
      <c r="AQ85" s="95"/>
      <c r="AR85" s="95"/>
      <c r="AS85" s="95"/>
      <c r="AT85" s="95"/>
      <c r="AU85" s="95"/>
      <c r="AV85" s="95"/>
    </row>
    <row r="86" spans="33:48">
      <c r="AG86" s="117">
        <v>85</v>
      </c>
      <c r="AH86" s="15" t="s">
        <v>83</v>
      </c>
      <c r="AI86" s="51"/>
      <c r="AJ86" s="51"/>
      <c r="AM86" s="95"/>
      <c r="AN86" s="95"/>
      <c r="AO86" s="95"/>
      <c r="AP86" s="95"/>
      <c r="AQ86" s="95"/>
      <c r="AR86" s="95"/>
      <c r="AS86" s="95"/>
      <c r="AT86" s="95"/>
      <c r="AU86" s="95"/>
      <c r="AV86" s="95"/>
    </row>
    <row r="87" spans="33:48" s="96" customFormat="1" ht="15.75" thickBot="1">
      <c r="AG87" s="116">
        <v>86</v>
      </c>
      <c r="AH87" s="13" t="s">
        <v>84</v>
      </c>
      <c r="AI87" s="65"/>
      <c r="AJ87" s="65"/>
      <c r="AK87" s="95"/>
      <c r="AL87" s="95"/>
      <c r="AM87" s="95"/>
      <c r="AN87" s="95"/>
      <c r="AO87" s="95"/>
      <c r="AP87" s="95"/>
      <c r="AQ87" s="95"/>
      <c r="AR87" s="95"/>
      <c r="AS87" s="95"/>
      <c r="AT87" s="95"/>
      <c r="AU87" s="95"/>
      <c r="AV87" s="95"/>
    </row>
    <row r="88" spans="33:48" ht="15.75" thickTop="1">
      <c r="AG88" s="115">
        <v>87</v>
      </c>
      <c r="AH88" s="11" t="s">
        <v>85</v>
      </c>
      <c r="AI88" s="51"/>
      <c r="AJ88" s="51"/>
      <c r="AM88" s="95"/>
      <c r="AN88" s="95"/>
      <c r="AO88" s="95"/>
      <c r="AP88" s="95"/>
      <c r="AQ88" s="95"/>
      <c r="AR88" s="95"/>
      <c r="AS88" s="95"/>
      <c r="AT88" s="95"/>
      <c r="AU88" s="95"/>
      <c r="AV88" s="95"/>
    </row>
    <row r="89" spans="33:48">
      <c r="AG89" s="117">
        <v>88</v>
      </c>
      <c r="AH89" s="15" t="s">
        <v>86</v>
      </c>
      <c r="AI89" s="51"/>
      <c r="AJ89" s="51"/>
      <c r="AM89" s="95"/>
      <c r="AN89" s="95"/>
      <c r="AO89" s="95"/>
      <c r="AP89" s="95"/>
      <c r="AQ89" s="95"/>
      <c r="AR89" s="95"/>
      <c r="AS89" s="95"/>
      <c r="AT89" s="95"/>
      <c r="AU89" s="95"/>
      <c r="AV89" s="95"/>
    </row>
    <row r="90" spans="33:48">
      <c r="AG90" s="117">
        <v>89</v>
      </c>
      <c r="AH90" s="15" t="s">
        <v>87</v>
      </c>
      <c r="AI90" s="51"/>
      <c r="AJ90" s="51"/>
      <c r="AM90" s="95"/>
      <c r="AN90" s="95"/>
      <c r="AO90" s="95"/>
      <c r="AP90" s="95"/>
      <c r="AQ90" s="95"/>
      <c r="AR90" s="95"/>
      <c r="AS90" s="95"/>
      <c r="AT90" s="95"/>
      <c r="AU90" s="95"/>
      <c r="AV90" s="95"/>
    </row>
    <row r="91" spans="33:48">
      <c r="AG91" s="117">
        <v>90</v>
      </c>
      <c r="AH91" s="15" t="s">
        <v>88</v>
      </c>
      <c r="AI91" s="51"/>
      <c r="AJ91" s="51"/>
      <c r="AM91" s="95"/>
      <c r="AN91" s="95"/>
      <c r="AO91" s="95"/>
      <c r="AP91" s="95"/>
      <c r="AQ91" s="95"/>
      <c r="AR91" s="95"/>
      <c r="AS91" s="95"/>
      <c r="AT91" s="95"/>
      <c r="AU91" s="95"/>
      <c r="AV91" s="95"/>
    </row>
    <row r="92" spans="33:48">
      <c r="AG92" s="117">
        <v>91</v>
      </c>
      <c r="AH92" s="15" t="s">
        <v>89</v>
      </c>
      <c r="AI92" s="51"/>
      <c r="AJ92" s="51"/>
      <c r="AM92" s="95"/>
      <c r="AN92" s="95"/>
      <c r="AO92" s="95"/>
      <c r="AP92" s="95"/>
      <c r="AQ92" s="95"/>
      <c r="AR92" s="95"/>
      <c r="AS92" s="95"/>
      <c r="AT92" s="95"/>
      <c r="AU92" s="95"/>
      <c r="AV92" s="95"/>
    </row>
    <row r="93" spans="33:48" ht="15.75" thickBot="1">
      <c r="AG93" s="118">
        <v>92</v>
      </c>
      <c r="AH93" s="17" t="s">
        <v>90</v>
      </c>
      <c r="AI93" s="51"/>
      <c r="AJ93" s="51"/>
      <c r="AM93" s="95"/>
      <c r="AN93" s="95"/>
      <c r="AO93" s="95"/>
      <c r="AP93" s="95"/>
      <c r="AQ93" s="95"/>
      <c r="AR93" s="95"/>
      <c r="AS93" s="95"/>
      <c r="AT93" s="95"/>
      <c r="AU93" s="95"/>
      <c r="AV93" s="95"/>
    </row>
    <row r="94" spans="33:48" ht="15.75" thickBot="1">
      <c r="AG94" s="114" t="s">
        <v>91</v>
      </c>
      <c r="AH94" s="8" t="s">
        <v>140</v>
      </c>
      <c r="AI94" s="51"/>
      <c r="AJ94" s="51"/>
      <c r="AM94" s="95"/>
      <c r="AN94" s="95"/>
      <c r="AO94" s="95"/>
      <c r="AP94" s="95"/>
      <c r="AQ94" s="95"/>
      <c r="AR94" s="95"/>
      <c r="AS94" s="95"/>
      <c r="AT94" s="95"/>
      <c r="AU94" s="95"/>
      <c r="AV94" s="95"/>
    </row>
  </sheetData>
  <printOptions horizontalCentered="1"/>
  <pageMargins left="0.38250000000000001" right="0.23622047244094491" top="0.74803149606299213" bottom="0.6763020833333333" header="0.31496062992125984" footer="0.31496062992125984"/>
  <pageSetup paperSize="9" scale="53" fitToWidth="0" fitToHeight="0" orientation="portrait" verticalDpi="0" r:id="rId1"/>
  <headerFooter>
    <oddHeader>&amp;L&amp;"Czcionka tekstu podstawowego,Pogrubiony"&amp;16&amp;D &amp;T&amp;C&amp;"Czcionka tekstu podstawowego,Pogrubiony"&amp;18Atomic subshell radii [Å] &amp;R&amp;"Czcionka tekstu podstawowego,Pogrubiony"&amp;16&amp;P/&amp;N</oddHeader>
    <oddFooter>&amp;Rq-effective energy</oddFooter>
  </headerFooter>
  <colBreaks count="1" manualBreakCount="1">
    <brk id="19" max="95" man="1"/>
  </colBreaks>
  <drawing r:id="rId2"/>
  <legacyDrawing r:id="rId3"/>
  <oleObjects>
    <mc:AlternateContent xmlns:mc="http://schemas.openxmlformats.org/markup-compatibility/2006">
      <mc:Choice Requires="x14">
        <oleObject progId="Equation.3" shapeId="4097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723900</xdr:colOff>
                <xdr:row>0</xdr:row>
                <xdr:rowOff>0</xdr:rowOff>
              </to>
            </anchor>
          </objectPr>
        </oleObject>
      </mc:Choice>
      <mc:Fallback>
        <oleObject progId="Equation.3" shapeId="409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2</vt:i4>
      </vt:variant>
    </vt:vector>
  </HeadingPairs>
  <TitlesOfParts>
    <vt:vector size="6" baseType="lpstr">
      <vt:lpstr>shewelko</vt:lpstr>
      <vt:lpstr>efen +tol</vt:lpstr>
      <vt:lpstr>scratches</vt:lpstr>
      <vt:lpstr>efpr</vt:lpstr>
      <vt:lpstr>'efen +tol'!Obszar_wydruku</vt:lpstr>
      <vt:lpstr>efpr!Obszar_wydruku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Science Project</cp:lastModifiedBy>
  <cp:lastPrinted>2014-06-01T18:09:38Z</cp:lastPrinted>
  <dcterms:created xsi:type="dcterms:W3CDTF">2014-05-11T08:28:30Z</dcterms:created>
  <dcterms:modified xsi:type="dcterms:W3CDTF">2019-12-08T17:27:04Z</dcterms:modified>
</cp:coreProperties>
</file>