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cience Project\Desktop\AA_Bar\Mathematica Works\"/>
    </mc:Choice>
  </mc:AlternateContent>
  <xr:revisionPtr revIDLastSave="0" documentId="13_ncr:1_{21017043-26C8-4017-875A-5DCC25074C4A}" xr6:coauthVersionLast="43" xr6:coauthVersionMax="43" xr10:uidLastSave="{00000000-0000-0000-0000-000000000000}"/>
  <bookViews>
    <workbookView minimized="1" xWindow="30" yWindow="630" windowWidth="28770" windowHeight="1557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J34" i="1"/>
  <c r="K34" i="1"/>
  <c r="L34" i="1"/>
  <c r="M34" i="1"/>
  <c r="N34" i="1"/>
  <c r="E34" i="1"/>
  <c r="W57" i="1"/>
  <c r="K32" i="1" s="1"/>
  <c r="V57" i="1"/>
  <c r="N32" i="1" s="1"/>
  <c r="U57" i="1"/>
  <c r="L32" i="1" s="1"/>
  <c r="T57" i="1"/>
  <c r="J32" i="1" s="1"/>
  <c r="S57" i="1"/>
  <c r="E60" i="1"/>
  <c r="F60" i="1"/>
  <c r="G60" i="1"/>
  <c r="H60" i="1"/>
  <c r="I60" i="1"/>
  <c r="J60" i="1"/>
  <c r="K60" i="1"/>
  <c r="L60" i="1"/>
  <c r="M60" i="1"/>
  <c r="N60" i="1"/>
  <c r="C60" i="1"/>
  <c r="Q57" i="1"/>
  <c r="E32" i="1" s="1"/>
  <c r="R57" i="1"/>
  <c r="E31" i="1" s="1"/>
  <c r="P57" i="1" s="1"/>
  <c r="J31" i="1" s="1"/>
  <c r="G51" i="1" l="1"/>
  <c r="G40" i="1"/>
  <c r="G44" i="1"/>
  <c r="G50" i="1"/>
  <c r="G43" i="1"/>
  <c r="G42" i="1"/>
  <c r="N51" i="1"/>
  <c r="N50" i="1"/>
  <c r="N43" i="1"/>
  <c r="N42" i="1"/>
  <c r="N44" i="1"/>
  <c r="N40" i="1"/>
  <c r="M51" i="1"/>
  <c r="M50" i="1"/>
  <c r="M43" i="1"/>
  <c r="M42" i="1"/>
  <c r="M44" i="1"/>
  <c r="M40" i="1"/>
  <c r="L51" i="1"/>
  <c r="L50" i="1"/>
  <c r="L42" i="1"/>
  <c r="L43" i="1"/>
  <c r="L40" i="1"/>
  <c r="L44" i="1"/>
  <c r="E51" i="1"/>
  <c r="E40" i="1"/>
  <c r="E44" i="1"/>
  <c r="E50" i="1"/>
  <c r="E43" i="1"/>
  <c r="E42" i="1"/>
  <c r="J51" i="1"/>
  <c r="J42" i="1"/>
  <c r="J40" i="1"/>
  <c r="J44" i="1"/>
  <c r="J50" i="1"/>
  <c r="J43" i="1"/>
  <c r="I51" i="1"/>
  <c r="I40" i="1"/>
  <c r="I44" i="1"/>
  <c r="I50" i="1"/>
  <c r="I43" i="1"/>
  <c r="I42" i="1"/>
  <c r="K51" i="1"/>
  <c r="K42" i="1"/>
  <c r="K50" i="1"/>
  <c r="K43" i="1"/>
  <c r="K40" i="1"/>
  <c r="K44" i="1"/>
  <c r="H51" i="1"/>
  <c r="H40" i="1"/>
  <c r="H42" i="1"/>
  <c r="H44" i="1"/>
  <c r="H50" i="1"/>
  <c r="H43" i="1"/>
  <c r="F51" i="1"/>
  <c r="F44" i="1"/>
  <c r="F50" i="1"/>
  <c r="F43" i="1"/>
  <c r="F42" i="1"/>
  <c r="F40" i="1"/>
  <c r="I32" i="1"/>
  <c r="E33" i="1"/>
  <c r="E52" i="1" s="1"/>
  <c r="J33" i="1"/>
  <c r="K31" i="1"/>
  <c r="K33" i="1" s="1"/>
  <c r="K52" i="1" s="1"/>
  <c r="F31" i="1"/>
  <c r="F33" i="1" s="1"/>
  <c r="L31" i="1"/>
  <c r="L33" i="1" s="1"/>
  <c r="I31" i="1"/>
  <c r="G31" i="1"/>
  <c r="G33" i="1" s="1"/>
  <c r="M31" i="1"/>
  <c r="H31" i="1"/>
  <c r="M32" i="1"/>
  <c r="H32" i="1"/>
  <c r="N31" i="1"/>
  <c r="N33" i="1" s="1"/>
  <c r="J35" i="1" l="1"/>
  <c r="J38" i="1" s="1"/>
  <c r="J47" i="1" s="1"/>
  <c r="M33" i="1"/>
  <c r="M52" i="1" s="1"/>
  <c r="G35" i="1"/>
  <c r="G38" i="1" s="1"/>
  <c r="G41" i="1" s="1"/>
  <c r="I33" i="1"/>
  <c r="I52" i="1" s="1"/>
  <c r="L35" i="1"/>
  <c r="L36" i="1" s="1"/>
  <c r="L37" i="1" s="1"/>
  <c r="N52" i="1"/>
  <c r="F52" i="1"/>
  <c r="K35" i="1"/>
  <c r="K36" i="1" s="1"/>
  <c r="K37" i="1" s="1"/>
  <c r="E35" i="1"/>
  <c r="H33" i="1"/>
  <c r="H35" i="1" s="1"/>
  <c r="L52" i="1"/>
  <c r="N35" i="1"/>
  <c r="N38" i="1" s="1"/>
  <c r="N47" i="1" s="1"/>
  <c r="F35" i="1"/>
  <c r="F38" i="1" s="1"/>
  <c r="F41" i="1" s="1"/>
  <c r="G52" i="1"/>
  <c r="J52" i="1"/>
  <c r="K38" i="1" l="1"/>
  <c r="K45" i="1" s="1"/>
  <c r="J36" i="1"/>
  <c r="J37" i="1" s="1"/>
  <c r="J39" i="1" s="1"/>
  <c r="G47" i="1"/>
  <c r="G48" i="1" s="1"/>
  <c r="N41" i="1"/>
  <c r="J41" i="1"/>
  <c r="G36" i="1"/>
  <c r="G37" i="1" s="1"/>
  <c r="L38" i="1"/>
  <c r="L47" i="1" s="1"/>
  <c r="L48" i="1" s="1"/>
  <c r="I35" i="1"/>
  <c r="F45" i="1"/>
  <c r="F53" i="1"/>
  <c r="H52" i="1"/>
  <c r="F47" i="1"/>
  <c r="G45" i="1"/>
  <c r="G53" i="1"/>
  <c r="N45" i="1"/>
  <c r="N53" i="1"/>
  <c r="M35" i="1"/>
  <c r="K39" i="1"/>
  <c r="K46" i="1"/>
  <c r="L39" i="1"/>
  <c r="L46" i="1"/>
  <c r="N48" i="1"/>
  <c r="N49" i="1"/>
  <c r="G39" i="1"/>
  <c r="G46" i="1"/>
  <c r="J49" i="1"/>
  <c r="J48" i="1"/>
  <c r="J45" i="1"/>
  <c r="J53" i="1"/>
  <c r="E36" i="1"/>
  <c r="E37" i="1" s="1"/>
  <c r="E38" i="1"/>
  <c r="F36" i="1"/>
  <c r="F37" i="1" s="1"/>
  <c r="N36" i="1"/>
  <c r="N37" i="1" s="1"/>
  <c r="H36" i="1"/>
  <c r="H37" i="1" s="1"/>
  <c r="H38" i="1"/>
  <c r="H41" i="1" s="1"/>
  <c r="K47" i="1" l="1"/>
  <c r="K48" i="1" s="1"/>
  <c r="K41" i="1"/>
  <c r="K53" i="1"/>
  <c r="J46" i="1"/>
  <c r="L49" i="1"/>
  <c r="G49" i="1"/>
  <c r="L53" i="1"/>
  <c r="L41" i="1"/>
  <c r="L45" i="1"/>
  <c r="N39" i="1"/>
  <c r="N46" i="1"/>
  <c r="E41" i="1"/>
  <c r="E45" i="1"/>
  <c r="E53" i="1"/>
  <c r="E47" i="1"/>
  <c r="E39" i="1"/>
  <c r="E46" i="1"/>
  <c r="M36" i="1"/>
  <c r="M37" i="1" s="1"/>
  <c r="M38" i="1"/>
  <c r="H39" i="1"/>
  <c r="H46" i="1"/>
  <c r="F39" i="1"/>
  <c r="F46" i="1"/>
  <c r="I36" i="1"/>
  <c r="I37" i="1" s="1"/>
  <c r="I38" i="1"/>
  <c r="F49" i="1"/>
  <c r="F48" i="1"/>
  <c r="H45" i="1"/>
  <c r="H53" i="1"/>
  <c r="H47" i="1"/>
  <c r="K49" i="1" l="1"/>
  <c r="M39" i="1"/>
  <c r="M46" i="1"/>
  <c r="I45" i="1"/>
  <c r="I53" i="1"/>
  <c r="I47" i="1"/>
  <c r="I41" i="1"/>
  <c r="M45" i="1"/>
  <c r="M53" i="1"/>
  <c r="M47" i="1"/>
  <c r="M41" i="1"/>
  <c r="E49" i="1"/>
  <c r="E48" i="1"/>
  <c r="I39" i="1"/>
  <c r="I46" i="1"/>
  <c r="H49" i="1"/>
  <c r="H48" i="1"/>
  <c r="M49" i="1" l="1"/>
  <c r="M48" i="1"/>
  <c r="I49" i="1"/>
  <c r="I48" i="1"/>
</calcChain>
</file>

<file path=xl/sharedStrings.xml><?xml version="1.0" encoding="utf-8"?>
<sst xmlns="http://schemas.openxmlformats.org/spreadsheetml/2006/main" count="129" uniqueCount="108">
  <si>
    <t>Parameter</t>
  </si>
  <si>
    <t>Formula</t>
  </si>
  <si>
    <t>H</t>
  </si>
  <si>
    <t>D</t>
  </si>
  <si>
    <t>T</t>
  </si>
  <si>
    <t>Power</t>
  </si>
  <si>
    <t>Electric Potential</t>
  </si>
  <si>
    <t>Electric field strength</t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</si>
  <si>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</si>
  <si>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μ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</si>
  <si>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μ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</si>
  <si>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</rPr>
      <t>π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</si>
  <si>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</rPr>
      <t>K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</si>
  <si>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</si>
  <si>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</rPr>
      <t>Σ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</si>
  <si>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t>Linear momentum</t>
  </si>
  <si>
    <t>Number density</t>
  </si>
  <si>
    <t>Volume</t>
  </si>
  <si>
    <t>Cross section</t>
  </si>
  <si>
    <t>Rate constant</t>
  </si>
  <si>
    <t>Electric current</t>
  </si>
  <si>
    <t>Particle flux</t>
  </si>
  <si>
    <t>Electric current density</t>
  </si>
  <si>
    <t>Energy Flux</t>
  </si>
  <si>
    <t>Magnetic moment</t>
  </si>
  <si>
    <t>Electric dipole moment</t>
  </si>
  <si>
    <t>Binding energy</t>
  </si>
  <si>
    <t>Oscillation linear velocity</t>
  </si>
  <si>
    <t>Oscilation period</t>
  </si>
  <si>
    <t>Oscilation radius</t>
  </si>
  <si>
    <t>Oscillation angular velocity</t>
  </si>
  <si>
    <t>e2</t>
  </si>
  <si>
    <t>e1</t>
  </si>
  <si>
    <t>mp</t>
  </si>
  <si>
    <t>me</t>
  </si>
  <si>
    <t>u</t>
  </si>
  <si>
    <t>c</t>
  </si>
  <si>
    <t>eV</t>
  </si>
  <si>
    <t>Positive mass energy</t>
  </si>
  <si>
    <t>Negative mass energy</t>
  </si>
  <si>
    <t>mmi</t>
  </si>
  <si>
    <t>mK</t>
  </si>
  <si>
    <t>msi</t>
  </si>
  <si>
    <t>mpi</t>
  </si>
  <si>
    <t>Symbol &amp; Formula</t>
  </si>
  <si>
    <t>η = ω / 2π</t>
  </si>
  <si>
    <t>v = ωr</t>
  </si>
  <si>
    <r>
      <t>M</t>
    </r>
    <r>
      <rPr>
        <b/>
        <vertAlign val="superscript"/>
        <sz val="16"/>
        <color theme="1"/>
        <rFont val="Calibri"/>
        <family val="2"/>
        <scheme val="minor"/>
      </rPr>
      <t>+</t>
    </r>
  </si>
  <si>
    <r>
      <t>M</t>
    </r>
    <r>
      <rPr>
        <b/>
        <vertAlign val="superscript"/>
        <sz val="16"/>
        <color theme="1"/>
        <rFont val="Calibri"/>
        <family val="2"/>
        <scheme val="minor"/>
      </rPr>
      <t>--</t>
    </r>
  </si>
  <si>
    <r>
      <t xml:space="preserve">T = 1 / </t>
    </r>
    <r>
      <rPr>
        <b/>
        <sz val="16"/>
        <color theme="1"/>
        <rFont val="Calibri"/>
        <family val="2"/>
      </rPr>
      <t>η</t>
    </r>
  </si>
  <si>
    <t>P = U / T</t>
  </si>
  <si>
    <r>
      <t>U</t>
    </r>
    <r>
      <rPr>
        <b/>
        <vertAlign val="sub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= M</t>
    </r>
    <r>
      <rPr>
        <b/>
        <vertAlign val="superscript"/>
        <sz val="16"/>
        <color theme="1"/>
        <rFont val="Calibri"/>
        <family val="2"/>
        <scheme val="minor"/>
      </rPr>
      <t>+</t>
    </r>
    <r>
      <rPr>
        <b/>
        <sz val="16"/>
        <color theme="1"/>
        <rFont val="Calibri"/>
        <family val="2"/>
        <scheme val="minor"/>
      </rPr>
      <t>+ M</t>
    </r>
    <r>
      <rPr>
        <b/>
        <vertAlign val="superscript"/>
        <sz val="16"/>
        <color theme="1"/>
        <rFont val="Calibri"/>
        <family val="2"/>
        <scheme val="minor"/>
      </rPr>
      <t>--</t>
    </r>
    <r>
      <rPr>
        <b/>
        <sz val="16"/>
        <color theme="1"/>
        <rFont val="Calibri"/>
        <family val="2"/>
        <scheme val="minor"/>
      </rPr>
      <t>- M</t>
    </r>
    <r>
      <rPr>
        <b/>
        <vertAlign val="subscript"/>
        <sz val="16"/>
        <color theme="1"/>
        <rFont val="Calibri"/>
        <family val="2"/>
        <scheme val="minor"/>
      </rPr>
      <t>t</t>
    </r>
  </si>
  <si>
    <r>
      <t>m</t>
    </r>
    <r>
      <rPr>
        <b/>
        <vertAlign val="subscript"/>
        <sz val="16"/>
        <color theme="1"/>
        <rFont val="Calibri"/>
        <family val="2"/>
        <scheme val="minor"/>
      </rPr>
      <t>r</t>
    </r>
    <r>
      <rPr>
        <b/>
        <sz val="16"/>
        <color theme="1"/>
        <rFont val="Calibri"/>
        <family val="2"/>
        <scheme val="minor"/>
      </rPr>
      <t xml:space="preserve"> = -(M</t>
    </r>
    <r>
      <rPr>
        <b/>
        <vertAlign val="superscript"/>
        <sz val="16"/>
        <color theme="1"/>
        <rFont val="Calibri"/>
        <family val="2"/>
        <scheme val="minor"/>
      </rPr>
      <t xml:space="preserve">+ </t>
    </r>
    <r>
      <rPr>
        <b/>
        <sz val="16"/>
        <color theme="1"/>
        <rFont val="Calibri"/>
        <family val="2"/>
        <scheme val="minor"/>
      </rPr>
      <t>- U/2) (M</t>
    </r>
    <r>
      <rPr>
        <b/>
        <vertAlign val="superscript"/>
        <sz val="16"/>
        <color theme="1"/>
        <rFont val="Calibri"/>
        <family val="2"/>
        <scheme val="minor"/>
      </rPr>
      <t xml:space="preserve">-- </t>
    </r>
    <r>
      <rPr>
        <b/>
        <sz val="16"/>
        <color theme="1"/>
        <rFont val="Calibri"/>
        <family val="2"/>
        <scheme val="minor"/>
      </rPr>
      <t>- U/2) / [(M</t>
    </r>
    <r>
      <rPr>
        <b/>
        <vertAlign val="superscript"/>
        <sz val="16"/>
        <color theme="1"/>
        <rFont val="Calibri"/>
        <family val="2"/>
        <scheme val="minor"/>
      </rPr>
      <t xml:space="preserve">+ </t>
    </r>
    <r>
      <rPr>
        <b/>
        <sz val="16"/>
        <color theme="1"/>
        <rFont val="Calibri"/>
        <family val="2"/>
        <scheme val="minor"/>
      </rPr>
      <t>+ M</t>
    </r>
    <r>
      <rPr>
        <b/>
        <vertAlign val="superscript"/>
        <sz val="16"/>
        <color theme="1"/>
        <rFont val="Calibri"/>
        <family val="2"/>
        <scheme val="minor"/>
      </rPr>
      <t xml:space="preserve">-- </t>
    </r>
    <r>
      <rPr>
        <b/>
        <sz val="16"/>
        <color theme="1"/>
        <rFont val="Calibri"/>
        <family val="2"/>
        <scheme val="minor"/>
      </rPr>
      <t>- U) c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]</t>
    </r>
  </si>
  <si>
    <r>
      <t>r = -e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/ 2U</t>
    </r>
  </si>
  <si>
    <r>
      <t>ω = √(-8U</t>
    </r>
    <r>
      <rPr>
        <b/>
        <vertAlign val="superscript"/>
        <sz val="16"/>
        <color theme="1"/>
        <rFont val="Calibri"/>
        <family val="2"/>
      </rPr>
      <t xml:space="preserve">3 </t>
    </r>
    <r>
      <rPr>
        <b/>
        <sz val="16"/>
        <color theme="1"/>
        <rFont val="Calibri"/>
        <family val="2"/>
      </rPr>
      <t>/ e</t>
    </r>
    <r>
      <rPr>
        <b/>
        <vertAlign val="superscript"/>
        <sz val="16"/>
        <color theme="1"/>
        <rFont val="Calibri"/>
        <family val="2"/>
      </rPr>
      <t>4</t>
    </r>
    <r>
      <rPr>
        <b/>
        <sz val="16"/>
        <color theme="1"/>
        <rFont val="Calibri"/>
        <family val="2"/>
      </rPr>
      <t>m</t>
    </r>
    <r>
      <rPr>
        <b/>
        <vertAlign val="subscript"/>
        <sz val="16"/>
        <color theme="1"/>
        <rFont val="Calibri"/>
        <family val="2"/>
      </rPr>
      <t>r</t>
    </r>
    <r>
      <rPr>
        <b/>
        <sz val="16"/>
        <color theme="1"/>
        <rFont val="Calibri"/>
        <family val="2"/>
      </rPr>
      <t>)</t>
    </r>
  </si>
  <si>
    <r>
      <t>N = 1 / r</t>
    </r>
    <r>
      <rPr>
        <b/>
        <vertAlign val="superscript"/>
        <sz val="16"/>
        <color theme="1"/>
        <rFont val="Calibri"/>
        <family val="2"/>
        <scheme val="minor"/>
      </rPr>
      <t>3</t>
    </r>
  </si>
  <si>
    <r>
      <t>V = r</t>
    </r>
    <r>
      <rPr>
        <b/>
        <vertAlign val="superscript"/>
        <sz val="16"/>
        <color theme="1"/>
        <rFont val="Calibri"/>
        <family val="2"/>
        <scheme val="minor"/>
      </rPr>
      <t>3</t>
    </r>
  </si>
  <si>
    <r>
      <t>σ</t>
    </r>
    <r>
      <rPr>
        <b/>
        <sz val="13.6"/>
        <color theme="1"/>
        <rFont val="Calibri"/>
        <family val="2"/>
      </rPr>
      <t xml:space="preserve"> = r</t>
    </r>
    <r>
      <rPr>
        <b/>
        <vertAlign val="superscript"/>
        <sz val="13.6"/>
        <color theme="1"/>
        <rFont val="Calibri"/>
        <family val="2"/>
      </rPr>
      <t>2</t>
    </r>
  </si>
  <si>
    <r>
      <t>k = vr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</si>
  <si>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t>I = e / T</t>
  </si>
  <si>
    <t>j = Nv</t>
  </si>
  <si>
    <t xml:space="preserve">i = ej </t>
  </si>
  <si>
    <t>J = Uj</t>
  </si>
  <si>
    <r>
      <t>p</t>
    </r>
    <r>
      <rPr>
        <b/>
        <vertAlign val="subscript"/>
        <sz val="16"/>
        <color theme="1"/>
        <rFont val="Calibri"/>
        <family val="2"/>
        <scheme val="minor"/>
      </rPr>
      <t>m</t>
    </r>
    <r>
      <rPr>
        <b/>
        <sz val="16"/>
        <color theme="1"/>
        <rFont val="Calibri"/>
        <family val="2"/>
        <scheme val="minor"/>
      </rPr>
      <t xml:space="preserve"> = m</t>
    </r>
    <r>
      <rPr>
        <b/>
        <vertAlign val="subscript"/>
        <sz val="16"/>
        <color theme="1"/>
        <rFont val="Calibri"/>
        <family val="2"/>
        <scheme val="minor"/>
      </rPr>
      <t>r</t>
    </r>
    <r>
      <rPr>
        <b/>
        <sz val="16"/>
        <color theme="1"/>
        <rFont val="Calibri"/>
        <family val="2"/>
        <scheme val="minor"/>
      </rPr>
      <t>v</t>
    </r>
  </si>
  <si>
    <t>p = er</t>
  </si>
  <si>
    <t>φ = e / r</t>
  </si>
  <si>
    <t>Kolumna1</t>
  </si>
  <si>
    <t>[eV]</t>
  </si>
  <si>
    <t>[g]</t>
  </si>
  <si>
    <t>[cm]</t>
  </si>
  <si>
    <t>[Hz]</t>
  </si>
  <si>
    <t xml:space="preserve"> [Hz]</t>
  </si>
  <si>
    <t xml:space="preserve"> [s]</t>
  </si>
  <si>
    <t xml:space="preserve"> [cm/s]</t>
  </si>
  <si>
    <t>[√dyn]</t>
  </si>
  <si>
    <r>
      <t>[cm</t>
    </r>
    <r>
      <rPr>
        <b/>
        <vertAlign val="superscript"/>
        <sz val="16"/>
        <rFont val="Calibri"/>
        <family val="2"/>
        <scheme val="minor"/>
      </rPr>
      <t>3</t>
    </r>
    <r>
      <rPr>
        <b/>
        <sz val="16"/>
        <rFont val="Calibri"/>
        <family val="2"/>
        <scheme val="minor"/>
      </rPr>
      <t>√dyn]</t>
    </r>
  </si>
  <si>
    <r>
      <t xml:space="preserve"> [1/cm</t>
    </r>
    <r>
      <rPr>
        <b/>
        <vertAlign val="superscript"/>
        <sz val="16"/>
        <rFont val="Calibri"/>
        <family val="2"/>
        <scheme val="minor"/>
      </rPr>
      <t>3</t>
    </r>
    <r>
      <rPr>
        <b/>
        <sz val="16"/>
        <rFont val="Calibri"/>
        <family val="2"/>
        <scheme val="minor"/>
      </rPr>
      <t>]</t>
    </r>
  </si>
  <si>
    <r>
      <t>[cm</t>
    </r>
    <r>
      <rPr>
        <b/>
        <vertAlign val="superscript"/>
        <sz val="16"/>
        <rFont val="Calibri"/>
        <family val="2"/>
        <scheme val="minor"/>
      </rPr>
      <t>3</t>
    </r>
    <r>
      <rPr>
        <b/>
        <sz val="16"/>
        <rFont val="Calibri"/>
        <family val="2"/>
        <scheme val="minor"/>
      </rPr>
      <t>]</t>
    </r>
  </si>
  <si>
    <r>
      <t>[cm</t>
    </r>
    <r>
      <rPr>
        <b/>
        <vertAlign val="superscript"/>
        <sz val="16"/>
        <rFont val="Calibri"/>
        <family val="2"/>
        <scheme val="minor"/>
      </rPr>
      <t>2</t>
    </r>
    <r>
      <rPr>
        <b/>
        <sz val="16"/>
        <rFont val="Calibri"/>
        <family val="2"/>
        <scheme val="minor"/>
      </rPr>
      <t>]</t>
    </r>
  </si>
  <si>
    <r>
      <t>[cm</t>
    </r>
    <r>
      <rPr>
        <b/>
        <vertAlign val="superscript"/>
        <sz val="16"/>
        <rFont val="Calibri"/>
        <family val="2"/>
        <scheme val="minor"/>
      </rPr>
      <t>3</t>
    </r>
    <r>
      <rPr>
        <b/>
        <sz val="16"/>
        <rFont val="Calibri"/>
        <family val="2"/>
        <scheme val="minor"/>
      </rPr>
      <t>/s]</t>
    </r>
  </si>
  <si>
    <r>
      <t>[1/cm</t>
    </r>
    <r>
      <rPr>
        <b/>
        <vertAlign val="superscript"/>
        <sz val="16"/>
        <rFont val="Calibri"/>
        <family val="2"/>
        <scheme val="minor"/>
      </rPr>
      <t>2</t>
    </r>
    <r>
      <rPr>
        <b/>
        <sz val="16"/>
        <rFont val="Calibri"/>
        <family val="2"/>
        <scheme val="minor"/>
      </rPr>
      <t>s]</t>
    </r>
  </si>
  <si>
    <r>
      <t>[erg/cm</t>
    </r>
    <r>
      <rPr>
        <b/>
        <vertAlign val="superscript"/>
        <sz val="16"/>
        <rFont val="Calibri"/>
        <family val="2"/>
        <scheme val="minor"/>
      </rPr>
      <t>2</t>
    </r>
    <r>
      <rPr>
        <b/>
        <sz val="16"/>
        <rFont val="Calibri"/>
        <family val="2"/>
        <scheme val="minor"/>
      </rPr>
      <t>s]</t>
    </r>
  </si>
  <si>
    <r>
      <t>[cm</t>
    </r>
    <r>
      <rPr>
        <b/>
        <vertAlign val="superscript"/>
        <sz val="16"/>
        <rFont val="Calibri"/>
        <family val="2"/>
        <scheme val="minor"/>
      </rPr>
      <t>2</t>
    </r>
    <r>
      <rPr>
        <b/>
        <sz val="16"/>
        <rFont val="Calibri"/>
        <family val="2"/>
        <scheme val="minor"/>
      </rPr>
      <t>√dyn]</t>
    </r>
  </si>
  <si>
    <t>[√dyn/cm]</t>
  </si>
  <si>
    <t>Magnetic field strength</t>
  </si>
  <si>
    <t>Energy flux</t>
  </si>
  <si>
    <t xml:space="preserve">Linear momentum </t>
  </si>
  <si>
    <t>Electric potential</t>
  </si>
  <si>
    <r>
      <t>e</t>
    </r>
    <r>
      <rPr>
        <b/>
        <vertAlign val="superscript"/>
        <sz val="16"/>
        <rFont val="Calibri"/>
        <family val="2"/>
        <scheme val="minor"/>
      </rPr>
      <t>+</t>
    </r>
    <r>
      <rPr>
        <b/>
        <sz val="16"/>
        <rFont val="Calibri"/>
        <family val="2"/>
        <scheme val="minor"/>
      </rPr>
      <t>e</t>
    </r>
    <r>
      <rPr>
        <b/>
        <vertAlign val="superscript"/>
        <sz val="16"/>
        <rFont val="Calibri"/>
        <family val="2"/>
        <scheme val="minor"/>
      </rPr>
      <t>-</t>
    </r>
  </si>
  <si>
    <r>
      <t>μ</t>
    </r>
    <r>
      <rPr>
        <b/>
        <vertAlign val="superscript"/>
        <sz val="16"/>
        <rFont val="Calibri"/>
        <family val="2"/>
        <scheme val="minor"/>
      </rPr>
      <t>+</t>
    </r>
    <r>
      <rPr>
        <b/>
        <sz val="16"/>
        <rFont val="Calibri"/>
        <family val="2"/>
        <scheme val="minor"/>
      </rPr>
      <t>e</t>
    </r>
    <r>
      <rPr>
        <b/>
        <vertAlign val="superscript"/>
        <sz val="16"/>
        <rFont val="Calibri"/>
        <family val="2"/>
        <scheme val="minor"/>
      </rPr>
      <t>-</t>
    </r>
  </si>
  <si>
    <r>
      <t>p</t>
    </r>
    <r>
      <rPr>
        <b/>
        <vertAlign val="superscript"/>
        <sz val="16"/>
        <rFont val="Calibri"/>
        <family val="2"/>
        <scheme val="minor"/>
      </rPr>
      <t>+</t>
    </r>
    <r>
      <rPr>
        <b/>
        <sz val="16"/>
        <rFont val="Calibri"/>
        <family val="2"/>
        <scheme val="minor"/>
      </rPr>
      <t>μ</t>
    </r>
    <r>
      <rPr>
        <b/>
        <vertAlign val="superscript"/>
        <sz val="16"/>
        <rFont val="Calibri"/>
        <family val="2"/>
        <scheme val="minor"/>
      </rPr>
      <t>-</t>
    </r>
  </si>
  <si>
    <r>
      <t>p</t>
    </r>
    <r>
      <rPr>
        <b/>
        <vertAlign val="superscript"/>
        <sz val="16"/>
        <rFont val="Calibri"/>
        <family val="2"/>
        <scheme val="minor"/>
      </rPr>
      <t>+</t>
    </r>
    <r>
      <rPr>
        <b/>
        <sz val="16"/>
        <rFont val="Calibri"/>
        <family val="2"/>
      </rPr>
      <t>π</t>
    </r>
    <r>
      <rPr>
        <b/>
        <vertAlign val="superscript"/>
        <sz val="16"/>
        <rFont val="Calibri"/>
        <family val="2"/>
        <scheme val="minor"/>
      </rPr>
      <t>-</t>
    </r>
  </si>
  <si>
    <r>
      <t>p</t>
    </r>
    <r>
      <rPr>
        <b/>
        <vertAlign val="superscript"/>
        <sz val="16"/>
        <rFont val="Calibri"/>
        <family val="2"/>
        <scheme val="minor"/>
      </rPr>
      <t>+</t>
    </r>
    <r>
      <rPr>
        <b/>
        <sz val="16"/>
        <rFont val="Calibri"/>
        <family val="2"/>
      </rPr>
      <t>K</t>
    </r>
    <r>
      <rPr>
        <b/>
        <vertAlign val="superscript"/>
        <sz val="16"/>
        <rFont val="Calibri"/>
        <family val="2"/>
        <scheme val="minor"/>
      </rPr>
      <t>-</t>
    </r>
  </si>
  <si>
    <r>
      <t>p</t>
    </r>
    <r>
      <rPr>
        <b/>
        <vertAlign val="superscript"/>
        <sz val="16"/>
        <rFont val="Calibri"/>
        <family val="2"/>
        <scheme val="minor"/>
      </rPr>
      <t>+</t>
    </r>
    <r>
      <rPr>
        <b/>
        <sz val="16"/>
        <rFont val="Calibri"/>
        <family val="2"/>
        <scheme val="minor"/>
      </rPr>
      <t>p</t>
    </r>
    <r>
      <rPr>
        <b/>
        <vertAlign val="superscript"/>
        <sz val="16"/>
        <rFont val="Calibri"/>
        <family val="2"/>
        <scheme val="minor"/>
      </rPr>
      <t>-</t>
    </r>
  </si>
  <si>
    <r>
      <t>p</t>
    </r>
    <r>
      <rPr>
        <b/>
        <vertAlign val="superscript"/>
        <sz val="16"/>
        <rFont val="Calibri"/>
        <family val="2"/>
        <scheme val="minor"/>
      </rPr>
      <t>+</t>
    </r>
    <r>
      <rPr>
        <b/>
        <sz val="16"/>
        <rFont val="Calibri"/>
        <family val="2"/>
      </rPr>
      <t>Σ</t>
    </r>
    <r>
      <rPr>
        <b/>
        <vertAlign val="superscript"/>
        <sz val="16"/>
        <rFont val="Calibri"/>
        <family val="2"/>
        <scheme val="minor"/>
      </rPr>
      <t>-</t>
    </r>
  </si>
  <si>
    <t>[eV/s]</t>
  </si>
  <si>
    <t>Reduced mass</t>
  </si>
  <si>
    <t xml:space="preserve"> [gcm/s]</t>
  </si>
  <si>
    <t>[√dyncm/s]</t>
  </si>
  <si>
    <t>[√dyn/(cms)]</t>
  </si>
  <si>
    <r>
      <t xml:space="preserve"> H = ec / vr</t>
    </r>
    <r>
      <rPr>
        <b/>
        <vertAlign val="superscript"/>
        <sz val="16"/>
        <color theme="1"/>
        <rFont val="Calibri"/>
        <family val="2"/>
        <charset val="238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; H = √(8m</t>
    </r>
    <r>
      <rPr>
        <b/>
        <vertAlign val="subscript"/>
        <sz val="16"/>
        <color theme="1"/>
        <rFont val="Calibri"/>
        <family val="2"/>
        <scheme val="minor"/>
      </rPr>
      <t>r</t>
    </r>
    <r>
      <rPr>
        <b/>
        <sz val="16"/>
        <color theme="1"/>
        <rFont val="Calibri"/>
        <family val="2"/>
        <scheme val="minor"/>
      </rPr>
      <t>U</t>
    </r>
    <r>
      <rPr>
        <b/>
        <vertAlign val="superscript"/>
        <sz val="16"/>
        <color theme="1"/>
        <rFont val="Calibri"/>
        <family val="2"/>
        <scheme val="minor"/>
      </rPr>
      <t>3</t>
    </r>
    <r>
      <rPr>
        <b/>
        <sz val="16"/>
        <color theme="1"/>
        <rFont val="Calibri"/>
        <family val="2"/>
        <scheme val="minor"/>
      </rPr>
      <t>/e</t>
    </r>
    <r>
      <rPr>
        <b/>
        <vertAlign val="superscript"/>
        <sz val="16"/>
        <color theme="1"/>
        <rFont val="Calibri"/>
        <family val="2"/>
        <scheme val="minor"/>
      </rPr>
      <t>3</t>
    </r>
    <r>
      <rPr>
        <b/>
        <sz val="16"/>
        <color theme="1"/>
        <rFont val="Calibri"/>
        <family val="2"/>
        <scheme val="minor"/>
      </rPr>
      <t>)</t>
    </r>
  </si>
  <si>
    <r>
      <t>μ = evr / 2c ; μ = e √(-e</t>
    </r>
    <r>
      <rPr>
        <b/>
        <vertAlign val="superscript"/>
        <sz val="16"/>
        <color theme="1"/>
        <rFont val="Calibri"/>
        <family val="2"/>
      </rPr>
      <t>4</t>
    </r>
    <r>
      <rPr>
        <b/>
        <sz val="16"/>
        <color theme="1"/>
        <rFont val="Calibri"/>
        <family val="2"/>
      </rPr>
      <t xml:space="preserve"> / 8Uc</t>
    </r>
    <r>
      <rPr>
        <b/>
        <vertAlign val="superscript"/>
        <sz val="16"/>
        <color theme="1"/>
        <rFont val="Calibri"/>
        <family val="2"/>
      </rPr>
      <t>2</t>
    </r>
    <r>
      <rPr>
        <b/>
        <sz val="16"/>
        <color theme="1"/>
        <rFont val="Calibri"/>
        <family val="2"/>
      </rPr>
      <t>m</t>
    </r>
    <r>
      <rPr>
        <b/>
        <vertAlign val="subscript"/>
        <sz val="16"/>
        <color theme="1"/>
        <rFont val="Calibri"/>
        <family val="2"/>
      </rPr>
      <t>r</t>
    </r>
    <r>
      <rPr>
        <b/>
        <sz val="16"/>
        <color theme="1"/>
        <rFont val="Calibri"/>
        <family val="2"/>
      </rPr>
      <t>)</t>
    </r>
  </si>
  <si>
    <t>Oscillation radius</t>
  </si>
  <si>
    <t>Oscillation frequency</t>
  </si>
  <si>
    <t>Oscillation period</t>
  </si>
  <si>
    <t>Unit</t>
  </si>
  <si>
    <t>[20.07.19] The electromagnetic properties of an electric massive dipole</t>
  </si>
  <si>
    <r>
      <t>E = e/2r</t>
    </r>
    <r>
      <rPr>
        <b/>
        <vertAlign val="superscript"/>
        <sz val="16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</si>
</sst>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E+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b/>
      <sz val="13.6"/>
      <color theme="1"/>
      <name val="Calibri"/>
      <family val="2"/>
    </font>
    <font>
      <b/>
      <vertAlign val="superscript"/>
      <sz val="13.6"/>
      <color theme="1"/>
      <name val="Calibri"/>
      <family val="2"/>
    </font>
    <font>
      <b/>
      <sz val="3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vertAlign val="superscript"/>
      <sz val="16"/>
      <name val="Calibri"/>
      <family val="2"/>
      <scheme val="minor"/>
    </font>
    <font>
      <b/>
      <sz val="16"/>
      <name val="Calibri"/>
      <family val="2"/>
    </font>
    <font>
      <b/>
      <vertAlign val="superscript"/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1">
    <cellStyle name="Normalny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142314</xdr:colOff>
      <xdr:row>36</xdr:row>
      <xdr:rowOff>164726</xdr:rowOff>
    </xdr:from>
    <xdr:ext cx="13517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EF58997-D52F-4DE1-A719-D377ADF1C0C0}"/>
                </a:ext>
              </a:extLst>
            </xdr:cNvPr>
            <xdr:cNvSpPr txBox="1"/>
          </xdr:nvSpPr>
          <xdr:spPr>
            <a:xfrm>
              <a:off x="14620314" y="7235638"/>
              <a:ext cx="1351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GB" sz="1100" i="1">
                        <a:latin typeface="Cambria Math" panose="02040503050406030204" pitchFamily="18" charset="0"/>
                      </a:rPr>
                      <a:t>Wpisz tutaj równanie.</a:t>
                    </a:fl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EF58997-D52F-4DE1-A719-D377ADF1C0C0}"/>
                </a:ext>
              </a:extLst>
            </xdr:cNvPr>
            <xdr:cNvSpPr txBox="1"/>
          </xdr:nvSpPr>
          <xdr:spPr>
            <a:xfrm>
              <a:off x="14620314" y="7235638"/>
              <a:ext cx="1351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"Wpisz tutaj równanie."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556933</xdr:colOff>
      <xdr:row>31</xdr:row>
      <xdr:rowOff>63873</xdr:rowOff>
    </xdr:from>
    <xdr:ext cx="244624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C8E61B9F-269D-4A96-A49C-277253C1867E}"/>
                </a:ext>
              </a:extLst>
            </xdr:cNvPr>
            <xdr:cNvSpPr txBox="1"/>
          </xdr:nvSpPr>
          <xdr:spPr>
            <a:xfrm>
              <a:off x="14228109" y="6115049"/>
              <a:ext cx="244624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C8E61B9F-269D-4A96-A49C-277253C1867E}"/>
                </a:ext>
              </a:extLst>
            </xdr:cNvPr>
            <xdr:cNvSpPr txBox="1"/>
          </xdr:nvSpPr>
          <xdr:spPr>
            <a:xfrm>
              <a:off x="14228109" y="6115049"/>
              <a:ext cx="244624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2/3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41462</xdr:colOff>
      <xdr:row>22</xdr:row>
      <xdr:rowOff>100853</xdr:rowOff>
    </xdr:from>
    <xdr:ext cx="1897156" cy="219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BD571528-A0A9-4A92-A3CB-25677E38789C}"/>
                </a:ext>
              </a:extLst>
            </xdr:cNvPr>
            <xdr:cNvSpPr txBox="1"/>
          </xdr:nvSpPr>
          <xdr:spPr>
            <a:xfrm>
              <a:off x="13712638" y="4325471"/>
              <a:ext cx="1897156" cy="21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/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BD571528-A0A9-4A92-A3CB-25677E38789C}"/>
                </a:ext>
              </a:extLst>
            </xdr:cNvPr>
            <xdr:cNvSpPr txBox="1"/>
          </xdr:nvSpPr>
          <xdr:spPr>
            <a:xfrm>
              <a:off x="13712638" y="4325471"/>
              <a:ext cx="1897156" cy="21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√</a:t>
              </a:r>
              <a:endParaRPr lang="en-GB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ela13" displayName="Tabela13" ref="B2:N22" totalsRowShown="0" headerRowDxfId="14" dataDxfId="13">
  <autoFilter ref="B2:N22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arameter" dataDxfId="12"/>
    <tableColumn id="2" xr3:uid="{00000000-0010-0000-0000-000002000000}" name="Formula" dataDxfId="11"/>
    <tableColumn id="13" xr3:uid="{00000000-0010-0000-0000-00000D000000}" name="Kolumna1" dataDxfId="10"/>
    <tableColumn id="3" xr3:uid="{00000000-0010-0000-0000-000003000000}" name="H" dataDxfId="9"/>
    <tableColumn id="4" xr3:uid="{00000000-0010-0000-0000-000004000000}" name="D" dataDxfId="8"/>
    <tableColumn id="5" xr3:uid="{00000000-0010-0000-0000-000005000000}" name="T" dataDxfId="7"/>
    <tableColumn id="6" xr3:uid="{00000000-0010-0000-0000-000006000000}" name="e+e-" dataDxfId="6"/>
    <tableColumn id="7" xr3:uid="{00000000-0010-0000-0000-000007000000}" name="μ+e-" dataDxfId="5"/>
    <tableColumn id="8" xr3:uid="{00000000-0010-0000-0000-000008000000}" name="p+μ-" dataDxfId="4"/>
    <tableColumn id="9" xr3:uid="{00000000-0010-0000-0000-000009000000}" name="p+π-" dataDxfId="3"/>
    <tableColumn id="10" xr3:uid="{00000000-0010-0000-0000-00000A000000}" name="p+K-" dataDxfId="2"/>
    <tableColumn id="11" xr3:uid="{00000000-0010-0000-0000-00000B000000}" name="p+p-" dataDxfId="1"/>
    <tableColumn id="12" xr3:uid="{00000000-0010-0000-0000-00000C000000}" name="p+Σ-" dataDxfId="0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F60"/>
  <sheetViews>
    <sheetView tabSelected="1" topLeftCell="A34" zoomScale="55" zoomScaleNormal="55" workbookViewId="0">
      <selection activeCell="C51" sqref="C51"/>
    </sheetView>
  </sheetViews>
  <sheetFormatPr defaultRowHeight="15" x14ac:dyDescent="0.25"/>
  <cols>
    <col min="1" max="1" width="9.140625" style="1"/>
    <col min="2" max="2" width="38" style="1" customWidth="1"/>
    <col min="3" max="3" width="63.7109375" style="1" bestFit="1" customWidth="1"/>
    <col min="4" max="4" width="19.140625" style="1" customWidth="1"/>
    <col min="5" max="7" width="19.5703125" style="1" bestFit="1" customWidth="1"/>
    <col min="8" max="14" width="17.85546875" style="1" bestFit="1" customWidth="1"/>
    <col min="15" max="15" width="9.140625" style="1"/>
    <col min="16" max="16" width="15.28515625" style="1" bestFit="1" customWidth="1"/>
    <col min="17" max="17" width="12.140625" style="1" bestFit="1" customWidth="1"/>
    <col min="18" max="18" width="33.5703125" style="1" customWidth="1"/>
    <col min="19" max="19" width="17.42578125" style="1" customWidth="1"/>
    <col min="20" max="20" width="15.140625" style="1" bestFit="1" customWidth="1"/>
    <col min="21" max="21" width="12.28515625" style="1" bestFit="1" customWidth="1"/>
    <col min="22" max="22" width="11.7109375" style="1" bestFit="1" customWidth="1"/>
    <col min="23" max="23" width="20.7109375" style="1" bestFit="1" customWidth="1"/>
    <col min="24" max="24" width="24.7109375" style="1" bestFit="1" customWidth="1"/>
    <col min="25" max="25" width="22.140625" style="1" bestFit="1" customWidth="1"/>
    <col min="26" max="26" width="20" style="1" bestFit="1" customWidth="1"/>
    <col min="27" max="27" width="12.85546875" style="1" bestFit="1" customWidth="1"/>
    <col min="28" max="28" width="17.28515625" style="1" bestFit="1" customWidth="1"/>
    <col min="29" max="29" width="18" style="1" bestFit="1" customWidth="1"/>
    <col min="30" max="30" width="19.140625" style="1" bestFit="1" customWidth="1"/>
    <col min="31" max="31" width="16.42578125" style="1" bestFit="1" customWidth="1"/>
    <col min="32" max="32" width="26.28515625" style="1" bestFit="1" customWidth="1"/>
    <col min="33" max="33" width="16.28515625" style="1" bestFit="1" customWidth="1"/>
    <col min="34" max="34" width="22.140625" style="1" bestFit="1" customWidth="1"/>
    <col min="35" max="35" width="26.5703125" style="1" bestFit="1" customWidth="1"/>
    <col min="36" max="16384" width="9.140625" style="1"/>
  </cols>
  <sheetData>
    <row r="2" spans="2:14" ht="17.25" x14ac:dyDescent="0.25">
      <c r="B2" s="2" t="s">
        <v>0</v>
      </c>
      <c r="C2" s="2" t="s">
        <v>1</v>
      </c>
      <c r="D2" s="2" t="s">
        <v>66</v>
      </c>
      <c r="E2" s="2" t="s">
        <v>2</v>
      </c>
      <c r="F2" s="2" t="s">
        <v>3</v>
      </c>
      <c r="G2" s="2" t="s">
        <v>4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2:14" x14ac:dyDescent="0.25">
      <c r="B3" s="2" t="s">
        <v>29</v>
      </c>
    </row>
    <row r="4" spans="2:14" x14ac:dyDescent="0.25">
      <c r="B4" s="2" t="s">
        <v>30</v>
      </c>
    </row>
    <row r="5" spans="2:14" x14ac:dyDescent="0.25">
      <c r="B5" s="2" t="s">
        <v>28</v>
      </c>
    </row>
    <row r="6" spans="2:14" x14ac:dyDescent="0.25">
      <c r="B6" s="2" t="s">
        <v>27</v>
      </c>
    </row>
    <row r="7" spans="2:14" x14ac:dyDescent="0.25">
      <c r="B7" s="2" t="s">
        <v>26</v>
      </c>
    </row>
    <row r="8" spans="2:14" x14ac:dyDescent="0.25">
      <c r="B8" s="2" t="s">
        <v>5</v>
      </c>
    </row>
    <row r="9" spans="2:14" x14ac:dyDescent="0.25">
      <c r="B9" s="2" t="s">
        <v>6</v>
      </c>
    </row>
    <row r="10" spans="2:14" x14ac:dyDescent="0.25">
      <c r="B10" s="2" t="s">
        <v>7</v>
      </c>
    </row>
    <row r="11" spans="2:14" x14ac:dyDescent="0.25">
      <c r="B11" s="2" t="s">
        <v>15</v>
      </c>
    </row>
    <row r="12" spans="2:14" x14ac:dyDescent="0.25">
      <c r="B12" s="2" t="s">
        <v>16</v>
      </c>
    </row>
    <row r="13" spans="2:14" x14ac:dyDescent="0.25">
      <c r="B13" s="2" t="s">
        <v>17</v>
      </c>
    </row>
    <row r="14" spans="2:14" x14ac:dyDescent="0.25">
      <c r="B14" s="2" t="s">
        <v>18</v>
      </c>
    </row>
    <row r="15" spans="2:14" x14ac:dyDescent="0.25">
      <c r="B15" s="2" t="s">
        <v>19</v>
      </c>
    </row>
    <row r="16" spans="2:14" x14ac:dyDescent="0.25">
      <c r="B16" s="2" t="s">
        <v>20</v>
      </c>
    </row>
    <row r="17" spans="1:14" x14ac:dyDescent="0.25">
      <c r="B17" s="2" t="s">
        <v>21</v>
      </c>
    </row>
    <row r="18" spans="1:14" x14ac:dyDescent="0.25">
      <c r="B18" s="2" t="s">
        <v>22</v>
      </c>
    </row>
    <row r="19" spans="1:14" x14ac:dyDescent="0.25">
      <c r="B19" s="2" t="s">
        <v>23</v>
      </c>
    </row>
    <row r="20" spans="1:14" x14ac:dyDescent="0.25">
      <c r="B20" s="2" t="s">
        <v>24</v>
      </c>
    </row>
    <row r="21" spans="1:14" x14ac:dyDescent="0.25">
      <c r="B21" s="2" t="s">
        <v>25</v>
      </c>
    </row>
    <row r="22" spans="1:14" x14ac:dyDescent="0.25">
      <c r="B22" s="2"/>
    </row>
    <row r="25" spans="1:14" x14ac:dyDescent="0.25">
      <c r="A25" s="4"/>
    </row>
    <row r="27" spans="1:14" ht="46.5" x14ac:dyDescent="0.25">
      <c r="B27" s="16" t="s">
        <v>106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47.25" thickBot="1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36" customHeight="1" thickBot="1" x14ac:dyDescent="0.3">
      <c r="B29" s="6" t="s">
        <v>0</v>
      </c>
      <c r="C29" s="6" t="s">
        <v>44</v>
      </c>
      <c r="D29" s="6" t="s">
        <v>105</v>
      </c>
      <c r="E29" s="6" t="s">
        <v>2</v>
      </c>
      <c r="F29" s="6" t="s">
        <v>3</v>
      </c>
      <c r="G29" s="6" t="s">
        <v>4</v>
      </c>
      <c r="H29" s="6" t="s">
        <v>88</v>
      </c>
      <c r="I29" s="6" t="s">
        <v>89</v>
      </c>
      <c r="J29" s="6" t="s">
        <v>90</v>
      </c>
      <c r="K29" s="6" t="s">
        <v>91</v>
      </c>
      <c r="L29" s="6" t="s">
        <v>92</v>
      </c>
      <c r="M29" s="6" t="s">
        <v>93</v>
      </c>
      <c r="N29" s="6" t="s">
        <v>94</v>
      </c>
    </row>
    <row r="30" spans="1:14" ht="36" customHeight="1" thickBot="1" x14ac:dyDescent="0.3">
      <c r="B30" s="6" t="s">
        <v>26</v>
      </c>
      <c r="C30" s="5" t="s">
        <v>51</v>
      </c>
      <c r="D30" s="6" t="s">
        <v>67</v>
      </c>
      <c r="E30" s="7">
        <v>-13.598000000000001</v>
      </c>
      <c r="F30" s="7">
        <v>-13.602</v>
      </c>
      <c r="G30" s="7">
        <v>-13.603</v>
      </c>
      <c r="H30" s="8">
        <v>-6.8029999999999999</v>
      </c>
      <c r="I30" s="8">
        <v>-13.5</v>
      </c>
      <c r="J30" s="8">
        <v>-2531</v>
      </c>
      <c r="K30" s="8">
        <v>-3236</v>
      </c>
      <c r="L30" s="8">
        <v>-8618</v>
      </c>
      <c r="M30" s="8">
        <v>-12498</v>
      </c>
      <c r="N30" s="8">
        <v>-14014</v>
      </c>
    </row>
    <row r="31" spans="1:14" ht="36" customHeight="1" thickBot="1" x14ac:dyDescent="0.3">
      <c r="B31" s="9" t="s">
        <v>38</v>
      </c>
      <c r="C31" s="5" t="s">
        <v>47</v>
      </c>
      <c r="D31" s="9" t="s">
        <v>67</v>
      </c>
      <c r="E31" s="10">
        <f>1.00782503224*R57</f>
        <v>-938783073.80280626</v>
      </c>
      <c r="F31" s="10">
        <f>2.01410177811*R57</f>
        <v>-1876123927.9831004</v>
      </c>
      <c r="G31" s="10">
        <f>3.0160492*R57</f>
        <v>-2809432042.4085588</v>
      </c>
      <c r="H31" s="11">
        <f>Q57</f>
        <v>-510998.94609999994</v>
      </c>
      <c r="I31" s="11">
        <f>T57</f>
        <v>-105658374.5</v>
      </c>
      <c r="J31" s="11">
        <f>P57</f>
        <v>-938783073.80280626</v>
      </c>
      <c r="K31" s="11">
        <f>P57</f>
        <v>-938783073.80280626</v>
      </c>
      <c r="L31" s="11">
        <f>P57</f>
        <v>-938783073.80280626</v>
      </c>
      <c r="M31" s="11">
        <f>P57</f>
        <v>-938783073.80280626</v>
      </c>
      <c r="N31" s="11">
        <f>P57</f>
        <v>-938783073.80280626</v>
      </c>
    </row>
    <row r="32" spans="1:14" ht="36" customHeight="1" thickBot="1" x14ac:dyDescent="0.3">
      <c r="B32" s="9" t="s">
        <v>39</v>
      </c>
      <c r="C32" s="5" t="s">
        <v>48</v>
      </c>
      <c r="D32" s="9" t="s">
        <v>67</v>
      </c>
      <c r="E32" s="10">
        <f>Q57</f>
        <v>-510998.94609999994</v>
      </c>
      <c r="F32" s="10">
        <v>-510998.94609999994</v>
      </c>
      <c r="G32" s="10">
        <v>-510998.94609999994</v>
      </c>
      <c r="H32" s="11">
        <f>Q57</f>
        <v>-510998.94609999994</v>
      </c>
      <c r="I32" s="11">
        <f>Q57</f>
        <v>-510998.94609999994</v>
      </c>
      <c r="J32" s="11">
        <f>T57</f>
        <v>-105658374.5</v>
      </c>
      <c r="K32" s="11">
        <f>W57</f>
        <v>-139570180</v>
      </c>
      <c r="L32" s="11">
        <f>U57</f>
        <v>-493677000</v>
      </c>
      <c r="M32" s="11">
        <f>P57</f>
        <v>-938783073.80280626</v>
      </c>
      <c r="N32" s="11">
        <f>V57</f>
        <v>-1197449000</v>
      </c>
    </row>
    <row r="33" spans="2:32" ht="36" customHeight="1" thickBot="1" x14ac:dyDescent="0.3">
      <c r="B33" s="6" t="s">
        <v>96</v>
      </c>
      <c r="C33" s="5" t="s">
        <v>52</v>
      </c>
      <c r="D33" s="6" t="s">
        <v>68</v>
      </c>
      <c r="E33" s="7">
        <f t="shared" ref="E33:N33" si="0">-(E31-E30/2)*(E32-E30/2)/(E31+E32-E30)/E60^2</f>
        <v>5.6824613716069359E-16</v>
      </c>
      <c r="F33" s="7">
        <f t="shared" si="0"/>
        <v>5.6840062595109164E-16</v>
      </c>
      <c r="G33" s="7">
        <f t="shared" si="0"/>
        <v>5.6845204571532756E-16</v>
      </c>
      <c r="H33" s="8">
        <f t="shared" si="0"/>
        <v>2.8427961067116959E-16</v>
      </c>
      <c r="I33" s="8">
        <f t="shared" si="0"/>
        <v>5.6581904303123685E-16</v>
      </c>
      <c r="J33" s="8">
        <f t="shared" si="0"/>
        <v>1.0566689277582994E-13</v>
      </c>
      <c r="K33" s="8">
        <f t="shared" si="0"/>
        <v>1.3519198675525615E-13</v>
      </c>
      <c r="L33" s="8">
        <f t="shared" si="0"/>
        <v>3.5998221250335463E-13</v>
      </c>
      <c r="M33" s="8">
        <f t="shared" si="0"/>
        <v>5.2226504336934013E-13</v>
      </c>
      <c r="N33" s="8">
        <f t="shared" si="0"/>
        <v>5.8550351316624904E-13</v>
      </c>
    </row>
    <row r="34" spans="2:32" ht="36" customHeight="1" thickBot="1" x14ac:dyDescent="0.3">
      <c r="B34" s="6" t="s">
        <v>102</v>
      </c>
      <c r="C34" s="5" t="s">
        <v>53</v>
      </c>
      <c r="D34" s="6" t="s">
        <v>69</v>
      </c>
      <c r="E34" s="7">
        <f t="shared" ref="E34:N34" si="1">-E56/2/E30</f>
        <v>5.2934255037505517E-9</v>
      </c>
      <c r="F34" s="7">
        <f t="shared" si="1"/>
        <v>5.2918688428172325E-9</v>
      </c>
      <c r="G34" s="7">
        <f t="shared" si="1"/>
        <v>5.2914798206278024E-9</v>
      </c>
      <c r="H34" s="8">
        <f t="shared" si="1"/>
        <v>1.0580626194326033E-8</v>
      </c>
      <c r="I34" s="8">
        <f t="shared" si="1"/>
        <v>5.3318518518518515E-9</v>
      </c>
      <c r="J34" s="8">
        <f t="shared" si="1"/>
        <v>2.8439352034768865E-11</v>
      </c>
      <c r="K34" s="8">
        <f t="shared" si="1"/>
        <v>2.2243510506798516E-11</v>
      </c>
      <c r="L34" s="8">
        <f t="shared" si="1"/>
        <v>8.3522859132049192E-12</v>
      </c>
      <c r="M34" s="8">
        <f t="shared" si="1"/>
        <v>5.7593214914386304E-12</v>
      </c>
      <c r="N34" s="8">
        <f t="shared" si="1"/>
        <v>5.1362922791494221E-12</v>
      </c>
    </row>
    <row r="35" spans="2:32" ht="36" customHeight="1" thickBot="1" x14ac:dyDescent="0.3">
      <c r="B35" s="6" t="s">
        <v>30</v>
      </c>
      <c r="C35" s="12" t="s">
        <v>54</v>
      </c>
      <c r="D35" s="6" t="s">
        <v>70</v>
      </c>
      <c r="E35" s="13">
        <f t="shared" ref="E35:N35" si="2">SQRT(-8*E30^3/E56^2/E33)</f>
        <v>4.1328292704533904E+16</v>
      </c>
      <c r="F35" s="13">
        <f t="shared" si="2"/>
        <v>4.1340910513236664E+16</v>
      </c>
      <c r="G35" s="13">
        <f t="shared" si="2"/>
        <v>4.1343599575522368E+16</v>
      </c>
      <c r="H35" s="14">
        <f t="shared" si="2"/>
        <v>2.0676689496257932E+16</v>
      </c>
      <c r="I35" s="14">
        <f t="shared" si="2"/>
        <v>4.0969911736633048E+16</v>
      </c>
      <c r="J35" s="14">
        <f t="shared" si="2"/>
        <v>7.6961213135558083E+18</v>
      </c>
      <c r="K35" s="14">
        <f t="shared" si="2"/>
        <v>9.8364966804384461E+18</v>
      </c>
      <c r="L35" s="14">
        <f t="shared" si="2"/>
        <v>2.6198255252757733E+19</v>
      </c>
      <c r="M35" s="14">
        <f t="shared" si="2"/>
        <v>3.7985553310465565E+19</v>
      </c>
      <c r="N35" s="14">
        <f t="shared" si="2"/>
        <v>4.2597250966142501E+19</v>
      </c>
    </row>
    <row r="36" spans="2:32" ht="36" customHeight="1" thickBot="1" x14ac:dyDescent="0.3">
      <c r="B36" s="6" t="s">
        <v>103</v>
      </c>
      <c r="C36" s="12" t="s">
        <v>45</v>
      </c>
      <c r="D36" s="6" t="s">
        <v>71</v>
      </c>
      <c r="E36" s="13">
        <f>E35/2/PI()</f>
        <v>6577602073475287</v>
      </c>
      <c r="F36" s="13">
        <f t="shared" ref="F36:N36" si="3">F35/2/PI()</f>
        <v>6579610260101319</v>
      </c>
      <c r="G36" s="13">
        <f t="shared" si="3"/>
        <v>6580038237656371</v>
      </c>
      <c r="H36" s="14">
        <f t="shared" si="3"/>
        <v>3290797340105721.5</v>
      </c>
      <c r="I36" s="14">
        <f t="shared" si="3"/>
        <v>6520563970923808</v>
      </c>
      <c r="J36" s="14">
        <f t="shared" si="3"/>
        <v>1.2248757496872975E+18</v>
      </c>
      <c r="K36" s="14">
        <f t="shared" si="3"/>
        <v>1.5655270693987983E+18</v>
      </c>
      <c r="L36" s="14">
        <f t="shared" si="3"/>
        <v>4.1695818238596055E+18</v>
      </c>
      <c r="M36" s="14">
        <f t="shared" si="3"/>
        <v>6.0455885754413036E+18</v>
      </c>
      <c r="N36" s="14">
        <f t="shared" si="3"/>
        <v>6.7795630533875937E+18</v>
      </c>
    </row>
    <row r="37" spans="2:32" ht="36" customHeight="1" thickBot="1" x14ac:dyDescent="0.3">
      <c r="B37" s="6" t="s">
        <v>104</v>
      </c>
      <c r="C37" s="5" t="s">
        <v>49</v>
      </c>
      <c r="D37" s="6" t="s">
        <v>72</v>
      </c>
      <c r="E37" s="7">
        <f>1/E36</f>
        <v>1.5203108805146195E-16</v>
      </c>
      <c r="F37" s="7">
        <f t="shared" ref="F37:N37" si="4">1/F36</f>
        <v>1.5198468609364121E-16</v>
      </c>
      <c r="G37" s="7">
        <f t="shared" si="4"/>
        <v>1.5197480073553076E-16</v>
      </c>
      <c r="H37" s="8">
        <f t="shared" si="4"/>
        <v>3.0387772222031561E-16</v>
      </c>
      <c r="I37" s="8">
        <f t="shared" si="4"/>
        <v>1.5336096761862209E-16</v>
      </c>
      <c r="J37" s="8">
        <f t="shared" si="4"/>
        <v>8.1640933805350719E-19</v>
      </c>
      <c r="K37" s="8">
        <f t="shared" si="4"/>
        <v>6.3876250979424146E-19</v>
      </c>
      <c r="L37" s="8">
        <f t="shared" si="4"/>
        <v>2.3983220434185947E-19</v>
      </c>
      <c r="M37" s="8">
        <f t="shared" si="4"/>
        <v>1.6540986663602129E-19</v>
      </c>
      <c r="N37" s="8">
        <f t="shared" si="4"/>
        <v>1.4750213135053338E-19</v>
      </c>
    </row>
    <row r="38" spans="2:32" ht="36" customHeight="1" thickBot="1" x14ac:dyDescent="0.3">
      <c r="B38" s="6" t="s">
        <v>27</v>
      </c>
      <c r="C38" s="15" t="s">
        <v>46</v>
      </c>
      <c r="D38" s="6" t="s">
        <v>73</v>
      </c>
      <c r="E38" s="13">
        <f>E34*E35</f>
        <v>218768238.62864763</v>
      </c>
      <c r="F38" s="13">
        <f t="shared" ref="F38:N38" si="5">F34*F35</f>
        <v>218770676.27869245</v>
      </c>
      <c r="G38" s="13">
        <f t="shared" si="5"/>
        <v>218768822.86599278</v>
      </c>
      <c r="H38" s="14">
        <f t="shared" si="5"/>
        <v>218772322.49605262</v>
      </c>
      <c r="I38" s="14">
        <f t="shared" si="5"/>
        <v>218445499.76317382</v>
      </c>
      <c r="J38" s="14">
        <f t="shared" si="5"/>
        <v>218872703.33850139</v>
      </c>
      <c r="K38" s="14">
        <f t="shared" si="5"/>
        <v>218798217.26142129</v>
      </c>
      <c r="L38" s="14">
        <f t="shared" si="5"/>
        <v>218815318.29815519</v>
      </c>
      <c r="M38" s="14">
        <f t="shared" si="5"/>
        <v>218771013.54515213</v>
      </c>
      <c r="N38" s="14">
        <f t="shared" si="5"/>
        <v>218791931.250388</v>
      </c>
    </row>
    <row r="39" spans="2:32" ht="36" customHeight="1" thickBot="1" x14ac:dyDescent="0.3">
      <c r="B39" s="6" t="s">
        <v>5</v>
      </c>
      <c r="C39" s="15" t="s">
        <v>50</v>
      </c>
      <c r="D39" s="6" t="s">
        <v>95</v>
      </c>
      <c r="E39" s="13">
        <f>E30/E37</f>
        <v>-8.944223299511696E+16</v>
      </c>
      <c r="F39" s="13">
        <f t="shared" ref="F39:N39" si="6">F30/F37</f>
        <v>-8.9495858757898144E+16</v>
      </c>
      <c r="G39" s="13">
        <f t="shared" si="6"/>
        <v>-8.9508260146839616E+16</v>
      </c>
      <c r="H39" s="14">
        <f t="shared" si="6"/>
        <v>-2.2387294304739224E+16</v>
      </c>
      <c r="I39" s="14">
        <f t="shared" si="6"/>
        <v>-8.8027613607471408E+16</v>
      </c>
      <c r="J39" s="14">
        <f t="shared" si="6"/>
        <v>-3.10016052245855E+21</v>
      </c>
      <c r="K39" s="14">
        <f t="shared" si="6"/>
        <v>-5.0660455965745113E+21</v>
      </c>
      <c r="L39" s="14">
        <f t="shared" si="6"/>
        <v>-3.5933456158022082E+22</v>
      </c>
      <c r="M39" s="14">
        <f t="shared" si="6"/>
        <v>-7.5557766015865418E+22</v>
      </c>
      <c r="N39" s="14">
        <f t="shared" si="6"/>
        <v>-9.5008796630173729E+22</v>
      </c>
    </row>
    <row r="40" spans="2:32" ht="36" customHeight="1" thickBot="1" x14ac:dyDescent="0.3">
      <c r="B40" s="6" t="s">
        <v>87</v>
      </c>
      <c r="C40" s="5" t="s">
        <v>65</v>
      </c>
      <c r="D40" s="6" t="s">
        <v>74</v>
      </c>
      <c r="E40" s="7">
        <f t="shared" ref="E40:N40" si="7">E57/E34</f>
        <v>9.0732551097527078E-2</v>
      </c>
      <c r="F40" s="7">
        <f t="shared" si="7"/>
        <v>9.0759241066963051E-2</v>
      </c>
      <c r="G40" s="7">
        <f t="shared" si="7"/>
        <v>9.0765913559322037E-2</v>
      </c>
      <c r="H40" s="8">
        <f t="shared" si="7"/>
        <v>4.5392965518199498E-2</v>
      </c>
      <c r="I40" s="8">
        <f t="shared" si="7"/>
        <v>9.00786468463462E-2</v>
      </c>
      <c r="J40" s="8">
        <f t="shared" si="7"/>
        <v>16.888078160600166</v>
      </c>
      <c r="K40" s="8">
        <f t="shared" si="7"/>
        <v>21.592185273687136</v>
      </c>
      <c r="L40" s="8">
        <f t="shared" si="7"/>
        <v>57.503539149763824</v>
      </c>
      <c r="M40" s="8">
        <f t="shared" si="7"/>
        <v>83.392809502639608</v>
      </c>
      <c r="N40" s="8">
        <f t="shared" si="7"/>
        <v>93.50830791886635</v>
      </c>
    </row>
    <row r="41" spans="2:32" ht="36" customHeight="1" thickBot="1" x14ac:dyDescent="0.3">
      <c r="B41" s="6" t="s">
        <v>86</v>
      </c>
      <c r="C41" s="5" t="s">
        <v>63</v>
      </c>
      <c r="D41" s="6" t="s">
        <v>97</v>
      </c>
      <c r="E41" s="7">
        <f t="shared" ref="E41:N41" si="8">E33*E38</f>
        <v>1.2431420653417785E-7</v>
      </c>
      <c r="F41" s="7">
        <f t="shared" si="8"/>
        <v>1.2434938933655243E-7</v>
      </c>
      <c r="G41" s="7">
        <f t="shared" si="8"/>
        <v>1.2435958489690774E-7</v>
      </c>
      <c r="H41" s="8">
        <f t="shared" si="8"/>
        <v>6.2192510664805392E-8</v>
      </c>
      <c r="I41" s="8">
        <f t="shared" si="8"/>
        <v>1.2360062363047929E-7</v>
      </c>
      <c r="J41" s="8">
        <f t="shared" si="8"/>
        <v>2.3127598475225463E-5</v>
      </c>
      <c r="K41" s="8">
        <f t="shared" si="8"/>
        <v>2.9579765690079726E-5</v>
      </c>
      <c r="L41" s="8">
        <f t="shared" si="8"/>
        <v>7.8769622410595683E-5</v>
      </c>
      <c r="M41" s="8">
        <f t="shared" si="8"/>
        <v>1.1425645287711337E-4</v>
      </c>
      <c r="N41" s="8">
        <f t="shared" si="8"/>
        <v>1.2810344439953059E-4</v>
      </c>
    </row>
    <row r="42" spans="2:32" ht="36" customHeight="1" thickBot="1" x14ac:dyDescent="0.3">
      <c r="B42" s="6" t="s">
        <v>16</v>
      </c>
      <c r="C42" s="15" t="s">
        <v>55</v>
      </c>
      <c r="D42" s="6" t="s">
        <v>76</v>
      </c>
      <c r="E42" s="13">
        <f t="shared" ref="E42:N42" si="9">1/E34^3</f>
        <v>6.7420129684545495E+24</v>
      </c>
      <c r="F42" s="13">
        <f t="shared" si="9"/>
        <v>6.747964428727732E+24</v>
      </c>
      <c r="G42" s="13">
        <f t="shared" si="9"/>
        <v>6.7494528408454618E+24</v>
      </c>
      <c r="H42" s="14">
        <f t="shared" si="9"/>
        <v>8.4423992379683808E+23</v>
      </c>
      <c r="I42" s="14">
        <f t="shared" si="9"/>
        <v>6.5972930922337547E+24</v>
      </c>
      <c r="J42" s="14">
        <f t="shared" si="9"/>
        <v>4.3475131923358857E+31</v>
      </c>
      <c r="K42" s="14">
        <f t="shared" si="9"/>
        <v>9.0863615143188164E+31</v>
      </c>
      <c r="L42" s="14">
        <f t="shared" si="9"/>
        <v>1.7162634048407864E+33</v>
      </c>
      <c r="M42" s="14">
        <f t="shared" si="9"/>
        <v>5.2346305331651731E+33</v>
      </c>
      <c r="N42" s="14">
        <f t="shared" si="9"/>
        <v>7.3799057008969742E+33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2:32" ht="36" customHeight="1" thickBot="1" x14ac:dyDescent="0.3">
      <c r="B43" s="6" t="s">
        <v>17</v>
      </c>
      <c r="C43" s="5" t="s">
        <v>56</v>
      </c>
      <c r="D43" s="6" t="s">
        <v>77</v>
      </c>
      <c r="E43" s="7">
        <f t="shared" ref="E43:N43" si="10">E34^3</f>
        <v>1.483236541784978E-25</v>
      </c>
      <c r="F43" s="7">
        <f t="shared" si="10"/>
        <v>1.4819283808651329E-25</v>
      </c>
      <c r="G43" s="7">
        <f t="shared" si="10"/>
        <v>1.4816015810175454E-25</v>
      </c>
      <c r="H43" s="8">
        <f t="shared" si="10"/>
        <v>1.1844974062617829E-24</v>
      </c>
      <c r="I43" s="8">
        <f t="shared" si="10"/>
        <v>1.5157731906396378E-25</v>
      </c>
      <c r="J43" s="8">
        <f t="shared" si="10"/>
        <v>2.3001655331670371E-32</v>
      </c>
      <c r="K43" s="8">
        <f t="shared" si="10"/>
        <v>1.1005505321620121E-32</v>
      </c>
      <c r="L43" s="8">
        <f t="shared" si="10"/>
        <v>5.8266114465848421E-34</v>
      </c>
      <c r="M43" s="8">
        <f t="shared" si="10"/>
        <v>1.9103545009801097E-34</v>
      </c>
      <c r="N43" s="8">
        <f t="shared" si="10"/>
        <v>1.3550308642540748E-34</v>
      </c>
    </row>
    <row r="44" spans="2:32" ht="36" customHeight="1" thickBot="1" x14ac:dyDescent="0.3">
      <c r="B44" s="6" t="s">
        <v>18</v>
      </c>
      <c r="C44" s="12" t="s">
        <v>57</v>
      </c>
      <c r="D44" s="6" t="s">
        <v>78</v>
      </c>
      <c r="E44" s="13">
        <f t="shared" ref="E44:N44" si="11">E34^2</f>
        <v>2.8020353563756783E-17</v>
      </c>
      <c r="F44" s="13">
        <f t="shared" si="11"/>
        <v>2.8003875849579798E-17</v>
      </c>
      <c r="G44" s="13">
        <f t="shared" si="11"/>
        <v>2.7999758692111241E-17</v>
      </c>
      <c r="H44" s="14">
        <f t="shared" si="11"/>
        <v>1.1194965066405819E-16</v>
      </c>
      <c r="I44" s="14">
        <f t="shared" si="11"/>
        <v>2.8428644170096016E-17</v>
      </c>
      <c r="J44" s="14">
        <f t="shared" si="11"/>
        <v>8.0879674415751197E-22</v>
      </c>
      <c r="K44" s="14">
        <f t="shared" si="11"/>
        <v>4.9477375966605599E-22</v>
      </c>
      <c r="L44" s="14">
        <f t="shared" si="11"/>
        <v>6.9760679975921334E-23</v>
      </c>
      <c r="M44" s="14">
        <f t="shared" si="11"/>
        <v>3.3169784041746889E-23</v>
      </c>
      <c r="N44" s="14">
        <f t="shared" si="11"/>
        <v>2.6381498376849964E-23</v>
      </c>
    </row>
    <row r="45" spans="2:32" ht="36" customHeight="1" thickBot="1" x14ac:dyDescent="0.3">
      <c r="B45" s="6" t="s">
        <v>19</v>
      </c>
      <c r="C45" s="5" t="s">
        <v>58</v>
      </c>
      <c r="D45" s="6" t="s">
        <v>79</v>
      </c>
      <c r="E45" s="7">
        <f t="shared" ref="E45:N45" si="12">E38*E34^2</f>
        <v>6.129963394895021E-9</v>
      </c>
      <c r="F45" s="7">
        <f t="shared" si="12"/>
        <v>6.1264268580371153E-9</v>
      </c>
      <c r="G45" s="7">
        <f t="shared" si="12"/>
        <v>6.1254742496050263E-9</v>
      </c>
      <c r="H45" s="8">
        <f t="shared" si="12"/>
        <v>2.449148507839777E-8</v>
      </c>
      <c r="I45" s="8">
        <f t="shared" si="12"/>
        <v>6.2101093833260621E-9</v>
      </c>
      <c r="J45" s="8">
        <f t="shared" si="12"/>
        <v>1.7702352984513292E-13</v>
      </c>
      <c r="K45" s="8">
        <f t="shared" si="12"/>
        <v>1.0825561656266396E-13</v>
      </c>
      <c r="L45" s="8">
        <f t="shared" si="12"/>
        <v>1.5264705393626967E-14</v>
      </c>
      <c r="M45" s="8">
        <f t="shared" si="12"/>
        <v>7.2565872738867788E-15</v>
      </c>
      <c r="N45" s="8">
        <f t="shared" si="12"/>
        <v>5.7720589791499798E-15</v>
      </c>
    </row>
    <row r="46" spans="2:32" ht="36" customHeight="1" thickBot="1" x14ac:dyDescent="0.3">
      <c r="B46" s="6" t="s">
        <v>20</v>
      </c>
      <c r="C46" s="15" t="s">
        <v>59</v>
      </c>
      <c r="D46" s="6" t="s">
        <v>98</v>
      </c>
      <c r="E46" s="13">
        <f t="shared" ref="E46:N46" si="13">E57/E37</f>
        <v>3159130.1894611516</v>
      </c>
      <c r="F46" s="13">
        <f t="shared" si="13"/>
        <v>3160094.6933830217</v>
      </c>
      <c r="G46" s="13">
        <f t="shared" si="13"/>
        <v>3160300.2450110279</v>
      </c>
      <c r="H46" s="14">
        <f t="shared" si="13"/>
        <v>1580523.8912900165</v>
      </c>
      <c r="I46" s="14">
        <f t="shared" si="13"/>
        <v>3131735.5873391121</v>
      </c>
      <c r="J46" s="14">
        <f t="shared" si="13"/>
        <v>588290674.31431341</v>
      </c>
      <c r="K46" s="14">
        <f t="shared" si="13"/>
        <v>751900734.05327117</v>
      </c>
      <c r="L46" s="14">
        <f t="shared" si="13"/>
        <v>2002591775.8542345</v>
      </c>
      <c r="M46" s="14">
        <f t="shared" si="13"/>
        <v>2903611554.5444021</v>
      </c>
      <c r="N46" s="14">
        <f t="shared" si="13"/>
        <v>3256129220.6593137</v>
      </c>
    </row>
    <row r="47" spans="2:32" ht="36" customHeight="1" thickBot="1" x14ac:dyDescent="0.3">
      <c r="B47" s="6" t="s">
        <v>21</v>
      </c>
      <c r="C47" s="5" t="s">
        <v>60</v>
      </c>
      <c r="D47" s="6" t="s">
        <v>80</v>
      </c>
      <c r="E47" s="7">
        <f t="shared" ref="E47:N47" si="14">E42*E38</f>
        <v>1.4749383019203019E+33</v>
      </c>
      <c r="F47" s="7">
        <f t="shared" si="14"/>
        <v>1.4762567415773266E+33</v>
      </c>
      <c r="G47" s="7">
        <f t="shared" si="14"/>
        <v>1.4765698529812926E+33</v>
      </c>
      <c r="H47" s="8">
        <f t="shared" si="14"/>
        <v>1.8469632887292476E+32</v>
      </c>
      <c r="I47" s="8">
        <f t="shared" si="14"/>
        <v>1.441148986617137E+33</v>
      </c>
      <c r="J47" s="8">
        <f t="shared" si="14"/>
        <v>9.5155196520635342E+39</v>
      </c>
      <c r="K47" s="8">
        <f t="shared" si="14"/>
        <v>1.9880797007257454E+40</v>
      </c>
      <c r="L47" s="8">
        <f t="shared" si="14"/>
        <v>3.7554472321371227E+41</v>
      </c>
      <c r="M47" s="8">
        <f t="shared" si="14"/>
        <v>1.145185427274945E+42</v>
      </c>
      <c r="N47" s="8">
        <f t="shared" si="14"/>
        <v>1.6146638207449973E+42</v>
      </c>
    </row>
    <row r="48" spans="2:32" ht="36" customHeight="1" thickBot="1" x14ac:dyDescent="0.3">
      <c r="B48" s="6" t="s">
        <v>22</v>
      </c>
      <c r="C48" s="15" t="s">
        <v>61</v>
      </c>
      <c r="D48" s="6" t="s">
        <v>99</v>
      </c>
      <c r="E48" s="13">
        <f>E57*E47</f>
        <v>7.0839221727609406E+23</v>
      </c>
      <c r="F48" s="13">
        <f t="shared" ref="F48:N48" si="15">F57*F47</f>
        <v>7.0902544538520785E+23</v>
      </c>
      <c r="G48" s="13">
        <f t="shared" si="15"/>
        <v>7.0917582840897309E+23</v>
      </c>
      <c r="H48" s="14">
        <f t="shared" si="15"/>
        <v>8.8707061009061534E+22</v>
      </c>
      <c r="I48" s="14">
        <f t="shared" si="15"/>
        <v>6.9216368218639826E+23</v>
      </c>
      <c r="J48" s="14">
        <f t="shared" si="15"/>
        <v>4.570170871610986E+30</v>
      </c>
      <c r="K48" s="14">
        <f t="shared" si="15"/>
        <v>9.5484684714276528E+30</v>
      </c>
      <c r="L48" s="14">
        <f t="shared" si="15"/>
        <v>1.8036887293342101E+32</v>
      </c>
      <c r="M48" s="14">
        <f t="shared" si="15"/>
        <v>5.500165281241742E+32</v>
      </c>
      <c r="N48" s="14">
        <f t="shared" si="15"/>
        <v>7.7550042781033166E+32</v>
      </c>
    </row>
    <row r="49" spans="2:23" ht="36" customHeight="1" thickBot="1" x14ac:dyDescent="0.3">
      <c r="B49" s="6" t="s">
        <v>85</v>
      </c>
      <c r="C49" s="5" t="s">
        <v>62</v>
      </c>
      <c r="D49" s="6" t="s">
        <v>81</v>
      </c>
      <c r="E49" s="7">
        <f t="shared" ref="E49:N49" si="16">E30*E47</f>
        <v>-2.0056211029512267E+34</v>
      </c>
      <c r="F49" s="7">
        <f t="shared" si="16"/>
        <v>-2.0080044198934797E+34</v>
      </c>
      <c r="G49" s="7">
        <f t="shared" si="16"/>
        <v>-2.0085779710104524E+34</v>
      </c>
      <c r="H49" s="8">
        <f t="shared" si="16"/>
        <v>-1.2564891253225071E+33</v>
      </c>
      <c r="I49" s="8">
        <f t="shared" si="16"/>
        <v>-1.945551131933135E+34</v>
      </c>
      <c r="J49" s="8">
        <f t="shared" si="16"/>
        <v>-2.4083780239372804E+43</v>
      </c>
      <c r="K49" s="8">
        <f t="shared" si="16"/>
        <v>-6.4334259115485116E+43</v>
      </c>
      <c r="L49" s="8">
        <f t="shared" si="16"/>
        <v>-3.2364444246557726E+45</v>
      </c>
      <c r="M49" s="8">
        <f t="shared" si="16"/>
        <v>-1.4312527470082263E+46</v>
      </c>
      <c r="N49" s="8">
        <f t="shared" si="16"/>
        <v>-2.2627898783920391E+46</v>
      </c>
    </row>
    <row r="50" spans="2:23" ht="36" customHeight="1" thickBot="1" x14ac:dyDescent="0.3">
      <c r="B50" s="6" t="s">
        <v>25</v>
      </c>
      <c r="C50" s="5" t="s">
        <v>64</v>
      </c>
      <c r="D50" s="6" t="s">
        <v>82</v>
      </c>
      <c r="E50" s="7">
        <f t="shared" ref="E50:N50" si="17">E57*E34</f>
        <v>2.5423581614943374E-18</v>
      </c>
      <c r="F50" s="7">
        <f t="shared" si="17"/>
        <v>2.5416105190413172E-18</v>
      </c>
      <c r="G50" s="7">
        <f t="shared" si="17"/>
        <v>2.5414236771300445E-18</v>
      </c>
      <c r="H50" s="8">
        <f t="shared" si="17"/>
        <v>5.0817266323680725E-18</v>
      </c>
      <c r="I50" s="8">
        <f t="shared" si="17"/>
        <v>2.5608137985185184E-18</v>
      </c>
      <c r="J50" s="8">
        <f t="shared" si="17"/>
        <v>1.3659022631370998E-20</v>
      </c>
      <c r="K50" s="8">
        <f t="shared" si="17"/>
        <v>1.0683246687268232E-20</v>
      </c>
      <c r="L50" s="8">
        <f t="shared" si="17"/>
        <v>4.0114859921095372E-21</v>
      </c>
      <c r="M50" s="8">
        <f t="shared" si="17"/>
        <v>2.766121481837094E-21</v>
      </c>
      <c r="N50" s="8">
        <f t="shared" si="17"/>
        <v>2.4668892735835593E-21</v>
      </c>
    </row>
    <row r="51" spans="2:23" ht="36" customHeight="1" thickBot="1" x14ac:dyDescent="0.3">
      <c r="B51" s="6" t="s">
        <v>7</v>
      </c>
      <c r="C51" s="15" t="s">
        <v>107</v>
      </c>
      <c r="D51" s="6" t="s">
        <v>75</v>
      </c>
      <c r="E51" s="13">
        <f t="shared" ref="E51:N51" si="18">E57*E34^2/2</f>
        <v>6.7288917658612448E-27</v>
      </c>
      <c r="F51" s="13">
        <f t="shared" si="18"/>
        <v>6.7249347581456408E-27</v>
      </c>
      <c r="G51" s="13">
        <f t="shared" si="18"/>
        <v>6.7239460515996695E-27</v>
      </c>
      <c r="H51" s="14">
        <f t="shared" si="18"/>
        <v>2.6883924959418926E-26</v>
      </c>
      <c r="I51" s="14">
        <f t="shared" si="18"/>
        <v>6.8269398969393674E-27</v>
      </c>
      <c r="J51" s="14">
        <f t="shared" si="18"/>
        <v>1.9422687653221737E-31</v>
      </c>
      <c r="K51" s="14">
        <f t="shared" si="18"/>
        <v>1.1881645496748569E-31</v>
      </c>
      <c r="L51" s="14">
        <f t="shared" si="18"/>
        <v>1.6752538971457675E-32</v>
      </c>
      <c r="M51" s="14">
        <f t="shared" si="18"/>
        <v>7.965491449137223E-33</v>
      </c>
      <c r="N51" s="14">
        <f t="shared" si="18"/>
        <v>6.3353321647118799E-33</v>
      </c>
    </row>
    <row r="52" spans="2:23" ht="36" customHeight="1" thickBot="1" x14ac:dyDescent="0.3">
      <c r="B52" s="6" t="s">
        <v>24</v>
      </c>
      <c r="C52" s="12" t="s">
        <v>101</v>
      </c>
      <c r="D52" s="6" t="s">
        <v>82</v>
      </c>
      <c r="E52" s="13">
        <f t="shared" ref="E52:N52" si="19">E57*SQRT(-1*E56^2/8/E30/E60^2/E33)</f>
        <v>9.2762042891900061E-21</v>
      </c>
      <c r="F52" s="13">
        <f t="shared" si="19"/>
        <v>9.2735797257399233E-21</v>
      </c>
      <c r="G52" s="13">
        <f t="shared" si="19"/>
        <v>9.2728194357961945E-21</v>
      </c>
      <c r="H52" s="14">
        <f t="shared" si="19"/>
        <v>1.8541846333792817E-20</v>
      </c>
      <c r="I52" s="14">
        <f t="shared" si="19"/>
        <v>9.3297585561310093E-21</v>
      </c>
      <c r="J52" s="14">
        <f t="shared" si="19"/>
        <v>4.9860947607460175E-23</v>
      </c>
      <c r="K52" s="14">
        <f t="shared" si="19"/>
        <v>3.8984892170607481E-23</v>
      </c>
      <c r="L52" s="14">
        <f t="shared" si="19"/>
        <v>1.4639704248531154E-23</v>
      </c>
      <c r="M52" s="14">
        <f t="shared" si="19"/>
        <v>1.0092768914328709E-23</v>
      </c>
      <c r="N52" s="14">
        <f t="shared" si="19"/>
        <v>9.0018186572961364E-24</v>
      </c>
    </row>
    <row r="53" spans="2:23" ht="36" customHeight="1" thickBot="1" x14ac:dyDescent="0.3">
      <c r="B53" s="6" t="s">
        <v>84</v>
      </c>
      <c r="C53" s="5" t="s">
        <v>100</v>
      </c>
      <c r="D53" s="6" t="s">
        <v>83</v>
      </c>
      <c r="E53" s="7">
        <f t="shared" ref="E53:N53" si="20">E57*E60/E38/E34^2</f>
        <v>2348890380.0453091</v>
      </c>
      <c r="F53" s="7">
        <f t="shared" si="20"/>
        <v>2350246298.8535643</v>
      </c>
      <c r="G53" s="7">
        <f t="shared" si="20"/>
        <v>2350611799.4418521</v>
      </c>
      <c r="H53" s="8">
        <f t="shared" si="20"/>
        <v>587902775.27918506</v>
      </c>
      <c r="I53" s="8">
        <f t="shared" si="20"/>
        <v>2318576237.4747529</v>
      </c>
      <c r="J53" s="8">
        <f t="shared" si="20"/>
        <v>81337277936414.813</v>
      </c>
      <c r="K53" s="8">
        <f t="shared" si="20"/>
        <v>133005681418516.84</v>
      </c>
      <c r="L53" s="8">
        <f t="shared" si="20"/>
        <v>943261705811252.38</v>
      </c>
      <c r="M53" s="8">
        <f t="shared" si="20"/>
        <v>1984212620182076.8</v>
      </c>
      <c r="N53" s="8">
        <f t="shared" si="20"/>
        <v>2494536542386336.5</v>
      </c>
    </row>
    <row r="55" spans="2:23" x14ac:dyDescent="0.25">
      <c r="M55" s="2"/>
    </row>
    <row r="56" spans="2:23" x14ac:dyDescent="0.25">
      <c r="B56" s="1" t="s">
        <v>31</v>
      </c>
      <c r="C56" s="3">
        <v>1.4396E-7</v>
      </c>
      <c r="D56" s="3"/>
      <c r="E56" s="3">
        <v>1.4396E-7</v>
      </c>
      <c r="F56" s="3">
        <v>1.4396E-7</v>
      </c>
      <c r="G56" s="3">
        <v>1.4396E-7</v>
      </c>
      <c r="H56" s="3">
        <v>1.4396E-7</v>
      </c>
      <c r="I56" s="3">
        <v>1.4396E-7</v>
      </c>
      <c r="J56" s="3">
        <v>1.4396E-7</v>
      </c>
      <c r="K56" s="3">
        <v>1.4396E-7</v>
      </c>
      <c r="L56" s="3">
        <v>1.4396E-7</v>
      </c>
      <c r="M56" s="3">
        <v>1.4396E-7</v>
      </c>
      <c r="N56" s="3">
        <v>1.4396E-7</v>
      </c>
      <c r="P56" s="1" t="s">
        <v>33</v>
      </c>
      <c r="Q56" s="1" t="s">
        <v>34</v>
      </c>
      <c r="R56" s="1" t="s">
        <v>35</v>
      </c>
      <c r="S56" s="1" t="s">
        <v>37</v>
      </c>
      <c r="T56" s="1" t="s">
        <v>40</v>
      </c>
      <c r="U56" s="1" t="s">
        <v>41</v>
      </c>
      <c r="V56" s="1" t="s">
        <v>42</v>
      </c>
      <c r="W56" s="1" t="s">
        <v>43</v>
      </c>
    </row>
    <row r="57" spans="2:23" x14ac:dyDescent="0.25">
      <c r="B57" s="1" t="s">
        <v>32</v>
      </c>
      <c r="C57" s="3">
        <v>4.8028599999999997E-10</v>
      </c>
      <c r="D57" s="3"/>
      <c r="E57" s="3">
        <v>4.8028599999999997E-10</v>
      </c>
      <c r="F57" s="3">
        <v>4.8028599999999997E-10</v>
      </c>
      <c r="G57" s="3">
        <v>4.8028599999999997E-10</v>
      </c>
      <c r="H57" s="3">
        <v>4.8028599999999997E-10</v>
      </c>
      <c r="I57" s="3">
        <v>4.8028599999999997E-10</v>
      </c>
      <c r="J57" s="3">
        <v>4.8028599999999997E-10</v>
      </c>
      <c r="K57" s="3">
        <v>4.8028599999999997E-10</v>
      </c>
      <c r="L57" s="3">
        <v>4.8028599999999997E-10</v>
      </c>
      <c r="M57" s="3">
        <v>4.8028599999999997E-10</v>
      </c>
      <c r="N57" s="3">
        <v>4.8028599999999997E-10</v>
      </c>
      <c r="P57" s="1">
        <f>E31</f>
        <v>-938783073.80280626</v>
      </c>
      <c r="Q57" s="1">
        <f>-0.5109989461*10^6</f>
        <v>-510998.94609999994</v>
      </c>
      <c r="R57" s="1">
        <f>-931494102.42</f>
        <v>-931494102.41999996</v>
      </c>
      <c r="S57" s="1">
        <f>1.60217662*10^-12</f>
        <v>1.60217662E-12</v>
      </c>
      <c r="T57" s="1">
        <f>-105.6583745*10^6</f>
        <v>-105658374.5</v>
      </c>
      <c r="U57" s="1">
        <f>-493.677*10^6</f>
        <v>-493677000</v>
      </c>
      <c r="V57" s="1">
        <f>-1197.449*10^6</f>
        <v>-1197449000</v>
      </c>
      <c r="W57" s="1">
        <f>-139.57018*10^6</f>
        <v>-139570180</v>
      </c>
    </row>
    <row r="60" spans="2:23" x14ac:dyDescent="0.25">
      <c r="B60" s="1" t="s">
        <v>36</v>
      </c>
      <c r="C60" s="1">
        <f>2.99792458*10^10</f>
        <v>29979245800</v>
      </c>
      <c r="E60" s="1">
        <f t="shared" ref="E60:N60" si="21">2.99792458*10^10</f>
        <v>29979245800</v>
      </c>
      <c r="F60" s="1">
        <f t="shared" si="21"/>
        <v>29979245800</v>
      </c>
      <c r="G60" s="1">
        <f t="shared" si="21"/>
        <v>29979245800</v>
      </c>
      <c r="H60" s="1">
        <f t="shared" si="21"/>
        <v>29979245800</v>
      </c>
      <c r="I60" s="1">
        <f t="shared" si="21"/>
        <v>29979245800</v>
      </c>
      <c r="J60" s="1">
        <f t="shared" si="21"/>
        <v>29979245800</v>
      </c>
      <c r="K60" s="1">
        <f t="shared" si="21"/>
        <v>29979245800</v>
      </c>
      <c r="L60" s="1">
        <f t="shared" si="21"/>
        <v>29979245800</v>
      </c>
      <c r="M60" s="1">
        <f t="shared" si="21"/>
        <v>29979245800</v>
      </c>
      <c r="N60" s="1">
        <f t="shared" si="21"/>
        <v>29979245800</v>
      </c>
    </row>
  </sheetData>
  <mergeCells count="2">
    <mergeCell ref="B27:N27"/>
    <mergeCell ref="B28:N28"/>
  </mergeCells>
  <phoneticPr fontId="4" type="noConversion"/>
  <printOptions horizontalCentered="1"/>
  <pageMargins left="0.23622047244094491" right="0.23622047244094491" top="0.23622047244094491" bottom="0.74803149606299213" header="0.31496062992125984" footer="0.31496062992125984"/>
  <pageSetup paperSize="9" scale="31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Project</dc:creator>
  <cp:lastModifiedBy>Science Project</cp:lastModifiedBy>
  <cp:lastPrinted>2019-07-20T09:37:03Z</cp:lastPrinted>
  <dcterms:created xsi:type="dcterms:W3CDTF">2015-06-05T18:19:34Z</dcterms:created>
  <dcterms:modified xsi:type="dcterms:W3CDTF">2019-08-12T14:25:17Z</dcterms:modified>
</cp:coreProperties>
</file>