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master\astrobot\experiments\lb_models_simple\shoebox_ep_airflow\"/>
    </mc:Choice>
  </mc:AlternateContent>
  <xr:revisionPtr revIDLastSave="0" documentId="13_ncr:1_{41596224-2913-4BCF-8219-BED1CC61E99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oebox_ep_infil_" sheetId="1" r:id="rId1"/>
    <sheet name="shoebox_ep_infil_simple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9" i="1"/>
  <c r="X20" i="1"/>
  <c r="X21" i="1"/>
  <c r="X22" i="1"/>
  <c r="X23" i="1"/>
  <c r="X24" i="1"/>
  <c r="X25" i="1"/>
  <c r="X2" i="1"/>
  <c r="W3" i="1"/>
  <c r="W4" i="1"/>
  <c r="W5" i="1"/>
  <c r="W6" i="1"/>
  <c r="W7" i="1"/>
  <c r="W8" i="1"/>
  <c r="W9" i="1"/>
  <c r="W10" i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W20" i="1"/>
  <c r="W21" i="1"/>
  <c r="W22" i="1"/>
  <c r="W23" i="1"/>
  <c r="W24" i="1"/>
  <c r="W25" i="1"/>
  <c r="W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H15" i="10"/>
  <c r="G25" i="10"/>
  <c r="H25" i="10" s="1"/>
  <c r="G24" i="10"/>
  <c r="H24" i="10" s="1"/>
  <c r="G23" i="10"/>
  <c r="H23" i="10" s="1"/>
  <c r="G22" i="10"/>
  <c r="I22" i="10" s="1"/>
  <c r="G21" i="10"/>
  <c r="I21" i="10" s="1"/>
  <c r="G20" i="10"/>
  <c r="I20" i="10" s="1"/>
  <c r="G19" i="10"/>
  <c r="I19" i="10" s="1"/>
  <c r="G18" i="10"/>
  <c r="I18" i="10" s="1"/>
  <c r="G17" i="10"/>
  <c r="I17" i="10" s="1"/>
  <c r="G16" i="10"/>
  <c r="H16" i="10" s="1"/>
  <c r="G15" i="10"/>
  <c r="G14" i="10"/>
  <c r="H14" i="10" s="1"/>
  <c r="G13" i="10"/>
  <c r="I13" i="10" s="1"/>
  <c r="G12" i="10"/>
  <c r="I12" i="10" s="1"/>
  <c r="G11" i="10"/>
  <c r="I11" i="10" s="1"/>
  <c r="G10" i="10"/>
  <c r="I10" i="10" s="1"/>
  <c r="G9" i="10"/>
  <c r="I9" i="10" s="1"/>
  <c r="G8" i="10"/>
  <c r="H8" i="10" s="1"/>
  <c r="G7" i="10"/>
  <c r="I7" i="10" s="1"/>
  <c r="G6" i="10"/>
  <c r="H6" i="10" s="1"/>
  <c r="G5" i="10"/>
  <c r="I5" i="10" s="1"/>
  <c r="G4" i="10"/>
  <c r="I4" i="10" s="1"/>
  <c r="G3" i="10"/>
  <c r="H3" i="10" s="1"/>
  <c r="G2" i="10"/>
  <c r="I2" i="10" s="1"/>
  <c r="J3" i="1"/>
  <c r="O3" i="1" s="1"/>
  <c r="J4" i="1"/>
  <c r="O4" i="1" s="1"/>
  <c r="J5" i="1"/>
  <c r="O5" i="1" s="1"/>
  <c r="J6" i="1"/>
  <c r="O6" i="1" s="1"/>
  <c r="J7" i="1"/>
  <c r="O7" i="1" s="1"/>
  <c r="J8" i="1"/>
  <c r="O8" i="1" s="1"/>
  <c r="J9" i="1"/>
  <c r="O9" i="1" s="1"/>
  <c r="J10" i="1"/>
  <c r="O10" i="1" s="1"/>
  <c r="J11" i="1"/>
  <c r="P11" i="1" s="1"/>
  <c r="J12" i="1"/>
  <c r="P12" i="1" s="1"/>
  <c r="J13" i="1"/>
  <c r="P13" i="1" s="1"/>
  <c r="J14" i="1"/>
  <c r="P14" i="1" s="1"/>
  <c r="J15" i="1"/>
  <c r="P15" i="1" s="1"/>
  <c r="J16" i="1"/>
  <c r="O16" i="1" s="1"/>
  <c r="J17" i="1"/>
  <c r="O17" i="1" s="1"/>
  <c r="J18" i="1"/>
  <c r="P18" i="1" s="1"/>
  <c r="J19" i="1"/>
  <c r="O19" i="1" s="1"/>
  <c r="J20" i="1"/>
  <c r="O20" i="1" s="1"/>
  <c r="J21" i="1"/>
  <c r="O21" i="1" s="1"/>
  <c r="J22" i="1"/>
  <c r="O22" i="1" s="1"/>
  <c r="J23" i="1"/>
  <c r="O23" i="1" s="1"/>
  <c r="J24" i="1"/>
  <c r="O24" i="1" s="1"/>
  <c r="J25" i="1"/>
  <c r="O25" i="1" s="1"/>
  <c r="J2" i="1"/>
  <c r="O2" i="1" s="1"/>
  <c r="K2" i="1"/>
  <c r="L2" i="1" s="1"/>
  <c r="K3" i="1"/>
  <c r="L3" i="1" s="1"/>
  <c r="N3" i="1" s="1"/>
  <c r="K4" i="1"/>
  <c r="L4" i="1" s="1"/>
  <c r="N4" i="1" s="1"/>
  <c r="K5" i="1"/>
  <c r="M5" i="1" s="1"/>
  <c r="K6" i="1"/>
  <c r="L6" i="1" s="1"/>
  <c r="N6" i="1" s="1"/>
  <c r="K7" i="1"/>
  <c r="L7" i="1" s="1"/>
  <c r="N7" i="1" s="1"/>
  <c r="K8" i="1"/>
  <c r="L8" i="1" s="1"/>
  <c r="N8" i="1" s="1"/>
  <c r="K9" i="1"/>
  <c r="L9" i="1" s="1"/>
  <c r="N9" i="1" s="1"/>
  <c r="K10" i="1"/>
  <c r="L10" i="1" s="1"/>
  <c r="K11" i="1"/>
  <c r="L11" i="1" s="1"/>
  <c r="K12" i="1"/>
  <c r="M12" i="1" s="1"/>
  <c r="K13" i="1"/>
  <c r="M13" i="1" s="1"/>
  <c r="K14" i="1"/>
  <c r="L14" i="1" s="1"/>
  <c r="K15" i="1"/>
  <c r="L15" i="1" s="1"/>
  <c r="K16" i="1"/>
  <c r="L16" i="1" s="1"/>
  <c r="K17" i="1"/>
  <c r="L17" i="1" s="1"/>
  <c r="N17" i="1" s="1"/>
  <c r="K18" i="1"/>
  <c r="M18" i="1" s="1"/>
  <c r="K19" i="1"/>
  <c r="L19" i="1" s="1"/>
  <c r="N19" i="1" s="1"/>
  <c r="K20" i="1"/>
  <c r="M20" i="1" s="1"/>
  <c r="K21" i="1"/>
  <c r="M21" i="1" s="1"/>
  <c r="K22" i="1"/>
  <c r="L22" i="1" s="1"/>
  <c r="N22" i="1" s="1"/>
  <c r="K23" i="1"/>
  <c r="L23" i="1" s="1"/>
  <c r="N23" i="1" s="1"/>
  <c r="K24" i="1"/>
  <c r="L24" i="1" s="1"/>
  <c r="N24" i="1" s="1"/>
  <c r="K25" i="1"/>
  <c r="L25" i="1" s="1"/>
  <c r="N25" i="1" s="1"/>
  <c r="V18" i="1" l="1"/>
  <c r="V17" i="1"/>
  <c r="V16" i="1"/>
  <c r="V15" i="1"/>
  <c r="V14" i="1"/>
  <c r="V13" i="1"/>
  <c r="V12" i="1"/>
  <c r="V11" i="1"/>
  <c r="V2" i="1"/>
  <c r="V10" i="1"/>
  <c r="V25" i="1"/>
  <c r="V9" i="1"/>
  <c r="V24" i="1"/>
  <c r="V8" i="1"/>
  <c r="V23" i="1"/>
  <c r="V7" i="1"/>
  <c r="V22" i="1"/>
  <c r="V6" i="1"/>
  <c r="V21" i="1"/>
  <c r="V5" i="1"/>
  <c r="V20" i="1"/>
  <c r="V4" i="1"/>
  <c r="V19" i="1"/>
  <c r="V3" i="1"/>
  <c r="P6" i="1"/>
  <c r="P20" i="1"/>
  <c r="P16" i="1"/>
  <c r="P10" i="1"/>
  <c r="P7" i="1"/>
  <c r="P5" i="1"/>
  <c r="P4" i="1"/>
  <c r="P3" i="1"/>
  <c r="P2" i="1"/>
  <c r="P23" i="1"/>
  <c r="P22" i="1"/>
  <c r="P21" i="1"/>
  <c r="P19" i="1"/>
  <c r="P17" i="1"/>
  <c r="P25" i="1"/>
  <c r="P9" i="1"/>
  <c r="P24" i="1"/>
  <c r="P8" i="1"/>
  <c r="O14" i="1"/>
  <c r="O18" i="1"/>
  <c r="O15" i="1"/>
  <c r="O13" i="1"/>
  <c r="O12" i="1"/>
  <c r="O11" i="1"/>
  <c r="H19" i="10"/>
  <c r="H18" i="10"/>
  <c r="H13" i="10"/>
  <c r="H12" i="10"/>
  <c r="H11" i="10"/>
  <c r="H17" i="10"/>
  <c r="H10" i="10"/>
  <c r="H9" i="10"/>
  <c r="H7" i="10"/>
  <c r="H22" i="10"/>
  <c r="H21" i="10"/>
  <c r="H5" i="10"/>
  <c r="H20" i="10"/>
  <c r="H4" i="10"/>
  <c r="H2" i="10"/>
  <c r="I3" i="10"/>
  <c r="I8" i="10"/>
  <c r="I16" i="10"/>
  <c r="I24" i="10"/>
  <c r="I6" i="10"/>
  <c r="I14" i="10"/>
  <c r="I25" i="10"/>
  <c r="I15" i="10"/>
  <c r="I23" i="10"/>
  <c r="N16" i="1"/>
  <c r="N15" i="1"/>
  <c r="N14" i="1"/>
  <c r="N11" i="1"/>
  <c r="N10" i="1"/>
  <c r="N2" i="1"/>
  <c r="L12" i="1"/>
  <c r="M25" i="1"/>
  <c r="R25" i="1" s="1"/>
  <c r="M23" i="1"/>
  <c r="R23" i="1" s="1"/>
  <c r="M22" i="1"/>
  <c r="Q22" i="1" s="1"/>
  <c r="M19" i="1"/>
  <c r="R19" i="1" s="1"/>
  <c r="M17" i="1"/>
  <c r="R17" i="1" s="1"/>
  <c r="M16" i="1"/>
  <c r="R16" i="1" s="1"/>
  <c r="M15" i="1"/>
  <c r="R15" i="1" s="1"/>
  <c r="M14" i="1"/>
  <c r="R14" i="1" s="1"/>
  <c r="M11" i="1"/>
  <c r="R11" i="1" s="1"/>
  <c r="M9" i="1"/>
  <c r="R9" i="1" s="1"/>
  <c r="M8" i="1"/>
  <c r="R8" i="1" s="1"/>
  <c r="M7" i="1"/>
  <c r="R7" i="1" s="1"/>
  <c r="M6" i="1"/>
  <c r="L13" i="1"/>
  <c r="M3" i="1"/>
  <c r="R3" i="1" s="1"/>
  <c r="M4" i="1"/>
  <c r="R4" i="1" s="1"/>
  <c r="L21" i="1"/>
  <c r="L20" i="1"/>
  <c r="M10" i="1"/>
  <c r="R10" i="1" s="1"/>
  <c r="L5" i="1"/>
  <c r="L18" i="1"/>
  <c r="M24" i="1"/>
  <c r="R24" i="1" s="1"/>
  <c r="M2" i="1"/>
  <c r="R2" i="1" s="1"/>
  <c r="Q11" i="1" l="1"/>
  <c r="Q14" i="1"/>
  <c r="Q15" i="1"/>
  <c r="Q17" i="1"/>
  <c r="Q16" i="1"/>
  <c r="R22" i="1"/>
  <c r="Q19" i="1"/>
  <c r="Q4" i="1"/>
  <c r="Q8" i="1"/>
  <c r="Q9" i="1"/>
  <c r="Q3" i="1"/>
  <c r="Q24" i="1"/>
  <c r="Q7" i="1"/>
  <c r="Q2" i="1"/>
  <c r="Q23" i="1"/>
  <c r="Q10" i="1"/>
  <c r="R6" i="1"/>
  <c r="Q6" i="1"/>
  <c r="Q25" i="1"/>
  <c r="N18" i="1"/>
  <c r="Q18" i="1" s="1"/>
  <c r="R18" i="1"/>
  <c r="N5" i="1"/>
  <c r="Q5" i="1" s="1"/>
  <c r="R5" i="1"/>
  <c r="N20" i="1"/>
  <c r="Q20" i="1" s="1"/>
  <c r="R20" i="1"/>
  <c r="N21" i="1"/>
  <c r="Q21" i="1" s="1"/>
  <c r="R21" i="1"/>
  <c r="R12" i="1"/>
  <c r="N12" i="1"/>
  <c r="Q12" i="1" s="1"/>
  <c r="R13" i="1"/>
  <c r="N13" i="1"/>
  <c r="Q13" i="1" s="1"/>
</calcChain>
</file>

<file path=xl/sharedStrings.xml><?xml version="1.0" encoding="utf-8"?>
<sst xmlns="http://schemas.openxmlformats.org/spreadsheetml/2006/main" count="71" uniqueCount="64">
  <si>
    <t>Date/Time</t>
  </si>
  <si>
    <t xml:space="preserve"> 01/01  01:00:00</t>
  </si>
  <si>
    <t xml:space="preserve"> 01/01  02:00:00</t>
  </si>
  <si>
    <t xml:space="preserve"> 01/01  03:00:00</t>
  </si>
  <si>
    <t xml:space="preserve"> 01/01  04:00:00</t>
  </si>
  <si>
    <t xml:space="preserve"> 01/01  05:00:00</t>
  </si>
  <si>
    <t xml:space="preserve"> 01/01  06:00:00</t>
  </si>
  <si>
    <t xml:space="preserve"> 01/01  07:00:00</t>
  </si>
  <si>
    <t xml:space="preserve"> 01/01  08:00:00</t>
  </si>
  <si>
    <t xml:space="preserve"> 01/01  09:00:00</t>
  </si>
  <si>
    <t xml:space="preserve"> 01/01  10:00:00</t>
  </si>
  <si>
    <t xml:space="preserve"> 01/01  11:00:00</t>
  </si>
  <si>
    <t xml:space="preserve"> 01/01  12:00:00</t>
  </si>
  <si>
    <t xml:space="preserve"> 01/01  13:00:00</t>
  </si>
  <si>
    <t xml:space="preserve"> 01/01  14:00:00</t>
  </si>
  <si>
    <t xml:space="preserve"> 01/01  15:00:00</t>
  </si>
  <si>
    <t xml:space="preserve"> 01/01  16:00:00</t>
  </si>
  <si>
    <t xml:space="preserve"> 01/01  17:00:00</t>
  </si>
  <si>
    <t xml:space="preserve"> 01/01  18:00:00</t>
  </si>
  <si>
    <t xml:space="preserve"> 01/01  19:00:00</t>
  </si>
  <si>
    <t xml:space="preserve"> 01/01  20:00:00</t>
  </si>
  <si>
    <t xml:space="preserve"> 01/01  21:00:00</t>
  </si>
  <si>
    <t xml:space="preserve"> 01/01  22:00:00</t>
  </si>
  <si>
    <t xml:space="preserve"> 01/01  23:00:00</t>
  </si>
  <si>
    <t xml:space="preserve"> 01/01  24:00:00</t>
  </si>
  <si>
    <t>Elevation</t>
  </si>
  <si>
    <t>Gas Constant</t>
  </si>
  <si>
    <t>https://unmethours.com/question/16841/how-is-site-standard-air-density-calculated-in-energyplus/</t>
  </si>
  <si>
    <t>Input ACH</t>
  </si>
  <si>
    <t>Infiltration Mass Flow Rate [kg/s]</t>
  </si>
  <si>
    <t>Infiltration Current Density Volume Flow Rate [m3/s]</t>
  </si>
  <si>
    <t>Zone Air Temperature [C]</t>
  </si>
  <si>
    <t>Site Outdoor Air Drybulb Temperature [C]</t>
  </si>
  <si>
    <t>Zone Volume</t>
  </si>
  <si>
    <t>m2</t>
  </si>
  <si>
    <t>1/hr</t>
  </si>
  <si>
    <t>J/Kg-K</t>
  </si>
  <si>
    <t>m3</t>
  </si>
  <si>
    <t>Environment:Site Outdoor Air Barometric Pressure [Pa]</t>
  </si>
  <si>
    <t>EP Infiltration Air Change Rate [ach]</t>
  </si>
  <si>
    <t>EP Input Infiltration Air Change Rate [ach]</t>
  </si>
  <si>
    <t>Adjusted ACH = ACH0.4 * (adj_out_dens  / adj_zone_dens) [ach]</t>
  </si>
  <si>
    <t>Adjusted Zone Air Density  = adj_Pout / (R * Tzone) [kg/m3]</t>
  </si>
  <si>
    <t>Adjusted Outdoor Air Density = adj_Pout / (R * Tout) [kg/m3]</t>
  </si>
  <si>
    <t>Adjusted Outdoor Air Pressure = Pout * (1 − (elev * 2.25E-5))^5.2559 [Pa]</t>
  </si>
  <si>
    <t>Adjusted ACH = der_mass/adj_zone_dens * 3600 / Vz [ach]</t>
  </si>
  <si>
    <t>Derived Mass Flow Rate = (ACH0.4 * Vzone * adj_out_dens / 3600) [kg/s]</t>
  </si>
  <si>
    <t>TF (Temp Factor) = (Tout+273.15 / Tzone+273.15) [-]</t>
  </si>
  <si>
    <t>Adjusted ACH = ACH0.4 * TF [ach]</t>
  </si>
  <si>
    <t>Derived Volume Flow Rate = (ACH0.4 * TF * Vz) / 3600</t>
  </si>
  <si>
    <t xml:space="preserve">EP_Input_ACH * (Tout+273.15 / Tzone+273.15) </t>
  </si>
  <si>
    <t xml:space="preserve">EP_Input_ACH </t>
  </si>
  <si>
    <t xml:space="preserve">EP_Output_ACH </t>
  </si>
  <si>
    <t xml:space="preserve">01/01 Hour </t>
  </si>
  <si>
    <t>Reference</t>
  </si>
  <si>
    <t xml:space="preserve">Derived Volume Flow Rate = (ACH0.4 * Vz) / 3600) * (Tout+273.15 / Tzone+273.15)  </t>
  </si>
  <si>
    <t>EP Input Infiltration Volume Flow Rate [m3/s]</t>
  </si>
  <si>
    <t>kWh = J / (3600 * 1000)</t>
  </si>
  <si>
    <t>W = adj_Pout * (Vol_out - Vol_zone) [J]</t>
  </si>
  <si>
    <t>Sensible Heat Loss Energy [J]</t>
  </si>
  <si>
    <t>NODE 1:System Node Specific Heat [J/kg-K](Hourly)</t>
  </si>
  <si>
    <t>MODEL OUTDOOR AIR NODE:System Node Specific Heat [J/kg-K](Hourly)</t>
  </si>
  <si>
    <t>Q = (mass * 3600 * Cp_out * (Tout-Tin)) [J]</t>
  </si>
  <si>
    <t>Qerr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</si>
</sst>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9C0006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20" fillId="0" borderId="0" xfId="0" applyFont="1" applyFill="1"/>
    <xf numFmtId="0" fontId="0" fillId="33" borderId="0" xfId="0" applyFill="1"/>
    <xf numFmtId="0" fontId="19" fillId="0" borderId="0" xfId="42"/>
    <xf numFmtId="0" fontId="22" fillId="33" borderId="0" xfId="0" applyFont="1" applyFill="1" applyAlignment="1">
      <alignment wrapText="1"/>
    </xf>
    <xf numFmtId="0" fontId="22" fillId="34" borderId="10" xfId="0" applyFont="1" applyFill="1" applyBorder="1" applyAlignment="1">
      <alignment vertical="top" wrapText="1"/>
    </xf>
    <xf numFmtId="0" fontId="21" fillId="33" borderId="0" xfId="0" applyFont="1" applyFill="1"/>
    <xf numFmtId="0" fontId="23" fillId="0" borderId="10" xfId="6" applyFont="1" applyFill="1" applyBorder="1" applyAlignment="1">
      <alignment vertical="top" wrapText="1"/>
    </xf>
    <xf numFmtId="0" fontId="0" fillId="34" borderId="0" xfId="0" applyFill="1"/>
    <xf numFmtId="0" fontId="18" fillId="0" borderId="0" xfId="0" applyFont="1" applyFill="1" applyBorder="1" applyAlignment="1">
      <alignment vertical="top" wrapText="1"/>
    </xf>
    <xf numFmtId="0" fontId="22" fillId="0" borderId="10" xfId="0" applyFont="1" applyFill="1" applyBorder="1" applyAlignment="1">
      <alignment vertical="top" wrapText="1"/>
    </xf>
    <xf numFmtId="0" fontId="0" fillId="0" borderId="0" xfId="0"/>
    <xf numFmtId="0" fontId="0" fillId="0" borderId="0" xfId="0"/>
    <xf numFmtId="0" fontId="22" fillId="33" borderId="10" xfId="0" applyFont="1" applyFill="1" applyBorder="1" applyAlignment="1">
      <alignment vertical="top" wrapText="1"/>
    </xf>
    <xf numFmtId="0" fontId="23" fillId="35" borderId="10" xfId="6" applyFont="1" applyFill="1" applyBorder="1" applyAlignment="1">
      <alignment vertical="top" wrapText="1"/>
    </xf>
    <xf numFmtId="0" fontId="23" fillId="0" borderId="10" xfId="7" applyFont="1" applyFill="1" applyBorder="1" applyAlignment="1">
      <alignment vertical="top" wrapText="1"/>
    </xf>
    <xf numFmtId="0" fontId="24" fillId="33" borderId="10" xfId="0" applyFont="1" applyFill="1" applyBorder="1" applyAlignment="1">
      <alignment vertical="top" wrapText="1"/>
    </xf>
    <xf numFmtId="0" fontId="22" fillId="33" borderId="0" xfId="0" applyFont="1" applyFill="1" applyBorder="1" applyAlignment="1">
      <alignment vertical="top" wrapText="1"/>
    </xf>
    <xf numFmtId="0" fontId="0" fillId="35" borderId="0" xfId="0" applyFill="1"/>
    <xf numFmtId="0" fontId="22" fillId="36" borderId="10" xfId="0" applyFont="1" applyFill="1" applyBorder="1" applyAlignment="1">
      <alignment vertical="top" wrapText="1"/>
    </xf>
    <xf numFmtId="1" fontId="0" fillId="0" borderId="0" xfId="0" applyNumberFormat="1" applyFill="1"/>
    <xf numFmtId="0" fontId="0" fillId="36" borderId="0" xfId="0" applyFill="1"/>
    <xf numFmtId="0" fontId="0" fillId="0" borderId="0" xfId="0"/>
    <xf numFmtId="0" fontId="22" fillId="0" borderId="0" xfId="0" applyFont="1" applyFill="1" applyBorder="1" applyAlignment="1">
      <alignment vertical="top" wrapText="1"/>
    </xf>
    <xf numFmtId="0" fontId="22" fillId="0" borderId="0" xfId="0" applyFont="1" applyFill="1" applyBorder="1" applyAlignment="1">
      <alignment horizontal="left" vertical="top" wrapText="1"/>
    </xf>
    <xf numFmtId="0" fontId="25" fillId="3" borderId="0" xfId="7" applyFont="1" applyAlignment="1">
      <alignment horizontal="left" vertical="top" wrapText="1"/>
    </xf>
    <xf numFmtId="0" fontId="7" fillId="3" borderId="0" xfId="7"/>
    <xf numFmtId="0" fontId="25" fillId="3" borderId="0" xfId="7" applyFont="1" applyBorder="1" applyAlignment="1">
      <alignment horizontal="left" vertical="top" wrapText="1"/>
    </xf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Adjusted ACH = </a:t>
            </a:r>
            <a:r>
              <a:rPr lang="en-US"/>
              <a:t>ACH0.4 * (Tout+273.15 / Tzone+273.15)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shoebox_ep_infil_!$I$1</c:f>
              <c:strCache>
                <c:ptCount val="1"/>
                <c:pt idx="0">
                  <c:v>EP Infiltration Air Change Rate [ach]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shoebox_ep_infil_!$I$2:$I$25</c:f>
              <c:numCache>
                <c:formatCode>General</c:formatCode>
                <c:ptCount val="24"/>
                <c:pt idx="0">
                  <c:v>0.43599998713778398</c:v>
                </c:pt>
                <c:pt idx="1">
                  <c:v>0.44279679588910098</c:v>
                </c:pt>
                <c:pt idx="2">
                  <c:v>0.44159796391775702</c:v>
                </c:pt>
                <c:pt idx="3">
                  <c:v>0.441024435292725</c:v>
                </c:pt>
                <c:pt idx="4">
                  <c:v>0.440428187709963</c:v>
                </c:pt>
                <c:pt idx="5">
                  <c:v>0.44001408296898298</c:v>
                </c:pt>
                <c:pt idx="6">
                  <c:v>0.43996570164169302</c:v>
                </c:pt>
                <c:pt idx="7">
                  <c:v>0.43933796192206298</c:v>
                </c:pt>
                <c:pt idx="8">
                  <c:v>0.43783974943601001</c:v>
                </c:pt>
                <c:pt idx="9">
                  <c:v>0.43496636661286903</c:v>
                </c:pt>
                <c:pt idx="10">
                  <c:v>0.43177480366153698</c:v>
                </c:pt>
                <c:pt idx="11">
                  <c:v>0.42894462305500503</c:v>
                </c:pt>
                <c:pt idx="12">
                  <c:v>0.42676715614631799</c:v>
                </c:pt>
                <c:pt idx="13">
                  <c:v>0.42504886048301399</c:v>
                </c:pt>
                <c:pt idx="14">
                  <c:v>0.42435697504191999</c:v>
                </c:pt>
                <c:pt idx="15">
                  <c:v>0.42435257612245197</c:v>
                </c:pt>
                <c:pt idx="16">
                  <c:v>0.42439456474086401</c:v>
                </c:pt>
                <c:pt idx="17">
                  <c:v>0.42501249702190502</c:v>
                </c:pt>
                <c:pt idx="18">
                  <c:v>0.42590120038733598</c:v>
                </c:pt>
                <c:pt idx="19">
                  <c:v>0.425195838804584</c:v>
                </c:pt>
                <c:pt idx="20">
                  <c:v>0.424995756913567</c:v>
                </c:pt>
                <c:pt idx="21">
                  <c:v>0.42484810758784802</c:v>
                </c:pt>
                <c:pt idx="22">
                  <c:v>0.42503946397111803</c:v>
                </c:pt>
                <c:pt idx="23">
                  <c:v>0.42552663898351101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8-41EA-B49B-F49147584EA6}"/>
            </c:ext>
          </c:extLst>
        </c:ser>
        <c:ser>
          <c:idx val="2"/>
          <c:order val="1"/>
          <c:tx>
            <c:strRef>
              <c:f>shoebox_ep_infil_!$R$1</c:f>
              <c:strCache>
                <c:ptCount val="1"/>
                <c:pt idx="0">
                  <c:v>Adjusted ACH = ACH0.4 * (adj_out_dens  / adj_zone_dens) [ach]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shoebox_ep_infil_!$R$2:$R$25</c:f>
            </c:numRef>
          </c:val>
          <c:smooth val="0"/>
          <c:extLst>
            <c:ext xmlns:c16="http://schemas.microsoft.com/office/drawing/2014/chart" uri="{C3380CC4-5D6E-409C-BE32-E72D297353CC}">
              <c16:uniqueId val="{00000002-5128-41EA-B49B-F49147584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225087"/>
        <c:axId val="1796225503"/>
      </c:lineChart>
      <c:catAx>
        <c:axId val="179622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225503"/>
        <c:crosses val="autoZero"/>
        <c:auto val="1"/>
        <c:lblAlgn val="ctr"/>
        <c:lblOffset val="100"/>
        <c:tickLblSkip val="1"/>
        <c:noMultiLvlLbl val="0"/>
      </c:catAx>
      <c:valAx>
        <c:axId val="1796225503"/>
        <c:scaling>
          <c:orientation val="minMax"/>
          <c:min val="0.42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225087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EP_Output_ACH =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EP_Input_ACH * (Tout+273.15 / Tzone+273.15)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shoebox_ep_infil_simple!$F$1</c:f>
              <c:strCache>
                <c:ptCount val="1"/>
                <c:pt idx="0">
                  <c:v>EP_Output_ACH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shoebox_ep_infil_simple!$F$2:$F$25</c:f>
              <c:numCache>
                <c:formatCode>General</c:formatCode>
                <c:ptCount val="24"/>
                <c:pt idx="0">
                  <c:v>0.43599998713778398</c:v>
                </c:pt>
                <c:pt idx="1">
                  <c:v>0.44279679588910098</c:v>
                </c:pt>
                <c:pt idx="2">
                  <c:v>0.44159796391775702</c:v>
                </c:pt>
                <c:pt idx="3">
                  <c:v>0.441024435292725</c:v>
                </c:pt>
                <c:pt idx="4">
                  <c:v>0.440428187709963</c:v>
                </c:pt>
                <c:pt idx="5">
                  <c:v>0.44001408296898298</c:v>
                </c:pt>
                <c:pt idx="6">
                  <c:v>0.43996570164169302</c:v>
                </c:pt>
                <c:pt idx="7">
                  <c:v>0.43933796192206298</c:v>
                </c:pt>
                <c:pt idx="8">
                  <c:v>0.43783974943601001</c:v>
                </c:pt>
                <c:pt idx="9">
                  <c:v>0.43496636661286903</c:v>
                </c:pt>
                <c:pt idx="10">
                  <c:v>0.43177480366153698</c:v>
                </c:pt>
                <c:pt idx="11">
                  <c:v>0.42894462305500503</c:v>
                </c:pt>
                <c:pt idx="12">
                  <c:v>0.42676715614631799</c:v>
                </c:pt>
                <c:pt idx="13">
                  <c:v>0.42504886048301399</c:v>
                </c:pt>
                <c:pt idx="14">
                  <c:v>0.42435697504191999</c:v>
                </c:pt>
                <c:pt idx="15">
                  <c:v>0.42435257612245197</c:v>
                </c:pt>
                <c:pt idx="16">
                  <c:v>0.42439456474086401</c:v>
                </c:pt>
                <c:pt idx="17">
                  <c:v>0.42501249702190502</c:v>
                </c:pt>
                <c:pt idx="18">
                  <c:v>0.42590120038733598</c:v>
                </c:pt>
                <c:pt idx="19">
                  <c:v>0.425195838804584</c:v>
                </c:pt>
                <c:pt idx="20">
                  <c:v>0.424995756913567</c:v>
                </c:pt>
                <c:pt idx="21">
                  <c:v>0.42484810758784802</c:v>
                </c:pt>
                <c:pt idx="22">
                  <c:v>0.42503946397111803</c:v>
                </c:pt>
                <c:pt idx="23">
                  <c:v>0.42552663898351101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A-4131-8F12-2024B72F662F}"/>
            </c:ext>
          </c:extLst>
        </c:ser>
        <c:ser>
          <c:idx val="0"/>
          <c:order val="1"/>
          <c:tx>
            <c:strRef>
              <c:f>shoebox_ep_infil_simple!$I$1</c:f>
              <c:strCache>
                <c:ptCount val="1"/>
                <c:pt idx="0">
                  <c:v>EP_Input_ACH * (Tout+273.15 / Tzone+273.15)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shoebox_ep_infil_simple!$I$2:$I$25</c:f>
              <c:numCache>
                <c:formatCode>General</c:formatCode>
                <c:ptCount val="24"/>
                <c:pt idx="0">
                  <c:v>0.43531517949684356</c:v>
                </c:pt>
                <c:pt idx="1">
                  <c:v>0.44211936584899042</c:v>
                </c:pt>
                <c:pt idx="2">
                  <c:v>0.44117647058823528</c:v>
                </c:pt>
                <c:pt idx="3">
                  <c:v>0.44075558099599327</c:v>
                </c:pt>
                <c:pt idx="4">
                  <c:v>0.44026555700263653</c:v>
                </c:pt>
                <c:pt idx="5">
                  <c:v>0.43991620643686924</c:v>
                </c:pt>
                <c:pt idx="6">
                  <c:v>0.43991620643686924</c:v>
                </c:pt>
                <c:pt idx="7">
                  <c:v>0.43933054393305443</c:v>
                </c:pt>
                <c:pt idx="8">
                  <c:v>0.43784552203443383</c:v>
                </c:pt>
                <c:pt idx="9">
                  <c:v>0.43497363796133581</c:v>
                </c:pt>
                <c:pt idx="10">
                  <c:v>0.43186987816657824</c:v>
                </c:pt>
                <c:pt idx="11">
                  <c:v>0.42914202557513087</c:v>
                </c:pt>
                <c:pt idx="12">
                  <c:v>0.42700021565667456</c:v>
                </c:pt>
                <c:pt idx="13">
                  <c:v>0.42527078027676357</c:v>
                </c:pt>
                <c:pt idx="14">
                  <c:v>0.42455430986950926</c:v>
                </c:pt>
                <c:pt idx="15">
                  <c:v>0.42455430986950926</c:v>
                </c:pt>
                <c:pt idx="16">
                  <c:v>0.42455430986950926</c:v>
                </c:pt>
                <c:pt idx="17">
                  <c:v>0.42510121457489886</c:v>
                </c:pt>
                <c:pt idx="18">
                  <c:v>0.42595039798395784</c:v>
                </c:pt>
                <c:pt idx="19">
                  <c:v>0.42527078027676357</c:v>
                </c:pt>
                <c:pt idx="20">
                  <c:v>0.42510121457489886</c:v>
                </c:pt>
                <c:pt idx="21">
                  <c:v>0.4249448123620308</c:v>
                </c:pt>
                <c:pt idx="22">
                  <c:v>0.42510121457489886</c:v>
                </c:pt>
                <c:pt idx="23">
                  <c:v>0.42549272425861118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5A-4131-8F12-2024B72F662F}"/>
            </c:ext>
          </c:extLst>
        </c:ser>
        <c:ser>
          <c:idx val="2"/>
          <c:order val="2"/>
          <c:tx>
            <c:strRef>
              <c:f>shoebox_ep_infil_simple!$B$1</c:f>
              <c:strCache>
                <c:ptCount val="1"/>
                <c:pt idx="0">
                  <c:v>EP_Input_ACH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shoebox_ep_infil_simple!$B$2:$B$25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5A-4131-8F12-2024B72F6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225087"/>
        <c:axId val="1796225503"/>
      </c:lineChart>
      <c:catAx>
        <c:axId val="179622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225503"/>
        <c:crosses val="autoZero"/>
        <c:auto val="1"/>
        <c:lblAlgn val="ctr"/>
        <c:lblOffset val="100"/>
        <c:tickLblSkip val="1"/>
        <c:noMultiLvlLbl val="0"/>
      </c:catAx>
      <c:valAx>
        <c:axId val="1796225503"/>
        <c:scaling>
          <c:orientation val="minMax"/>
          <c:min val="0.39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225087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731520</xdr:colOff>
      <xdr:row>27</xdr:row>
      <xdr:rowOff>99066</xdr:rowOff>
    </xdr:from>
    <xdr:to>
      <xdr:col>15</xdr:col>
      <xdr:colOff>792480</xdr:colOff>
      <xdr:row>41</xdr:row>
      <xdr:rowOff>68580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7A8F081-66B7-D948-641A-EC7AA8E85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0</xdr:row>
      <xdr:rowOff>335280</xdr:rowOff>
    </xdr:from>
    <xdr:to>
      <xdr:col>18</xdr:col>
      <xdr:colOff>312420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97BE4-632E-4D58-BAE1-DC96DB84C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nmethours.com/question/16841/how-is-site-standard-air-density-calculated-in-energyplu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workbookViewId="0">
      <pane ySplit="1" topLeftCell="A2" activePane="bottomLeft" state="frozen"/>
      <selection pane="bottomLeft" activeCell="Y3" sqref="Y3"/>
    </sheetView>
  </sheetViews>
  <sheetFormatPr defaultRowHeight="14.4" x14ac:dyDescent="0.3"/>
  <cols>
    <col min="1" max="1" width="8.77734375" customWidth="1"/>
    <col min="2" max="3" width="8.77734375" style="23" customWidth="1"/>
    <col min="4" max="4" width="8.77734375" style="13" customWidth="1"/>
    <col min="5" max="7" width="8.77734375" style="12" customWidth="1"/>
    <col min="8" max="9" width="8.77734375" customWidth="1"/>
    <col min="10" max="10" width="16.109375" style="23" customWidth="1"/>
    <col min="11" max="11" width="15.77734375" style="23" customWidth="1"/>
    <col min="12" max="13" width="15.77734375" style="2" customWidth="1"/>
    <col min="14" max="14" width="15.77734375" hidden="1" customWidth="1"/>
    <col min="15" max="17" width="15.77734375" style="23" hidden="1" customWidth="1"/>
    <col min="18" max="18" width="15.77734375" hidden="1" customWidth="1"/>
    <col min="19" max="19" width="9.88671875" style="29" customWidth="1"/>
    <col min="20" max="20" width="10.77734375" style="30" customWidth="1"/>
    <col min="21" max="21" width="13" style="23" customWidth="1"/>
    <col min="22" max="22" width="9.88671875" style="23" customWidth="1"/>
    <col min="23" max="23" width="10.21875" style="23" customWidth="1"/>
  </cols>
  <sheetData>
    <row r="1" spans="1:24" s="10" customFormat="1" ht="70.8" customHeight="1" thickBot="1" x14ac:dyDescent="0.3">
      <c r="A1" s="14" t="s">
        <v>0</v>
      </c>
      <c r="B1" s="18" t="s">
        <v>40</v>
      </c>
      <c r="C1" s="18" t="s">
        <v>56</v>
      </c>
      <c r="D1" s="5" t="s">
        <v>38</v>
      </c>
      <c r="E1" s="14" t="s">
        <v>32</v>
      </c>
      <c r="F1" s="14" t="s">
        <v>31</v>
      </c>
      <c r="G1" s="14" t="s">
        <v>30</v>
      </c>
      <c r="H1" s="14" t="s">
        <v>29</v>
      </c>
      <c r="I1" s="14" t="s">
        <v>39</v>
      </c>
      <c r="J1" s="6" t="s">
        <v>47</v>
      </c>
      <c r="K1" s="11" t="s">
        <v>44</v>
      </c>
      <c r="L1" s="16" t="s">
        <v>43</v>
      </c>
      <c r="M1" s="16" t="s">
        <v>42</v>
      </c>
      <c r="N1" s="8" t="s">
        <v>46</v>
      </c>
      <c r="O1" s="8" t="s">
        <v>49</v>
      </c>
      <c r="P1" s="8" t="s">
        <v>48</v>
      </c>
      <c r="Q1" s="11" t="s">
        <v>45</v>
      </c>
      <c r="R1" s="11" t="s">
        <v>41</v>
      </c>
      <c r="S1" s="24" t="s">
        <v>60</v>
      </c>
      <c r="T1" s="24" t="s">
        <v>61</v>
      </c>
      <c r="U1" s="26" t="s">
        <v>59</v>
      </c>
      <c r="V1" s="25" t="s">
        <v>58</v>
      </c>
      <c r="W1" s="28" t="s">
        <v>62</v>
      </c>
      <c r="X1" s="10" t="s">
        <v>63</v>
      </c>
    </row>
    <row r="2" spans="1:24" x14ac:dyDescent="0.3">
      <c r="A2" s="3" t="s">
        <v>1</v>
      </c>
      <c r="B2" s="3">
        <v>0.4</v>
      </c>
      <c r="C2" s="3">
        <f>(B2*$D$31)/3600</f>
        <v>1.6666666666666666E-2</v>
      </c>
      <c r="D2" s="3">
        <v>99291.666666666599</v>
      </c>
      <c r="E2" s="3">
        <v>-7.8250000000000002</v>
      </c>
      <c r="F2" s="3">
        <v>15.6</v>
      </c>
      <c r="G2" s="3">
        <v>1.8166666130740999E-2</v>
      </c>
      <c r="H2" s="3">
        <v>2.16838227263756E-2</v>
      </c>
      <c r="I2" s="3">
        <v>0.43599998713778398</v>
      </c>
      <c r="J2" s="9">
        <f>(F2+273.15)/(273.15+E2)</f>
        <v>1.0882879487421089</v>
      </c>
      <c r="K2" s="23">
        <f t="shared" ref="K2:K25" si="0">POWER(1-($D$28*0.0000225577), 5.2559) *D2</f>
        <v>96948.188175812</v>
      </c>
      <c r="L2" s="13">
        <f t="shared" ref="L2:L25" si="1">K2/ ($D$30 * (273.15+E2))</f>
        <v>1.2729283912149296</v>
      </c>
      <c r="M2" s="13">
        <f t="shared" ref="M2:M25" si="2">K2/ ($D$30 * (273.15+F2))</f>
        <v>1.1696613866635539</v>
      </c>
      <c r="N2" s="13">
        <f xml:space="preserve"> (B2 *$D$31 * L2) / 3600</f>
        <v>2.1215473186915496E-2</v>
      </c>
      <c r="O2" s="23">
        <f>(B2*J2*$D$31)/3600</f>
        <v>1.8138132479035146E-2</v>
      </c>
      <c r="P2" s="23">
        <f>B2 * J2</f>
        <v>0.43531517949684356</v>
      </c>
      <c r="Q2" s="23">
        <f>((N2/M2) * 3600) / $D$31</f>
        <v>0.43531517949684351</v>
      </c>
      <c r="R2" s="13">
        <f>B2 * (L2/M2)</f>
        <v>0.43531517949684356</v>
      </c>
      <c r="S2" s="29">
        <v>1009.259</v>
      </c>
      <c r="T2" s="30">
        <v>1007.5890000000001</v>
      </c>
      <c r="U2" s="27">
        <v>1845420.28201298</v>
      </c>
      <c r="V2" s="23">
        <f>K2*(G2-C2)</f>
        <v>145.42223030669558</v>
      </c>
      <c r="W2" s="27">
        <f>((H2*3600*T2*E2) - (H2*3600*T2*F2))*-1</f>
        <v>1842473.9914066948</v>
      </c>
      <c r="X2">
        <f>ABS(U2-W2)</f>
        <v>2946.2906062852126</v>
      </c>
    </row>
    <row r="3" spans="1:24" x14ac:dyDescent="0.3">
      <c r="A3" s="3" t="s">
        <v>2</v>
      </c>
      <c r="B3" s="3">
        <v>0.4</v>
      </c>
      <c r="C3" s="3">
        <f>(B3*$D$31)/3600</f>
        <v>1.6666666666666666E-2</v>
      </c>
      <c r="D3" s="3">
        <v>99558.333333333299</v>
      </c>
      <c r="E3" s="3">
        <v>-11.908333333333299</v>
      </c>
      <c r="F3" s="3">
        <v>15.6</v>
      </c>
      <c r="G3" s="3">
        <v>1.8449866495379202E-2</v>
      </c>
      <c r="H3" s="3">
        <v>2.2095492766204799E-2</v>
      </c>
      <c r="I3" s="3">
        <v>0.44279679588910098</v>
      </c>
      <c r="J3" s="9">
        <f t="shared" ref="J3:J25" si="3">(F3+273.15)/(273.15+E3)</f>
        <v>1.105298414622476</v>
      </c>
      <c r="K3" s="23">
        <f t="shared" si="0"/>
        <v>97208.560985012708</v>
      </c>
      <c r="L3" s="23">
        <f t="shared" si="1"/>
        <v>1.2962970035624886</v>
      </c>
      <c r="M3" s="23">
        <f t="shared" si="2"/>
        <v>1.172802734911413</v>
      </c>
      <c r="N3" s="23">
        <f xml:space="preserve"> (B3 *$D$31 * L3) / 3600</f>
        <v>2.1604950059374808E-2</v>
      </c>
      <c r="O3" s="23">
        <f>(B3*J3*$D$31)/3600</f>
        <v>1.8421640243707935E-2</v>
      </c>
      <c r="P3" s="23">
        <f>B3 * J3</f>
        <v>0.44211936584899042</v>
      </c>
      <c r="Q3" s="23">
        <f t="shared" ref="Q3:Q25" si="4">((N3/M3) * 3600) / $D$31</f>
        <v>0.44211936584899036</v>
      </c>
      <c r="R3" s="23">
        <f>B3 * (L3/M3)</f>
        <v>0.44211936584899036</v>
      </c>
      <c r="S3" s="29">
        <v>1008.475</v>
      </c>
      <c r="T3" s="30">
        <v>1006.701</v>
      </c>
      <c r="U3" s="27">
        <v>2202781.7917434801</v>
      </c>
      <c r="V3" s="23">
        <f t="shared" ref="V3:V25" si="5">K3*(G3-C3)</f>
        <v>173.3422892978667</v>
      </c>
      <c r="W3" s="27">
        <f t="shared" ref="W3:W25" si="6">((H3*3600*T3*E3) - (H3*3600*T3*F3))*-1</f>
        <v>2202779.2182997768</v>
      </c>
      <c r="X3" s="30">
        <f t="shared" ref="X3:X25" si="7">ABS(U3-W3)</f>
        <v>2.573443703353405</v>
      </c>
    </row>
    <row r="4" spans="1:24" x14ac:dyDescent="0.3">
      <c r="A4" s="3" t="s">
        <v>3</v>
      </c>
      <c r="B4" s="3">
        <v>0.4</v>
      </c>
      <c r="C4" s="3">
        <f>(B4*$D$31)/3600</f>
        <v>1.6666666666666666E-2</v>
      </c>
      <c r="D4" s="3">
        <v>99541.666666666599</v>
      </c>
      <c r="E4" s="3">
        <v>-11.35</v>
      </c>
      <c r="F4" s="3">
        <v>15.5999999999999</v>
      </c>
      <c r="G4" s="3">
        <v>1.83999151632399E-2</v>
      </c>
      <c r="H4" s="3">
        <v>2.204285619449E-2</v>
      </c>
      <c r="I4" s="3">
        <v>0.44159796391775702</v>
      </c>
      <c r="J4" s="9">
        <f t="shared" si="3"/>
        <v>1.1029411764705881</v>
      </c>
      <c r="K4" s="23">
        <f t="shared" si="0"/>
        <v>97192.28768443763</v>
      </c>
      <c r="L4" s="23">
        <f t="shared" si="1"/>
        <v>1.2933158830653546</v>
      </c>
      <c r="M4" s="23">
        <f t="shared" si="2"/>
        <v>1.1726064006459216</v>
      </c>
      <c r="N4" s="23">
        <f xml:space="preserve"> (B4 *$D$31 * L4) / 3600</f>
        <v>2.1555264717755911E-2</v>
      </c>
      <c r="O4" s="23">
        <f>(B4*J4*$D$31)/3600</f>
        <v>1.8382352941176468E-2</v>
      </c>
      <c r="P4" s="23">
        <f>B4 * J4</f>
        <v>0.44117647058823528</v>
      </c>
      <c r="Q4" s="23">
        <f t="shared" si="4"/>
        <v>0.44117647058823528</v>
      </c>
      <c r="R4" s="23">
        <f>B4 * (L4/M4)</f>
        <v>0.44117647058823528</v>
      </c>
      <c r="S4" s="29">
        <v>1007.903</v>
      </c>
      <c r="T4" s="30">
        <v>1006.797</v>
      </c>
      <c r="U4" s="27">
        <v>2153147.0749360402</v>
      </c>
      <c r="V4" s="23">
        <f t="shared" si="5"/>
        <v>168.45838650756474</v>
      </c>
      <c r="W4" s="27">
        <f t="shared" si="6"/>
        <v>2153133.9579700162</v>
      </c>
      <c r="X4" s="30">
        <f t="shared" si="7"/>
        <v>13.116966024041176</v>
      </c>
    </row>
    <row r="5" spans="1:24" x14ac:dyDescent="0.3">
      <c r="A5" s="3" t="s">
        <v>4</v>
      </c>
      <c r="B5" s="3">
        <v>0.4</v>
      </c>
      <c r="C5" s="3">
        <f>(B5*$D$31)/3600</f>
        <v>1.6666666666666666E-2</v>
      </c>
      <c r="D5" s="3">
        <v>99500</v>
      </c>
      <c r="E5" s="3">
        <v>-11.1</v>
      </c>
      <c r="F5" s="3">
        <v>15.6</v>
      </c>
      <c r="G5" s="3">
        <v>1.8376018137196901E-2</v>
      </c>
      <c r="H5" s="3">
        <v>2.2011738986341799E-2</v>
      </c>
      <c r="I5" s="3">
        <v>0.441024435292725</v>
      </c>
      <c r="J5" s="9">
        <f t="shared" si="3"/>
        <v>1.1018889524899831</v>
      </c>
      <c r="K5" s="23">
        <f t="shared" si="0"/>
        <v>97151.604433000088</v>
      </c>
      <c r="L5" s="23">
        <f t="shared" si="1"/>
        <v>1.2915411920954345</v>
      </c>
      <c r="M5" s="23">
        <f t="shared" si="2"/>
        <v>1.1721155649821942</v>
      </c>
      <c r="N5" s="23">
        <f xml:space="preserve"> (B5 *$D$31 * L5) / 3600</f>
        <v>2.1525686534923909E-2</v>
      </c>
      <c r="O5" s="23">
        <f>(B5*J5*$D$31)/3600</f>
        <v>1.8364815874833053E-2</v>
      </c>
      <c r="P5" s="23">
        <f>B5 * J5</f>
        <v>0.44075558099599327</v>
      </c>
      <c r="Q5" s="23">
        <f t="shared" si="4"/>
        <v>0.44075558099599316</v>
      </c>
      <c r="R5" s="23">
        <f>B5 * (L5/M5)</f>
        <v>0.44075558099599327</v>
      </c>
      <c r="S5" s="29">
        <v>1007.549</v>
      </c>
      <c r="T5" s="30">
        <v>1006.842</v>
      </c>
      <c r="U5" s="27">
        <v>2130244.94097503</v>
      </c>
      <c r="V5" s="23">
        <f t="shared" si="5"/>
        <v>166.06623790192032</v>
      </c>
      <c r="W5" s="27">
        <f t="shared" si="6"/>
        <v>2130244.4384272275</v>
      </c>
      <c r="X5" s="30">
        <f t="shared" si="7"/>
        <v>0.50254780240356922</v>
      </c>
    </row>
    <row r="6" spans="1:24" x14ac:dyDescent="0.3">
      <c r="A6" s="3" t="s">
        <v>5</v>
      </c>
      <c r="B6" s="3">
        <v>0.4</v>
      </c>
      <c r="C6" s="3">
        <f>(B6*$D$31)/3600</f>
        <v>1.6666666666666666E-2</v>
      </c>
      <c r="D6" s="3">
        <v>99500</v>
      </c>
      <c r="E6" s="3">
        <v>-10.8083333333333</v>
      </c>
      <c r="F6" s="3">
        <v>15.6</v>
      </c>
      <c r="G6" s="3">
        <v>1.8351174487915099E-2</v>
      </c>
      <c r="H6" s="3">
        <v>2.1986264378501399E-2</v>
      </c>
      <c r="I6" s="3">
        <v>0.440428187709963</v>
      </c>
      <c r="J6" s="9">
        <f t="shared" si="3"/>
        <v>1.1006638925065912</v>
      </c>
      <c r="K6" s="23">
        <f t="shared" si="0"/>
        <v>97151.604433000088</v>
      </c>
      <c r="L6" s="23">
        <f t="shared" si="1"/>
        <v>1.2901052802208641</v>
      </c>
      <c r="M6" s="23">
        <f t="shared" si="2"/>
        <v>1.1721155649821942</v>
      </c>
      <c r="N6" s="23">
        <f xml:space="preserve"> (B6 *$D$31 * L6) / 3600</f>
        <v>2.1501754670347737E-2</v>
      </c>
      <c r="O6" s="23">
        <f>(B6*J6*$D$31)/3600</f>
        <v>1.8344398208443191E-2</v>
      </c>
      <c r="P6" s="23">
        <f>B6 * J6</f>
        <v>0.44026555700263653</v>
      </c>
      <c r="Q6" s="23">
        <f t="shared" si="4"/>
        <v>0.44026555700263648</v>
      </c>
      <c r="R6" s="23">
        <f>B6 * (L6/M6)</f>
        <v>0.44026555700263653</v>
      </c>
      <c r="S6" s="29">
        <v>1007.323</v>
      </c>
      <c r="T6" s="30">
        <v>1006.895</v>
      </c>
      <c r="U6" s="27">
        <v>2104653.2330141701</v>
      </c>
      <c r="V6" s="23">
        <f t="shared" si="5"/>
        <v>163.6526375142225</v>
      </c>
      <c r="W6" s="27">
        <f t="shared" si="6"/>
        <v>2104646.3189591551</v>
      </c>
      <c r="X6" s="30">
        <f t="shared" si="7"/>
        <v>6.9140550149604678</v>
      </c>
    </row>
    <row r="7" spans="1:24" x14ac:dyDescent="0.3">
      <c r="A7" s="3" t="s">
        <v>6</v>
      </c>
      <c r="B7" s="3">
        <v>0.4</v>
      </c>
      <c r="C7" s="3">
        <f>(B7*$D$31)/3600</f>
        <v>1.6666666666666666E-2</v>
      </c>
      <c r="D7" s="3">
        <v>99500</v>
      </c>
      <c r="E7" s="3">
        <v>-10.6</v>
      </c>
      <c r="F7" s="3">
        <v>15.6</v>
      </c>
      <c r="G7" s="3">
        <v>1.83339201237076E-2</v>
      </c>
      <c r="H7" s="3">
        <v>2.1968081477683199E-2</v>
      </c>
      <c r="I7" s="3">
        <v>0.44001408296898298</v>
      </c>
      <c r="J7" s="9">
        <f t="shared" si="3"/>
        <v>1.099790516092173</v>
      </c>
      <c r="K7" s="23">
        <f t="shared" si="0"/>
        <v>97151.604433000088</v>
      </c>
      <c r="L7" s="23">
        <f t="shared" si="1"/>
        <v>1.2890815821314363</v>
      </c>
      <c r="M7" s="23">
        <f t="shared" si="2"/>
        <v>1.1721155649821942</v>
      </c>
      <c r="N7" s="23">
        <f xml:space="preserve"> (B7 *$D$31 * L7) / 3600</f>
        <v>2.1484693035523937E-2</v>
      </c>
      <c r="O7" s="23">
        <f>(B7*J7*$D$31)/3600</f>
        <v>1.8329841934869549E-2</v>
      </c>
      <c r="P7" s="23">
        <f>B7 * J7</f>
        <v>0.43991620643686924</v>
      </c>
      <c r="Q7" s="23">
        <f t="shared" si="4"/>
        <v>0.43991620643686918</v>
      </c>
      <c r="R7" s="23">
        <f>B7 * (L7/M7)</f>
        <v>0.43991620643686924</v>
      </c>
      <c r="S7" s="29">
        <v>1007.192</v>
      </c>
      <c r="T7" s="30">
        <v>1006.934</v>
      </c>
      <c r="U7" s="27">
        <v>2086396.6700056</v>
      </c>
      <c r="V7" s="23">
        <f t="shared" si="5"/>
        <v>161.97634834799265</v>
      </c>
      <c r="W7" s="27">
        <f t="shared" si="6"/>
        <v>2086396.8971465365</v>
      </c>
      <c r="X7" s="30">
        <f t="shared" si="7"/>
        <v>0.22714093653485179</v>
      </c>
    </row>
    <row r="8" spans="1:24" x14ac:dyDescent="0.3">
      <c r="A8" s="3" t="s">
        <v>7</v>
      </c>
      <c r="B8" s="3">
        <v>0.4</v>
      </c>
      <c r="C8" s="3">
        <f>(B8*$D$31)/3600</f>
        <v>1.6666666666666666E-2</v>
      </c>
      <c r="D8" s="3">
        <v>99500</v>
      </c>
      <c r="E8" s="3">
        <v>-10.6</v>
      </c>
      <c r="F8" s="3">
        <v>15.6</v>
      </c>
      <c r="G8" s="3">
        <v>1.8331904235070501E-2</v>
      </c>
      <c r="H8" s="3">
        <v>2.19668098620521E-2</v>
      </c>
      <c r="I8" s="3">
        <v>0.43996570164169302</v>
      </c>
      <c r="J8" s="9">
        <f t="shared" si="3"/>
        <v>1.099790516092173</v>
      </c>
      <c r="K8" s="23">
        <f t="shared" si="0"/>
        <v>97151.604433000088</v>
      </c>
      <c r="L8" s="23">
        <f t="shared" si="1"/>
        <v>1.2890815821314363</v>
      </c>
      <c r="M8" s="23">
        <f t="shared" si="2"/>
        <v>1.1721155649821942</v>
      </c>
      <c r="N8" s="23">
        <f xml:space="preserve"> (B8 *$D$31 * L8) / 3600</f>
        <v>2.1484693035523937E-2</v>
      </c>
      <c r="O8" s="23">
        <f>(B8*J8*$D$31)/3600</f>
        <v>1.8329841934869549E-2</v>
      </c>
      <c r="P8" s="23">
        <f>B8 * J8</f>
        <v>0.43991620643686924</v>
      </c>
      <c r="Q8" s="23">
        <f t="shared" si="4"/>
        <v>0.43991620643686918</v>
      </c>
      <c r="R8" s="23">
        <f>B8 * (L8/M8)</f>
        <v>0.43991620643686924</v>
      </c>
      <c r="S8" s="29">
        <v>1007.131</v>
      </c>
      <c r="T8" s="30">
        <v>1007.001</v>
      </c>
      <c r="U8" s="27">
        <v>2086414.8275083201</v>
      </c>
      <c r="V8" s="23">
        <f t="shared" si="5"/>
        <v>161.78050153254026</v>
      </c>
      <c r="W8" s="27">
        <f t="shared" si="6"/>
        <v>2086414.9446415813</v>
      </c>
      <c r="X8" s="30">
        <f t="shared" si="7"/>
        <v>0.11713326117023826</v>
      </c>
    </row>
    <row r="9" spans="1:24" x14ac:dyDescent="0.3">
      <c r="A9" s="3" t="s">
        <v>8</v>
      </c>
      <c r="B9" s="3">
        <v>0.4</v>
      </c>
      <c r="C9" s="3">
        <f>(B9*$D$31)/3600</f>
        <v>1.6666666666666666E-2</v>
      </c>
      <c r="D9" s="3">
        <v>99500</v>
      </c>
      <c r="E9" s="3">
        <v>-10.25</v>
      </c>
      <c r="F9" s="3">
        <v>15.6</v>
      </c>
      <c r="G9" s="3">
        <v>1.8305748413419299E-2</v>
      </c>
      <c r="H9" s="3">
        <v>2.19353363928434E-2</v>
      </c>
      <c r="I9" s="3">
        <v>0.43933796192206298</v>
      </c>
      <c r="J9" s="9">
        <f t="shared" si="3"/>
        <v>1.098326359832636</v>
      </c>
      <c r="K9" s="23">
        <f t="shared" si="0"/>
        <v>97151.604433000088</v>
      </c>
      <c r="L9" s="23">
        <f t="shared" si="1"/>
        <v>1.287365421790067</v>
      </c>
      <c r="M9" s="23">
        <f t="shared" si="2"/>
        <v>1.1721155649821942</v>
      </c>
      <c r="N9" s="23">
        <f xml:space="preserve"> (B9 *$D$31 * L9) / 3600</f>
        <v>2.1456090363167781E-2</v>
      </c>
      <c r="O9" s="23">
        <f>(B9*J9*$D$31)/3600</f>
        <v>1.8305439330543932E-2</v>
      </c>
      <c r="P9" s="23">
        <f>B9 * J9</f>
        <v>0.43933054393305443</v>
      </c>
      <c r="Q9" s="23">
        <f t="shared" si="4"/>
        <v>0.43933054393305437</v>
      </c>
      <c r="R9" s="23">
        <f>B9 * (L9/M9)</f>
        <v>0.43933054393305443</v>
      </c>
      <c r="S9" s="29">
        <v>1007.138</v>
      </c>
      <c r="T9" s="30">
        <v>1007.119</v>
      </c>
      <c r="U9" s="27">
        <v>2055843.4881472399</v>
      </c>
      <c r="V9" s="23">
        <f t="shared" si="5"/>
        <v>159.23942149386258</v>
      </c>
      <c r="W9" s="27">
        <f t="shared" si="6"/>
        <v>2055834.4365371945</v>
      </c>
      <c r="X9" s="30">
        <f t="shared" si="7"/>
        <v>9.0516100453678519</v>
      </c>
    </row>
    <row r="10" spans="1:24" x14ac:dyDescent="0.3">
      <c r="A10" s="3" t="s">
        <v>9</v>
      </c>
      <c r="B10" s="3">
        <v>0.4</v>
      </c>
      <c r="C10" s="3">
        <f>(B10*$D$31)/3600</f>
        <v>1.6666666666666666E-2</v>
      </c>
      <c r="D10" s="3">
        <v>99500</v>
      </c>
      <c r="E10" s="3">
        <v>-9.3583333333333307</v>
      </c>
      <c r="F10" s="3">
        <v>15.6</v>
      </c>
      <c r="G10" s="3">
        <v>1.8243322893167099E-2</v>
      </c>
      <c r="H10" s="3">
        <v>2.1859805328279101E-2</v>
      </c>
      <c r="I10" s="3">
        <v>0.43783974943601001</v>
      </c>
      <c r="J10" s="9">
        <f t="shared" si="3"/>
        <v>1.0946138050860845</v>
      </c>
      <c r="K10" s="23">
        <f t="shared" si="0"/>
        <v>97151.604433000088</v>
      </c>
      <c r="L10" s="23">
        <f t="shared" si="1"/>
        <v>1.2830138785857854</v>
      </c>
      <c r="M10" s="23">
        <f t="shared" si="2"/>
        <v>1.1721155649821942</v>
      </c>
      <c r="N10" s="23">
        <f xml:space="preserve"> (B10 *$D$31 * L10) / 3600</f>
        <v>2.1383564643096424E-2</v>
      </c>
      <c r="O10" s="23">
        <f>(B10*J10*$D$31)/3600</f>
        <v>1.8243563418101408E-2</v>
      </c>
      <c r="P10" s="23">
        <f>B10 * J10</f>
        <v>0.43784552203443383</v>
      </c>
      <c r="Q10" s="23">
        <f t="shared" si="4"/>
        <v>0.43784552203443394</v>
      </c>
      <c r="R10" s="23">
        <f>B10 * (L10/M10)</f>
        <v>0.43784552203443383</v>
      </c>
      <c r="S10" s="29">
        <v>1007.177</v>
      </c>
      <c r="T10" s="30">
        <v>1007.194</v>
      </c>
      <c r="U10" s="27">
        <v>1978262.1172132799</v>
      </c>
      <c r="V10" s="23">
        <f t="shared" si="5"/>
        <v>153.17468204379657</v>
      </c>
      <c r="W10" s="27">
        <f t="shared" si="6"/>
        <v>1978233.2693877951</v>
      </c>
      <c r="X10" s="30">
        <f t="shared" si="7"/>
        <v>28.847825484815985</v>
      </c>
    </row>
    <row r="11" spans="1:24" x14ac:dyDescent="0.3">
      <c r="A11" s="3" t="s">
        <v>10</v>
      </c>
      <c r="B11" s="3">
        <v>0.4</v>
      </c>
      <c r="C11" s="3">
        <f>(B11*$D$31)/3600</f>
        <v>1.6666666666666666E-2</v>
      </c>
      <c r="D11" s="3">
        <v>99500</v>
      </c>
      <c r="E11" s="3">
        <v>-7.61666666666666</v>
      </c>
      <c r="F11" s="3">
        <v>15.6</v>
      </c>
      <c r="G11" s="3">
        <v>1.8123598608869501E-2</v>
      </c>
      <c r="H11" s="3">
        <v>2.1715507575831398E-2</v>
      </c>
      <c r="I11" s="3">
        <v>0.43496636661286903</v>
      </c>
      <c r="J11" s="9">
        <f t="shared" si="3"/>
        <v>1.0874340949033394</v>
      </c>
      <c r="K11" s="23">
        <f t="shared" si="0"/>
        <v>97151.604433000088</v>
      </c>
      <c r="L11" s="23">
        <f t="shared" si="1"/>
        <v>1.2745984285285286</v>
      </c>
      <c r="M11" s="23">
        <f t="shared" si="2"/>
        <v>1.1721155649821942</v>
      </c>
      <c r="N11" s="23">
        <f xml:space="preserve"> (B11 *$D$31 * L11) / 3600</f>
        <v>2.1243307142142145E-2</v>
      </c>
      <c r="O11" s="23">
        <f>(B11*J11*$D$31)/3600</f>
        <v>1.8123901581722328E-2</v>
      </c>
      <c r="P11" s="23">
        <f>B11 * J11</f>
        <v>0.43497363796133581</v>
      </c>
      <c r="Q11" s="23">
        <f t="shared" si="4"/>
        <v>0.43497363796133576</v>
      </c>
      <c r="R11" s="23">
        <f>B11 * (L11/M11)</f>
        <v>0.43497363796133581</v>
      </c>
      <c r="S11" s="29">
        <v>1007.222</v>
      </c>
      <c r="T11" s="30">
        <v>1007.247</v>
      </c>
      <c r="U11" s="27">
        <v>1828252.2490910999</v>
      </c>
      <c r="V11" s="23">
        <f t="shared" si="5"/>
        <v>141.54327573469234</v>
      </c>
      <c r="W11" s="27">
        <f t="shared" si="6"/>
        <v>1828135.2986347307</v>
      </c>
      <c r="X11" s="30">
        <f t="shared" si="7"/>
        <v>116.95045636920258</v>
      </c>
    </row>
    <row r="12" spans="1:24" x14ac:dyDescent="0.3">
      <c r="A12" s="3" t="s">
        <v>11</v>
      </c>
      <c r="B12" s="3">
        <v>0.4</v>
      </c>
      <c r="C12" s="3">
        <f>(B12*$D$31)/3600</f>
        <v>1.6666666666666666E-2</v>
      </c>
      <c r="D12" s="3">
        <v>99441.666666666599</v>
      </c>
      <c r="E12" s="3">
        <v>-5.7083333333333304</v>
      </c>
      <c r="F12" s="3">
        <v>15.5999999999999</v>
      </c>
      <c r="G12" s="3">
        <v>1.7990616819230702E-2</v>
      </c>
      <c r="H12" s="3">
        <v>2.1541982270338701E-2</v>
      </c>
      <c r="I12" s="3">
        <v>0.43177480366153698</v>
      </c>
      <c r="J12" s="9">
        <f t="shared" si="3"/>
        <v>1.0796746954164456</v>
      </c>
      <c r="K12" s="23">
        <f t="shared" si="0"/>
        <v>97094.647880987381</v>
      </c>
      <c r="L12" s="23">
        <f t="shared" si="1"/>
        <v>1.2647615956309963</v>
      </c>
      <c r="M12" s="23">
        <f t="shared" si="2"/>
        <v>1.1714283950529747</v>
      </c>
      <c r="N12" s="23">
        <f xml:space="preserve"> (B12 *$D$31 * L12) / 3600</f>
        <v>2.107935992718327E-2</v>
      </c>
      <c r="O12" s="23">
        <f>(B12*J12*$D$31)/3600</f>
        <v>1.7994578256940758E-2</v>
      </c>
      <c r="P12" s="23">
        <f>B12 * J12</f>
        <v>0.43186987816657824</v>
      </c>
      <c r="Q12" s="23">
        <f t="shared" si="4"/>
        <v>0.43186987816657829</v>
      </c>
      <c r="R12" s="23">
        <f>B12 * (L12/M12)</f>
        <v>0.43186987816657835</v>
      </c>
      <c r="S12" s="29">
        <v>1007.306</v>
      </c>
      <c r="T12" s="30">
        <v>1007.5650000000001</v>
      </c>
      <c r="U12" s="27">
        <v>1665064.20432975</v>
      </c>
      <c r="V12" s="23">
        <f t="shared" si="5"/>
        <v>128.54847387518453</v>
      </c>
      <c r="W12" s="27">
        <f t="shared" si="6"/>
        <v>1664986.5124622537</v>
      </c>
      <c r="X12" s="30">
        <f t="shared" si="7"/>
        <v>77.691867496352643</v>
      </c>
    </row>
    <row r="13" spans="1:24" x14ac:dyDescent="0.3">
      <c r="A13" s="3" t="s">
        <v>12</v>
      </c>
      <c r="B13" s="3">
        <v>0.4</v>
      </c>
      <c r="C13" s="3">
        <f>(B13*$D$31)/3600</f>
        <v>1.6666666666666666E-2</v>
      </c>
      <c r="D13" s="3">
        <v>99341.666666666599</v>
      </c>
      <c r="E13" s="3">
        <v>-4.0083333333333302</v>
      </c>
      <c r="F13" s="3">
        <v>15.6</v>
      </c>
      <c r="G13" s="3">
        <v>1.7872692627291902E-2</v>
      </c>
      <c r="H13" s="3">
        <v>2.13753108054579E-2</v>
      </c>
      <c r="I13" s="3">
        <v>0.42894462305500503</v>
      </c>
      <c r="J13" s="9">
        <f t="shared" si="3"/>
        <v>1.0728550639378271</v>
      </c>
      <c r="K13" s="23">
        <f t="shared" si="0"/>
        <v>96997.008077537132</v>
      </c>
      <c r="L13" s="23">
        <f t="shared" si="1"/>
        <v>1.2555090564074047</v>
      </c>
      <c r="M13" s="23">
        <f t="shared" si="2"/>
        <v>1.1702503894600276</v>
      </c>
      <c r="N13" s="23">
        <f xml:space="preserve"> (B13 *$D$31 * L13) / 3600</f>
        <v>2.0925150940123413E-2</v>
      </c>
      <c r="O13" s="23">
        <f>(B13*J13*$D$31)/3600</f>
        <v>1.7880917732297118E-2</v>
      </c>
      <c r="P13" s="23">
        <f>B13 * J13</f>
        <v>0.42914202557513087</v>
      </c>
      <c r="Q13" s="23">
        <f t="shared" si="4"/>
        <v>0.42914202557513081</v>
      </c>
      <c r="R13" s="23">
        <f>B13 * (L13/M13)</f>
        <v>0.42914202557513081</v>
      </c>
      <c r="S13" s="29">
        <v>1007.52</v>
      </c>
      <c r="T13" s="30">
        <v>1008.057</v>
      </c>
      <c r="U13" s="27">
        <v>1521117.3639396699</v>
      </c>
      <c r="V13" s="23">
        <f t="shared" si="5"/>
        <v>116.98090984448541</v>
      </c>
      <c r="W13" s="27">
        <f t="shared" si="6"/>
        <v>1521040.2616171471</v>
      </c>
      <c r="X13" s="30">
        <f t="shared" si="7"/>
        <v>77.102322522783652</v>
      </c>
    </row>
    <row r="14" spans="1:24" x14ac:dyDescent="0.3">
      <c r="A14" s="3" t="s">
        <v>13</v>
      </c>
      <c r="B14" s="3">
        <v>0.4</v>
      </c>
      <c r="C14" s="3">
        <f>(B14*$D$31)/3600</f>
        <v>1.6666666666666666E-2</v>
      </c>
      <c r="D14" s="3">
        <v>99241.666666666599</v>
      </c>
      <c r="E14" s="3">
        <v>-2.6583333333333301</v>
      </c>
      <c r="F14" s="3">
        <v>15.6</v>
      </c>
      <c r="G14" s="3">
        <v>1.7781964839429901E-2</v>
      </c>
      <c r="H14" s="3">
        <v>2.1240000274780301E-2</v>
      </c>
      <c r="I14" s="3">
        <v>0.42676715614631799</v>
      </c>
      <c r="J14" s="9">
        <f t="shared" si="3"/>
        <v>1.0675005391416863</v>
      </c>
      <c r="K14" s="23">
        <f t="shared" si="0"/>
        <v>96899.368274086883</v>
      </c>
      <c r="L14" s="23">
        <f t="shared" si="1"/>
        <v>1.2479854000737651</v>
      </c>
      <c r="M14" s="23">
        <f t="shared" si="2"/>
        <v>1.1690723838670807</v>
      </c>
      <c r="N14" s="23">
        <f xml:space="preserve"> (B14 *$D$31 * L14) / 3600</f>
        <v>2.0799756667896085E-2</v>
      </c>
      <c r="O14" s="23">
        <f>(B14*J14*$D$31)/3600</f>
        <v>1.7791675652361442E-2</v>
      </c>
      <c r="P14" s="23">
        <f>B14 * J14</f>
        <v>0.42700021565667456</v>
      </c>
      <c r="Q14" s="23">
        <f t="shared" si="4"/>
        <v>0.42700021565667451</v>
      </c>
      <c r="R14" s="23">
        <f>B14 * (L14/M14)</f>
        <v>0.42700021565667456</v>
      </c>
      <c r="S14" s="29">
        <v>1007.814</v>
      </c>
      <c r="T14" s="30">
        <v>1008.448</v>
      </c>
      <c r="U14" s="27">
        <v>1407934.5328786201</v>
      </c>
      <c r="V14" s="23">
        <f t="shared" si="5"/>
        <v>108.07168837800089</v>
      </c>
      <c r="W14" s="27">
        <f t="shared" si="6"/>
        <v>1407899.5149434905</v>
      </c>
      <c r="X14" s="30">
        <f t="shared" si="7"/>
        <v>35.017935129581019</v>
      </c>
    </row>
    <row r="15" spans="1:24" x14ac:dyDescent="0.3">
      <c r="A15" s="3" t="s">
        <v>14</v>
      </c>
      <c r="B15" s="3">
        <v>0.4</v>
      </c>
      <c r="C15" s="3">
        <f>(B15*$D$31)/3600</f>
        <v>1.6666666666666666E-2</v>
      </c>
      <c r="D15" s="3">
        <v>99200</v>
      </c>
      <c r="E15" s="3">
        <v>-1.55833333333333</v>
      </c>
      <c r="F15" s="3">
        <v>15.6</v>
      </c>
      <c r="G15" s="3">
        <v>1.77103691867922E-2</v>
      </c>
      <c r="H15" s="3">
        <v>2.1140052177995999E-2</v>
      </c>
      <c r="I15" s="3">
        <v>0.42504886048301399</v>
      </c>
      <c r="J15" s="9">
        <f t="shared" si="3"/>
        <v>1.0631769506919089</v>
      </c>
      <c r="K15" s="23">
        <f t="shared" si="0"/>
        <v>96858.685022649341</v>
      </c>
      <c r="L15" s="23">
        <f t="shared" si="1"/>
        <v>1.2424089670536713</v>
      </c>
      <c r="M15" s="23">
        <f t="shared" si="2"/>
        <v>1.1685815482033535</v>
      </c>
      <c r="N15" s="23">
        <f xml:space="preserve"> (B15 *$D$31 * L15) / 3600</f>
        <v>2.0706816117561189E-2</v>
      </c>
      <c r="O15" s="23">
        <f>(B15*J15*$D$31)/3600</f>
        <v>1.7719615844865148E-2</v>
      </c>
      <c r="P15" s="23">
        <f>B15 * J15</f>
        <v>0.42527078027676357</v>
      </c>
      <c r="Q15" s="23">
        <f t="shared" si="4"/>
        <v>0.42527078027676352</v>
      </c>
      <c r="R15" s="23">
        <f>B15 * (L15/M15)</f>
        <v>0.42527078027676357</v>
      </c>
      <c r="S15" s="29">
        <v>1008.1180000000001</v>
      </c>
      <c r="T15" s="30">
        <v>1008.725</v>
      </c>
      <c r="U15" s="27">
        <v>1317241.1129620101</v>
      </c>
      <c r="V15" s="23">
        <f t="shared" si="5"/>
        <v>101.09165365418438</v>
      </c>
      <c r="W15" s="27">
        <f t="shared" si="6"/>
        <v>1317214.3114607914</v>
      </c>
      <c r="X15" s="30">
        <f t="shared" si="7"/>
        <v>26.801501218695194</v>
      </c>
    </row>
    <row r="16" spans="1:24" x14ac:dyDescent="0.3">
      <c r="A16" s="3" t="s">
        <v>15</v>
      </c>
      <c r="B16" s="3">
        <v>0.4</v>
      </c>
      <c r="C16" s="3">
        <f>(B16*$D$31)/3600</f>
        <v>1.6666666666666666E-2</v>
      </c>
      <c r="D16" s="3">
        <v>99200</v>
      </c>
      <c r="E16" s="3">
        <v>-1.0999999999999901</v>
      </c>
      <c r="F16" s="3">
        <v>15.6</v>
      </c>
      <c r="G16" s="3">
        <v>1.7681540626746602E-2</v>
      </c>
      <c r="H16" s="3">
        <v>2.1100565791952099E-2</v>
      </c>
      <c r="I16" s="3">
        <v>0.42435697504191999</v>
      </c>
      <c r="J16" s="9">
        <f t="shared" si="3"/>
        <v>1.0613857746737732</v>
      </c>
      <c r="K16" s="23">
        <f t="shared" si="0"/>
        <v>96858.685022649341</v>
      </c>
      <c r="L16" s="23">
        <f t="shared" si="1"/>
        <v>1.2403158318092935</v>
      </c>
      <c r="M16" s="23">
        <f t="shared" si="2"/>
        <v>1.1685815482033535</v>
      </c>
      <c r="N16" s="23">
        <f xml:space="preserve"> (B16 *$D$31 * L16) / 3600</f>
        <v>2.067193053015489E-2</v>
      </c>
      <c r="O16" s="23">
        <f>(B16*J16*$D$31)/3600</f>
        <v>1.7689762911229551E-2</v>
      </c>
      <c r="P16" s="23">
        <f>B16 * J16</f>
        <v>0.42455430986950926</v>
      </c>
      <c r="Q16" s="23">
        <f t="shared" si="4"/>
        <v>0.42455430986950926</v>
      </c>
      <c r="R16" s="23">
        <f>B16 * (L16/M16)</f>
        <v>0.42455430986950926</v>
      </c>
      <c r="S16" s="29">
        <v>1008.396</v>
      </c>
      <c r="T16" s="30">
        <v>1008.936</v>
      </c>
      <c r="U16" s="27">
        <v>1279901.5944745401</v>
      </c>
      <c r="V16" s="23">
        <f t="shared" si="5"/>
        <v>98.299357237071234</v>
      </c>
      <c r="W16" s="27">
        <f t="shared" si="6"/>
        <v>1279901.9213258827</v>
      </c>
      <c r="X16" s="30">
        <f t="shared" si="7"/>
        <v>0.32685134257189929</v>
      </c>
    </row>
    <row r="17" spans="1:24" x14ac:dyDescent="0.3">
      <c r="A17" s="3" t="s">
        <v>16</v>
      </c>
      <c r="B17" s="3">
        <v>0.4</v>
      </c>
      <c r="C17" s="3">
        <f>(B17*$D$31)/3600</f>
        <v>1.6666666666666666E-2</v>
      </c>
      <c r="D17" s="3">
        <v>99200</v>
      </c>
      <c r="E17" s="3">
        <v>-1.0999999999999901</v>
      </c>
      <c r="F17" s="3">
        <v>15.6</v>
      </c>
      <c r="G17" s="3">
        <v>1.76813573384355E-2</v>
      </c>
      <c r="H17" s="3">
        <v>2.1095602639472199E-2</v>
      </c>
      <c r="I17" s="3">
        <v>0.42435257612245197</v>
      </c>
      <c r="J17" s="9">
        <f t="shared" si="3"/>
        <v>1.0613857746737732</v>
      </c>
      <c r="K17" s="23">
        <f t="shared" si="0"/>
        <v>96858.685022649341</v>
      </c>
      <c r="L17" s="23">
        <f t="shared" si="1"/>
        <v>1.2403158318092935</v>
      </c>
      <c r="M17" s="23">
        <f t="shared" si="2"/>
        <v>1.1685815482033535</v>
      </c>
      <c r="N17" s="23">
        <f xml:space="preserve"> (B17 *$D$31 * L17) / 3600</f>
        <v>2.067193053015489E-2</v>
      </c>
      <c r="O17" s="23">
        <f>(B17*J17*$D$31)/3600</f>
        <v>1.7689762911229551E-2</v>
      </c>
      <c r="P17" s="23">
        <f>B17 * J17</f>
        <v>0.42455430986950926</v>
      </c>
      <c r="Q17" s="23">
        <f t="shared" si="4"/>
        <v>0.42455430986950926</v>
      </c>
      <c r="R17" s="23">
        <f>B17 * (L17/M17)</f>
        <v>0.42455430986950926</v>
      </c>
      <c r="S17" s="29">
        <v>1008.657</v>
      </c>
      <c r="T17" s="30">
        <v>1009.2089999999999</v>
      </c>
      <c r="U17" s="27">
        <v>1279946.7668633999</v>
      </c>
      <c r="V17" s="23">
        <f t="shared" si="5"/>
        <v>98.281604172277923</v>
      </c>
      <c r="W17" s="27">
        <f t="shared" si="6"/>
        <v>1279947.1072960463</v>
      </c>
      <c r="X17" s="30">
        <f t="shared" si="7"/>
        <v>0.34043264645151794</v>
      </c>
    </row>
    <row r="18" spans="1:24" x14ac:dyDescent="0.3">
      <c r="A18" s="3" t="s">
        <v>17</v>
      </c>
      <c r="B18" s="3">
        <v>0.4</v>
      </c>
      <c r="C18" s="3">
        <f>(B18*$D$31)/3600</f>
        <v>1.6666666666666666E-2</v>
      </c>
      <c r="D18" s="3">
        <v>99200</v>
      </c>
      <c r="E18" s="3">
        <v>-1.0999999999999901</v>
      </c>
      <c r="F18" s="3">
        <v>15.6</v>
      </c>
      <c r="G18" s="3">
        <v>1.7683106864202599E-2</v>
      </c>
      <c r="H18" s="3">
        <v>2.1093121063232301E-2</v>
      </c>
      <c r="I18" s="3">
        <v>0.42439456474086401</v>
      </c>
      <c r="J18" s="9">
        <f t="shared" si="3"/>
        <v>1.0613857746737732</v>
      </c>
      <c r="K18" s="23">
        <f t="shared" si="0"/>
        <v>96858.685022649341</v>
      </c>
      <c r="L18" s="23">
        <f t="shared" si="1"/>
        <v>1.2403158318092935</v>
      </c>
      <c r="M18" s="23">
        <f t="shared" si="2"/>
        <v>1.1685815482033535</v>
      </c>
      <c r="N18" s="23">
        <f xml:space="preserve"> (B18 *$D$31 * L18) / 3600</f>
        <v>2.067193053015489E-2</v>
      </c>
      <c r="O18" s="23">
        <f>(B18*J18*$D$31)/3600</f>
        <v>1.7689762911229551E-2</v>
      </c>
      <c r="P18" s="23">
        <f>B18 * J18</f>
        <v>0.42455430986950926</v>
      </c>
      <c r="Q18" s="23">
        <f t="shared" si="4"/>
        <v>0.42455430986950926</v>
      </c>
      <c r="R18" s="23">
        <f>B18 * (L18/M18)</f>
        <v>0.42455430986950926</v>
      </c>
      <c r="S18" s="29">
        <v>1008.909</v>
      </c>
      <c r="T18" s="30">
        <v>1009.345</v>
      </c>
      <c r="U18" s="27">
        <v>1279969.3530578299</v>
      </c>
      <c r="V18" s="23">
        <f t="shared" si="5"/>
        <v>98.451060937492358</v>
      </c>
      <c r="W18" s="27">
        <f t="shared" si="6"/>
        <v>1279969.0051276397</v>
      </c>
      <c r="X18" s="30">
        <f t="shared" si="7"/>
        <v>0.34793019015341997</v>
      </c>
    </row>
    <row r="19" spans="1:24" x14ac:dyDescent="0.3">
      <c r="A19" s="3" t="s">
        <v>18</v>
      </c>
      <c r="B19" s="3">
        <v>0.4</v>
      </c>
      <c r="C19" s="3">
        <f>(B19*$D$31)/3600</f>
        <v>1.6666666666666666E-2</v>
      </c>
      <c r="D19" s="3">
        <v>99200</v>
      </c>
      <c r="E19" s="3">
        <v>-1.45</v>
      </c>
      <c r="F19" s="3">
        <v>15.6</v>
      </c>
      <c r="G19" s="3">
        <v>1.7708854042579401E-2</v>
      </c>
      <c r="H19" s="3">
        <v>2.1120640426311E-2</v>
      </c>
      <c r="I19" s="3">
        <v>0.42501249702190502</v>
      </c>
      <c r="J19" s="9">
        <f t="shared" si="3"/>
        <v>1.0627530364372471</v>
      </c>
      <c r="K19" s="23">
        <f t="shared" si="0"/>
        <v>96858.685022649341</v>
      </c>
      <c r="L19" s="23">
        <f t="shared" si="1"/>
        <v>1.2419135886776529</v>
      </c>
      <c r="M19" s="23">
        <f t="shared" si="2"/>
        <v>1.1685815482033535</v>
      </c>
      <c r="N19" s="23">
        <f xml:space="preserve"> (B19 *$D$31 * L19) / 3600</f>
        <v>2.0698559811294214E-2</v>
      </c>
      <c r="O19" s="23">
        <f>(B19*J19*$D$31)/3600</f>
        <v>1.7712550607287453E-2</v>
      </c>
      <c r="P19" s="23">
        <f>B19 * J19</f>
        <v>0.42510121457489886</v>
      </c>
      <c r="Q19" s="23">
        <f t="shared" si="4"/>
        <v>0.42510121457489874</v>
      </c>
      <c r="R19" s="23">
        <f>B19 * (L19/M19)</f>
        <v>0.42510121457489874</v>
      </c>
      <c r="S19" s="29">
        <v>1009.0839999999999</v>
      </c>
      <c r="T19" s="30">
        <v>1009.327</v>
      </c>
      <c r="U19" s="27">
        <v>1308484.0398132701</v>
      </c>
      <c r="V19" s="23">
        <f t="shared" si="5"/>
        <v>100.94489877811304</v>
      </c>
      <c r="W19" s="27">
        <f t="shared" si="6"/>
        <v>1308476.2914166348</v>
      </c>
      <c r="X19" s="30">
        <f t="shared" si="7"/>
        <v>7.7483966352883726</v>
      </c>
    </row>
    <row r="20" spans="1:24" x14ac:dyDescent="0.3">
      <c r="A20" s="3" t="s">
        <v>19</v>
      </c>
      <c r="B20" s="3">
        <v>0.4</v>
      </c>
      <c r="C20" s="3">
        <f>(B20*$D$31)/3600</f>
        <v>1.6666666666666666E-2</v>
      </c>
      <c r="D20" s="3">
        <v>99200</v>
      </c>
      <c r="E20" s="3">
        <v>-1.99166666666666</v>
      </c>
      <c r="F20" s="3">
        <v>15.6</v>
      </c>
      <c r="G20" s="3">
        <v>1.7745883349472299E-2</v>
      </c>
      <c r="H20" s="3">
        <v>2.1163127037548701E-2</v>
      </c>
      <c r="I20" s="3">
        <v>0.42590120038733598</v>
      </c>
      <c r="J20" s="9">
        <f t="shared" si="3"/>
        <v>1.0648759949598945</v>
      </c>
      <c r="K20" s="23">
        <f t="shared" si="0"/>
        <v>96858.685022649341</v>
      </c>
      <c r="L20" s="23">
        <f t="shared" si="1"/>
        <v>1.2443944388348198</v>
      </c>
      <c r="M20" s="23">
        <f t="shared" si="2"/>
        <v>1.1685815482033535</v>
      </c>
      <c r="N20" s="23">
        <f xml:space="preserve"> (B20 *$D$31 * L20) / 3600</f>
        <v>2.0739907313913664E-2</v>
      </c>
      <c r="O20" s="23">
        <f>(B20*J20*$D$31)/3600</f>
        <v>1.7747933249331577E-2</v>
      </c>
      <c r="P20" s="23">
        <f>B20 * J20</f>
        <v>0.42595039798395784</v>
      </c>
      <c r="Q20" s="23">
        <f t="shared" si="4"/>
        <v>0.42595039798395773</v>
      </c>
      <c r="R20" s="23">
        <f>B20 * (L20/M20)</f>
        <v>0.42595039798395784</v>
      </c>
      <c r="S20" s="29">
        <v>1009.176</v>
      </c>
      <c r="T20" s="30">
        <v>1009.31</v>
      </c>
      <c r="U20" s="27">
        <v>1352744.7589201001</v>
      </c>
      <c r="V20" s="23">
        <f t="shared" si="5"/>
        <v>104.53150875105921</v>
      </c>
      <c r="W20" s="27">
        <f t="shared" si="6"/>
        <v>1352738.6636644895</v>
      </c>
      <c r="X20" s="30">
        <f t="shared" si="7"/>
        <v>6.0952556105330586</v>
      </c>
    </row>
    <row r="21" spans="1:24" x14ac:dyDescent="0.3">
      <c r="A21" s="3" t="s">
        <v>20</v>
      </c>
      <c r="B21" s="3">
        <v>0.4</v>
      </c>
      <c r="C21" s="3">
        <f>(B21*$D$31)/3600</f>
        <v>1.6666666666666666E-2</v>
      </c>
      <c r="D21" s="3">
        <v>99200</v>
      </c>
      <c r="E21" s="3">
        <v>-1.55833333333333</v>
      </c>
      <c r="F21" s="3">
        <v>15.6</v>
      </c>
      <c r="G21" s="3">
        <v>1.7716493283524301E-2</v>
      </c>
      <c r="H21" s="3">
        <v>2.1126944099327898E-2</v>
      </c>
      <c r="I21" s="3">
        <v>0.425195838804584</v>
      </c>
      <c r="J21" s="9">
        <f t="shared" si="3"/>
        <v>1.0631769506919089</v>
      </c>
      <c r="K21" s="23">
        <f t="shared" si="0"/>
        <v>96858.685022649341</v>
      </c>
      <c r="L21" s="23">
        <f t="shared" si="1"/>
        <v>1.2424089670536713</v>
      </c>
      <c r="M21" s="23">
        <f t="shared" si="2"/>
        <v>1.1685815482033535</v>
      </c>
      <c r="N21" s="23">
        <f xml:space="preserve"> (B21 *$D$31 * L21) / 3600</f>
        <v>2.0706816117561189E-2</v>
      </c>
      <c r="O21" s="23">
        <f>(B21*J21*$D$31)/3600</f>
        <v>1.7719615844865148E-2</v>
      </c>
      <c r="P21" s="23">
        <f>B21 * J21</f>
        <v>0.42527078027676357</v>
      </c>
      <c r="Q21" s="23">
        <f t="shared" si="4"/>
        <v>0.42527078027676352</v>
      </c>
      <c r="R21" s="23">
        <f>B21 * (L21/M21)</f>
        <v>0.42527078027676357</v>
      </c>
      <c r="S21" s="29">
        <v>1009.2380000000001</v>
      </c>
      <c r="T21" s="30">
        <v>1009.444</v>
      </c>
      <c r="U21" s="27">
        <v>1317363.6911497</v>
      </c>
      <c r="V21" s="23">
        <f t="shared" si="5"/>
        <v>101.68482561060721</v>
      </c>
      <c r="W21" s="27">
        <f t="shared" si="6"/>
        <v>1317335.8640822582</v>
      </c>
      <c r="X21" s="30">
        <f t="shared" si="7"/>
        <v>27.82706744177267</v>
      </c>
    </row>
    <row r="22" spans="1:24" x14ac:dyDescent="0.3">
      <c r="A22" s="3" t="s">
        <v>21</v>
      </c>
      <c r="B22" s="3">
        <v>0.4</v>
      </c>
      <c r="C22" s="3">
        <f>(B22*$D$31)/3600</f>
        <v>1.6666666666666666E-2</v>
      </c>
      <c r="D22" s="3">
        <v>99141.666666666599</v>
      </c>
      <c r="E22" s="3">
        <v>-1.45</v>
      </c>
      <c r="F22" s="3">
        <v>15.6</v>
      </c>
      <c r="G22" s="3">
        <v>1.77081565380653E-2</v>
      </c>
      <c r="H22" s="3">
        <v>2.11026788330465E-2</v>
      </c>
      <c r="I22" s="3">
        <v>0.424995756913567</v>
      </c>
      <c r="J22" s="9">
        <f t="shared" si="3"/>
        <v>1.0627530364372471</v>
      </c>
      <c r="K22" s="23">
        <f t="shared" si="0"/>
        <v>96801.728470636634</v>
      </c>
      <c r="L22" s="23">
        <f t="shared" si="1"/>
        <v>1.2411832967488263</v>
      </c>
      <c r="M22" s="23">
        <f t="shared" si="2"/>
        <v>1.1678943782741338</v>
      </c>
      <c r="N22" s="23">
        <f xml:space="preserve"> (B22 *$D$31 * L22) / 3600</f>
        <v>2.0686388279147105E-2</v>
      </c>
      <c r="O22" s="23">
        <f>(B22*J22*$D$31)/3600</f>
        <v>1.7712550607287453E-2</v>
      </c>
      <c r="P22" s="23">
        <f>B22 * J22</f>
        <v>0.42510121457489886</v>
      </c>
      <c r="Q22" s="23">
        <f t="shared" si="4"/>
        <v>0.42510121457489874</v>
      </c>
      <c r="R22" s="23">
        <f>B22 * (L22/M22)</f>
        <v>0.42510121457489874</v>
      </c>
      <c r="S22" s="29">
        <v>1009.343</v>
      </c>
      <c r="T22" s="30">
        <v>1009.631</v>
      </c>
      <c r="U22" s="27">
        <v>1307762.1538631299</v>
      </c>
      <c r="V22" s="23">
        <f t="shared" si="5"/>
        <v>100.81801973604878</v>
      </c>
      <c r="W22" s="27">
        <f t="shared" si="6"/>
        <v>1307757.2918246388</v>
      </c>
      <c r="X22" s="30">
        <f t="shared" si="7"/>
        <v>4.8620384910609573</v>
      </c>
    </row>
    <row r="23" spans="1:24" x14ac:dyDescent="0.3">
      <c r="A23" s="3" t="s">
        <v>22</v>
      </c>
      <c r="B23" s="3">
        <v>0.4</v>
      </c>
      <c r="C23" s="3">
        <f>(B23*$D$31)/3600</f>
        <v>1.6666666666666666E-2</v>
      </c>
      <c r="D23" s="3">
        <v>99100</v>
      </c>
      <c r="E23" s="3">
        <v>-1.35</v>
      </c>
      <c r="F23" s="3">
        <v>15.5999999999999</v>
      </c>
      <c r="G23" s="3">
        <v>1.7702004482827001E-2</v>
      </c>
      <c r="H23" s="3">
        <v>2.10843964243504E-2</v>
      </c>
      <c r="I23" s="3">
        <v>0.42484810758784802</v>
      </c>
      <c r="J23" s="9">
        <f t="shared" si="3"/>
        <v>1.062362030905077</v>
      </c>
      <c r="K23" s="23">
        <f t="shared" si="0"/>
        <v>96761.045219199092</v>
      </c>
      <c r="L23" s="23">
        <f t="shared" si="1"/>
        <v>1.2402051984133735</v>
      </c>
      <c r="M23" s="23">
        <f t="shared" si="2"/>
        <v>1.167403542610407</v>
      </c>
      <c r="N23" s="23">
        <f xml:space="preserve"> (B23 *$D$31 * L23) / 3600</f>
        <v>2.0670086640222893E-2</v>
      </c>
      <c r="O23" s="23">
        <f>(B23*J23*$D$31)/3600</f>
        <v>1.770603384841795E-2</v>
      </c>
      <c r="P23" s="23">
        <f>B23 * J23</f>
        <v>0.4249448123620308</v>
      </c>
      <c r="Q23" s="23">
        <f t="shared" si="4"/>
        <v>0.4249448123620308</v>
      </c>
      <c r="R23" s="23">
        <f>B23 * (L23/M23)</f>
        <v>0.4249448123620308</v>
      </c>
      <c r="S23" s="29">
        <v>1009.458</v>
      </c>
      <c r="T23" s="30">
        <v>1009.722</v>
      </c>
      <c r="U23" s="27">
        <v>1299086.69658619</v>
      </c>
      <c r="V23" s="23">
        <f t="shared" si="5"/>
        <v>100.18036924663697</v>
      </c>
      <c r="W23" s="27">
        <f t="shared" si="6"/>
        <v>1299077.9020881844</v>
      </c>
      <c r="X23" s="30">
        <f t="shared" si="7"/>
        <v>8.7944980056490749</v>
      </c>
    </row>
    <row r="24" spans="1:24" x14ac:dyDescent="0.3">
      <c r="A24" s="3" t="s">
        <v>23</v>
      </c>
      <c r="B24" s="3">
        <v>0.4</v>
      </c>
      <c r="C24" s="3">
        <f>(B24*$D$31)/3600</f>
        <v>1.6666666666666666E-2</v>
      </c>
      <c r="D24" s="3">
        <v>99041.666666666599</v>
      </c>
      <c r="E24" s="3">
        <v>-1.45</v>
      </c>
      <c r="F24" s="3">
        <v>15.6</v>
      </c>
      <c r="G24" s="3">
        <v>1.77099776654632E-2</v>
      </c>
      <c r="H24" s="3">
        <v>2.1079843573154299E-2</v>
      </c>
      <c r="I24" s="3">
        <v>0.42503946397111803</v>
      </c>
      <c r="J24" s="9">
        <f t="shared" si="3"/>
        <v>1.0627530364372471</v>
      </c>
      <c r="K24" s="23">
        <f t="shared" si="0"/>
        <v>96704.08866718637</v>
      </c>
      <c r="L24" s="23">
        <f t="shared" si="1"/>
        <v>1.2399313677279817</v>
      </c>
      <c r="M24" s="23">
        <f t="shared" si="2"/>
        <v>1.1667163726811867</v>
      </c>
      <c r="N24" s="23">
        <f xml:space="preserve"> (B24 *$D$31 * L24) / 3600</f>
        <v>2.0665522795466362E-2</v>
      </c>
      <c r="O24" s="23">
        <f>(B24*J24*$D$31)/3600</f>
        <v>1.7712550607287453E-2</v>
      </c>
      <c r="P24" s="23">
        <f>B24 * J24</f>
        <v>0.42510121457489886</v>
      </c>
      <c r="Q24" s="23">
        <f t="shared" si="4"/>
        <v>0.42510121457489874</v>
      </c>
      <c r="R24" s="23">
        <f>B24 * (L24/M24)</f>
        <v>0.42510121457489874</v>
      </c>
      <c r="S24" s="29">
        <v>1009.547</v>
      </c>
      <c r="T24" s="30">
        <v>1009.717</v>
      </c>
      <c r="U24" s="27">
        <v>1306457.3736262501</v>
      </c>
      <c r="V24" s="23">
        <f t="shared" si="5"/>
        <v>100.89243933507078</v>
      </c>
      <c r="W24" s="27">
        <f t="shared" si="6"/>
        <v>1306453.4382394317</v>
      </c>
      <c r="X24" s="30">
        <f t="shared" si="7"/>
        <v>3.9353868183679879</v>
      </c>
    </row>
    <row r="25" spans="1:24" x14ac:dyDescent="0.3">
      <c r="A25" s="3" t="s">
        <v>24</v>
      </c>
      <c r="B25" s="3">
        <v>0.4</v>
      </c>
      <c r="C25" s="3">
        <f>(B25*$D$31)/3600</f>
        <v>1.6666666666666666E-2</v>
      </c>
      <c r="D25" s="3">
        <v>99000</v>
      </c>
      <c r="E25" s="3">
        <v>-1.7</v>
      </c>
      <c r="F25" s="3">
        <v>15.6</v>
      </c>
      <c r="G25" s="3">
        <v>1.77302766243129E-2</v>
      </c>
      <c r="H25" s="3">
        <v>2.1094722960480702E-2</v>
      </c>
      <c r="I25" s="3">
        <v>0.42552663898351101</v>
      </c>
      <c r="J25" s="9">
        <f t="shared" si="3"/>
        <v>1.0637318106465279</v>
      </c>
      <c r="K25" s="23">
        <f t="shared" si="0"/>
        <v>96663.405415748843</v>
      </c>
      <c r="L25" s="23">
        <f t="shared" si="1"/>
        <v>1.2405512021138017</v>
      </c>
      <c r="M25" s="23">
        <f t="shared" si="2"/>
        <v>1.1662255370174597</v>
      </c>
      <c r="N25" s="23">
        <f xml:space="preserve"> (B25 *$D$31 * L25) / 3600</f>
        <v>2.0675853368563358E-2</v>
      </c>
      <c r="O25" s="23">
        <f>(B25*J25*$D$31)/3600</f>
        <v>1.7728863510775465E-2</v>
      </c>
      <c r="P25" s="23">
        <f>B25 * J25</f>
        <v>0.42549272425861118</v>
      </c>
      <c r="Q25" s="23">
        <f t="shared" si="4"/>
        <v>0.42549272425861107</v>
      </c>
      <c r="R25" s="23">
        <f>B25 * (L25/M25)</f>
        <v>0.42549272425861118</v>
      </c>
      <c r="S25" s="29">
        <v>1009.57</v>
      </c>
      <c r="T25" s="30">
        <v>1009.477</v>
      </c>
      <c r="U25" s="27">
        <v>1326230.5346295999</v>
      </c>
      <c r="V25" s="23">
        <f t="shared" si="5"/>
        <v>102.8121605401853</v>
      </c>
      <c r="W25" s="27">
        <f t="shared" si="6"/>
        <v>1326230.0328405784</v>
      </c>
      <c r="X25" s="30">
        <f t="shared" si="7"/>
        <v>0.50178902153857052</v>
      </c>
    </row>
    <row r="28" spans="1:24" x14ac:dyDescent="0.3">
      <c r="A28" t="s">
        <v>25</v>
      </c>
      <c r="D28">
        <v>201</v>
      </c>
      <c r="E28" s="12" t="s">
        <v>34</v>
      </c>
    </row>
    <row r="29" spans="1:24" x14ac:dyDescent="0.3">
      <c r="A29" t="s">
        <v>28</v>
      </c>
      <c r="D29">
        <v>0.4</v>
      </c>
      <c r="E29" s="12" t="s">
        <v>35</v>
      </c>
    </row>
    <row r="30" spans="1:24" x14ac:dyDescent="0.3">
      <c r="A30" t="s">
        <v>26</v>
      </c>
      <c r="D30">
        <v>287.05</v>
      </c>
      <c r="E30" s="12" t="s">
        <v>36</v>
      </c>
    </row>
    <row r="31" spans="1:24" x14ac:dyDescent="0.3">
      <c r="A31" t="s">
        <v>33</v>
      </c>
      <c r="D31" s="12">
        <v>150</v>
      </c>
      <c r="E31" s="12" t="s">
        <v>37</v>
      </c>
    </row>
    <row r="32" spans="1:24" s="23" customFormat="1" x14ac:dyDescent="0.3">
      <c r="A32" s="23" t="s">
        <v>57</v>
      </c>
      <c r="L32" s="2"/>
      <c r="M32" s="2"/>
      <c r="S32" s="29"/>
      <c r="T32" s="30"/>
    </row>
    <row r="33" spans="1:7" x14ac:dyDescent="0.3">
      <c r="A33" s="4" t="s">
        <v>27</v>
      </c>
      <c r="B33" s="4"/>
      <c r="C33" s="4"/>
      <c r="D33" s="4"/>
      <c r="E33" s="4"/>
      <c r="F33" s="4"/>
      <c r="G33" s="4"/>
    </row>
  </sheetData>
  <hyperlinks>
    <hyperlink ref="A33" r:id="rId1" xr:uid="{00000000-0004-0000-0000-00000000000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1" width="4.77734375" style="23" customWidth="1"/>
    <col min="2" max="6" width="10.77734375" style="23" customWidth="1"/>
    <col min="7" max="7" width="10.77734375" style="23" hidden="1" customWidth="1"/>
    <col min="8" max="9" width="10.77734375" style="23" customWidth="1"/>
    <col min="10" max="16384" width="8.88671875" style="23"/>
  </cols>
  <sheetData>
    <row r="1" spans="1:9" s="10" customFormat="1" ht="70.8" customHeight="1" thickBot="1" x14ac:dyDescent="0.35">
      <c r="A1" s="11" t="s">
        <v>53</v>
      </c>
      <c r="B1" s="17" t="s">
        <v>51</v>
      </c>
      <c r="C1" s="11" t="s">
        <v>32</v>
      </c>
      <c r="D1" s="11" t="s">
        <v>31</v>
      </c>
      <c r="E1" s="11" t="s">
        <v>30</v>
      </c>
      <c r="F1" s="20" t="s">
        <v>52</v>
      </c>
      <c r="G1" s="6" t="s">
        <v>47</v>
      </c>
      <c r="H1" s="8" t="s">
        <v>55</v>
      </c>
      <c r="I1" s="15" t="s">
        <v>50</v>
      </c>
    </row>
    <row r="2" spans="1:9" x14ac:dyDescent="0.3">
      <c r="A2" s="21">
        <v>1</v>
      </c>
      <c r="B2" s="7">
        <v>0.4</v>
      </c>
      <c r="C2" s="1">
        <v>-7.8250000000000002</v>
      </c>
      <c r="D2" s="1">
        <v>15.6</v>
      </c>
      <c r="E2" s="1">
        <v>1.8166666130740999E-2</v>
      </c>
      <c r="F2" s="22">
        <v>0.43599998713778398</v>
      </c>
      <c r="G2" s="9">
        <f t="shared" ref="G2:G25" si="0">(D2+273.15)/(273.15+C2)</f>
        <v>1.0882879487421089</v>
      </c>
      <c r="H2" s="23">
        <f t="shared" ref="H2:H25" si="1">(B2*G2*$C$28)/3600</f>
        <v>1.8138132479035146E-2</v>
      </c>
      <c r="I2" s="19">
        <f t="shared" ref="I2:I25" si="2">B2 * G2</f>
        <v>0.43531517949684356</v>
      </c>
    </row>
    <row r="3" spans="1:9" x14ac:dyDescent="0.3">
      <c r="A3" s="21">
        <v>2</v>
      </c>
      <c r="B3" s="7">
        <v>0.4</v>
      </c>
      <c r="C3" s="1">
        <v>-11.908333333333299</v>
      </c>
      <c r="D3" s="1">
        <v>15.6</v>
      </c>
      <c r="E3" s="1">
        <v>1.8449866495379202E-2</v>
      </c>
      <c r="F3" s="22">
        <v>0.44279679588910098</v>
      </c>
      <c r="G3" s="9">
        <f t="shared" si="0"/>
        <v>1.105298414622476</v>
      </c>
      <c r="H3" s="23">
        <f t="shared" si="1"/>
        <v>1.8421640243707935E-2</v>
      </c>
      <c r="I3" s="19">
        <f t="shared" si="2"/>
        <v>0.44211936584899042</v>
      </c>
    </row>
    <row r="4" spans="1:9" x14ac:dyDescent="0.3">
      <c r="A4" s="21">
        <v>3</v>
      </c>
      <c r="B4" s="7">
        <v>0.4</v>
      </c>
      <c r="C4" s="1">
        <v>-11.35</v>
      </c>
      <c r="D4" s="1">
        <v>15.5999999999999</v>
      </c>
      <c r="E4" s="1">
        <v>1.83999151632399E-2</v>
      </c>
      <c r="F4" s="22">
        <v>0.44159796391775702</v>
      </c>
      <c r="G4" s="9">
        <f t="shared" si="0"/>
        <v>1.1029411764705881</v>
      </c>
      <c r="H4" s="23">
        <f t="shared" si="1"/>
        <v>1.8382352941176468E-2</v>
      </c>
      <c r="I4" s="19">
        <f t="shared" si="2"/>
        <v>0.44117647058823528</v>
      </c>
    </row>
    <row r="5" spans="1:9" x14ac:dyDescent="0.3">
      <c r="A5" s="21">
        <v>4</v>
      </c>
      <c r="B5" s="7">
        <v>0.4</v>
      </c>
      <c r="C5" s="1">
        <v>-11.1</v>
      </c>
      <c r="D5" s="1">
        <v>15.6</v>
      </c>
      <c r="E5" s="1">
        <v>1.8376018137196901E-2</v>
      </c>
      <c r="F5" s="22">
        <v>0.441024435292725</v>
      </c>
      <c r="G5" s="9">
        <f t="shared" si="0"/>
        <v>1.1018889524899831</v>
      </c>
      <c r="H5" s="23">
        <f t="shared" si="1"/>
        <v>1.8364815874833053E-2</v>
      </c>
      <c r="I5" s="19">
        <f t="shared" si="2"/>
        <v>0.44075558099599327</v>
      </c>
    </row>
    <row r="6" spans="1:9" x14ac:dyDescent="0.3">
      <c r="A6" s="21">
        <v>5</v>
      </c>
      <c r="B6" s="7">
        <v>0.4</v>
      </c>
      <c r="C6" s="1">
        <v>-10.8083333333333</v>
      </c>
      <c r="D6" s="1">
        <v>15.6</v>
      </c>
      <c r="E6" s="1">
        <v>1.8351174487915099E-2</v>
      </c>
      <c r="F6" s="22">
        <v>0.440428187709963</v>
      </c>
      <c r="G6" s="9">
        <f t="shared" si="0"/>
        <v>1.1006638925065912</v>
      </c>
      <c r="H6" s="23">
        <f t="shared" si="1"/>
        <v>1.8344398208443191E-2</v>
      </c>
      <c r="I6" s="19">
        <f t="shared" si="2"/>
        <v>0.44026555700263653</v>
      </c>
    </row>
    <row r="7" spans="1:9" x14ac:dyDescent="0.3">
      <c r="A7" s="21">
        <v>6</v>
      </c>
      <c r="B7" s="7">
        <v>0.4</v>
      </c>
      <c r="C7" s="1">
        <v>-10.6</v>
      </c>
      <c r="D7" s="1">
        <v>15.6</v>
      </c>
      <c r="E7" s="1">
        <v>1.83339201237076E-2</v>
      </c>
      <c r="F7" s="22">
        <v>0.44001408296898298</v>
      </c>
      <c r="G7" s="9">
        <f t="shared" si="0"/>
        <v>1.099790516092173</v>
      </c>
      <c r="H7" s="23">
        <f t="shared" si="1"/>
        <v>1.8329841934869549E-2</v>
      </c>
      <c r="I7" s="19">
        <f t="shared" si="2"/>
        <v>0.43991620643686924</v>
      </c>
    </row>
    <row r="8" spans="1:9" x14ac:dyDescent="0.3">
      <c r="A8" s="21">
        <v>7</v>
      </c>
      <c r="B8" s="7">
        <v>0.4</v>
      </c>
      <c r="C8" s="1">
        <v>-10.6</v>
      </c>
      <c r="D8" s="1">
        <v>15.6</v>
      </c>
      <c r="E8" s="1">
        <v>1.8331904235070501E-2</v>
      </c>
      <c r="F8" s="22">
        <v>0.43996570164169302</v>
      </c>
      <c r="G8" s="9">
        <f t="shared" si="0"/>
        <v>1.099790516092173</v>
      </c>
      <c r="H8" s="23">
        <f t="shared" si="1"/>
        <v>1.8329841934869549E-2</v>
      </c>
      <c r="I8" s="19">
        <f t="shared" si="2"/>
        <v>0.43991620643686924</v>
      </c>
    </row>
    <row r="9" spans="1:9" x14ac:dyDescent="0.3">
      <c r="A9" s="21">
        <v>8</v>
      </c>
      <c r="B9" s="7">
        <v>0.4</v>
      </c>
      <c r="C9" s="1">
        <v>-10.25</v>
      </c>
      <c r="D9" s="1">
        <v>15.6</v>
      </c>
      <c r="E9" s="1">
        <v>1.8305748413419299E-2</v>
      </c>
      <c r="F9" s="22">
        <v>0.43933796192206298</v>
      </c>
      <c r="G9" s="9">
        <f t="shared" si="0"/>
        <v>1.098326359832636</v>
      </c>
      <c r="H9" s="23">
        <f t="shared" si="1"/>
        <v>1.8305439330543932E-2</v>
      </c>
      <c r="I9" s="19">
        <f t="shared" si="2"/>
        <v>0.43933054393305443</v>
      </c>
    </row>
    <row r="10" spans="1:9" x14ac:dyDescent="0.3">
      <c r="A10" s="21">
        <v>9</v>
      </c>
      <c r="B10" s="7">
        <v>0.4</v>
      </c>
      <c r="C10" s="1">
        <v>-9.3583333333333307</v>
      </c>
      <c r="D10" s="1">
        <v>15.6</v>
      </c>
      <c r="E10" s="1">
        <v>1.8243322893167099E-2</v>
      </c>
      <c r="F10" s="22">
        <v>0.43783974943601001</v>
      </c>
      <c r="G10" s="9">
        <f t="shared" si="0"/>
        <v>1.0946138050860845</v>
      </c>
      <c r="H10" s="23">
        <f t="shared" si="1"/>
        <v>1.8243563418101408E-2</v>
      </c>
      <c r="I10" s="19">
        <f t="shared" si="2"/>
        <v>0.43784552203443383</v>
      </c>
    </row>
    <row r="11" spans="1:9" x14ac:dyDescent="0.3">
      <c r="A11" s="21">
        <v>10</v>
      </c>
      <c r="B11" s="7">
        <v>0.4</v>
      </c>
      <c r="C11" s="1">
        <v>-7.61666666666666</v>
      </c>
      <c r="D11" s="1">
        <v>15.6</v>
      </c>
      <c r="E11" s="1">
        <v>1.8123598608869501E-2</v>
      </c>
      <c r="F11" s="22">
        <v>0.43496636661286903</v>
      </c>
      <c r="G11" s="9">
        <f t="shared" si="0"/>
        <v>1.0874340949033394</v>
      </c>
      <c r="H11" s="23">
        <f t="shared" si="1"/>
        <v>1.8123901581722328E-2</v>
      </c>
      <c r="I11" s="19">
        <f t="shared" si="2"/>
        <v>0.43497363796133581</v>
      </c>
    </row>
    <row r="12" spans="1:9" x14ac:dyDescent="0.3">
      <c r="A12" s="21">
        <v>11</v>
      </c>
      <c r="B12" s="7">
        <v>0.4</v>
      </c>
      <c r="C12" s="1">
        <v>-5.7083333333333304</v>
      </c>
      <c r="D12" s="1">
        <v>15.5999999999999</v>
      </c>
      <c r="E12" s="1">
        <v>1.7990616819230702E-2</v>
      </c>
      <c r="F12" s="22">
        <v>0.43177480366153698</v>
      </c>
      <c r="G12" s="9">
        <f t="shared" si="0"/>
        <v>1.0796746954164456</v>
      </c>
      <c r="H12" s="23">
        <f t="shared" si="1"/>
        <v>1.7994578256940758E-2</v>
      </c>
      <c r="I12" s="19">
        <f t="shared" si="2"/>
        <v>0.43186987816657824</v>
      </c>
    </row>
    <row r="13" spans="1:9" x14ac:dyDescent="0.3">
      <c r="A13" s="21">
        <v>12</v>
      </c>
      <c r="B13" s="7">
        <v>0.4</v>
      </c>
      <c r="C13" s="1">
        <v>-4.0083333333333302</v>
      </c>
      <c r="D13" s="1">
        <v>15.6</v>
      </c>
      <c r="E13" s="1">
        <v>1.7872692627291902E-2</v>
      </c>
      <c r="F13" s="22">
        <v>0.42894462305500503</v>
      </c>
      <c r="G13" s="9">
        <f t="shared" si="0"/>
        <v>1.0728550639378271</v>
      </c>
      <c r="H13" s="23">
        <f t="shared" si="1"/>
        <v>1.7880917732297118E-2</v>
      </c>
      <c r="I13" s="19">
        <f t="shared" si="2"/>
        <v>0.42914202557513087</v>
      </c>
    </row>
    <row r="14" spans="1:9" x14ac:dyDescent="0.3">
      <c r="A14" s="21">
        <v>13</v>
      </c>
      <c r="B14" s="7">
        <v>0.4</v>
      </c>
      <c r="C14" s="1">
        <v>-2.6583333333333301</v>
      </c>
      <c r="D14" s="1">
        <v>15.6</v>
      </c>
      <c r="E14" s="1">
        <v>1.7781964839429901E-2</v>
      </c>
      <c r="F14" s="22">
        <v>0.42676715614631799</v>
      </c>
      <c r="G14" s="9">
        <f t="shared" si="0"/>
        <v>1.0675005391416863</v>
      </c>
      <c r="H14" s="23">
        <f t="shared" si="1"/>
        <v>1.7791675652361442E-2</v>
      </c>
      <c r="I14" s="19">
        <f t="shared" si="2"/>
        <v>0.42700021565667456</v>
      </c>
    </row>
    <row r="15" spans="1:9" x14ac:dyDescent="0.3">
      <c r="A15" s="21">
        <v>14</v>
      </c>
      <c r="B15" s="7">
        <v>0.4</v>
      </c>
      <c r="C15" s="1">
        <v>-1.55833333333333</v>
      </c>
      <c r="D15" s="1">
        <v>15.6</v>
      </c>
      <c r="E15" s="1">
        <v>1.77103691867922E-2</v>
      </c>
      <c r="F15" s="22">
        <v>0.42504886048301399</v>
      </c>
      <c r="G15" s="9">
        <f t="shared" si="0"/>
        <v>1.0631769506919089</v>
      </c>
      <c r="H15" s="23">
        <f t="shared" si="1"/>
        <v>1.7719615844865148E-2</v>
      </c>
      <c r="I15" s="19">
        <f t="shared" si="2"/>
        <v>0.42527078027676357</v>
      </c>
    </row>
    <row r="16" spans="1:9" x14ac:dyDescent="0.3">
      <c r="A16" s="21">
        <v>15</v>
      </c>
      <c r="B16" s="7">
        <v>0.4</v>
      </c>
      <c r="C16" s="1">
        <v>-1.0999999999999901</v>
      </c>
      <c r="D16" s="1">
        <v>15.6</v>
      </c>
      <c r="E16" s="1">
        <v>1.7681540626746602E-2</v>
      </c>
      <c r="F16" s="22">
        <v>0.42435697504191999</v>
      </c>
      <c r="G16" s="9">
        <f t="shared" si="0"/>
        <v>1.0613857746737732</v>
      </c>
      <c r="H16" s="23">
        <f t="shared" si="1"/>
        <v>1.7689762911229551E-2</v>
      </c>
      <c r="I16" s="19">
        <f t="shared" si="2"/>
        <v>0.42455430986950926</v>
      </c>
    </row>
    <row r="17" spans="1:9" x14ac:dyDescent="0.3">
      <c r="A17" s="21">
        <v>16</v>
      </c>
      <c r="B17" s="7">
        <v>0.4</v>
      </c>
      <c r="C17" s="1">
        <v>-1.0999999999999901</v>
      </c>
      <c r="D17" s="1">
        <v>15.6</v>
      </c>
      <c r="E17" s="1">
        <v>1.76813573384355E-2</v>
      </c>
      <c r="F17" s="22">
        <v>0.42435257612245197</v>
      </c>
      <c r="G17" s="9">
        <f t="shared" si="0"/>
        <v>1.0613857746737732</v>
      </c>
      <c r="H17" s="23">
        <f t="shared" si="1"/>
        <v>1.7689762911229551E-2</v>
      </c>
      <c r="I17" s="19">
        <f t="shared" si="2"/>
        <v>0.42455430986950926</v>
      </c>
    </row>
    <row r="18" spans="1:9" x14ac:dyDescent="0.3">
      <c r="A18" s="21">
        <v>17</v>
      </c>
      <c r="B18" s="7">
        <v>0.4</v>
      </c>
      <c r="C18" s="1">
        <v>-1.0999999999999901</v>
      </c>
      <c r="D18" s="1">
        <v>15.6</v>
      </c>
      <c r="E18" s="1">
        <v>1.7683106864202599E-2</v>
      </c>
      <c r="F18" s="22">
        <v>0.42439456474086401</v>
      </c>
      <c r="G18" s="9">
        <f t="shared" si="0"/>
        <v>1.0613857746737732</v>
      </c>
      <c r="H18" s="23">
        <f t="shared" si="1"/>
        <v>1.7689762911229551E-2</v>
      </c>
      <c r="I18" s="19">
        <f t="shared" si="2"/>
        <v>0.42455430986950926</v>
      </c>
    </row>
    <row r="19" spans="1:9" x14ac:dyDescent="0.3">
      <c r="A19" s="21">
        <v>18</v>
      </c>
      <c r="B19" s="7">
        <v>0.4</v>
      </c>
      <c r="C19" s="1">
        <v>-1.45</v>
      </c>
      <c r="D19" s="1">
        <v>15.6</v>
      </c>
      <c r="E19" s="1">
        <v>1.7708854042579401E-2</v>
      </c>
      <c r="F19" s="22">
        <v>0.42501249702190502</v>
      </c>
      <c r="G19" s="9">
        <f t="shared" si="0"/>
        <v>1.0627530364372471</v>
      </c>
      <c r="H19" s="23">
        <f t="shared" si="1"/>
        <v>1.7712550607287453E-2</v>
      </c>
      <c r="I19" s="19">
        <f t="shared" si="2"/>
        <v>0.42510121457489886</v>
      </c>
    </row>
    <row r="20" spans="1:9" x14ac:dyDescent="0.3">
      <c r="A20" s="21">
        <v>19</v>
      </c>
      <c r="B20" s="7">
        <v>0.4</v>
      </c>
      <c r="C20" s="1">
        <v>-1.99166666666666</v>
      </c>
      <c r="D20" s="1">
        <v>15.6</v>
      </c>
      <c r="E20" s="1">
        <v>1.7745883349472299E-2</v>
      </c>
      <c r="F20" s="22">
        <v>0.42590120038733598</v>
      </c>
      <c r="G20" s="9">
        <f t="shared" si="0"/>
        <v>1.0648759949598945</v>
      </c>
      <c r="H20" s="23">
        <f t="shared" si="1"/>
        <v>1.7747933249331577E-2</v>
      </c>
      <c r="I20" s="19">
        <f t="shared" si="2"/>
        <v>0.42595039798395784</v>
      </c>
    </row>
    <row r="21" spans="1:9" x14ac:dyDescent="0.3">
      <c r="A21" s="21">
        <v>20</v>
      </c>
      <c r="B21" s="7">
        <v>0.4</v>
      </c>
      <c r="C21" s="1">
        <v>-1.55833333333333</v>
      </c>
      <c r="D21" s="1">
        <v>15.6</v>
      </c>
      <c r="E21" s="1">
        <v>1.7716493283524301E-2</v>
      </c>
      <c r="F21" s="22">
        <v>0.425195838804584</v>
      </c>
      <c r="G21" s="9">
        <f t="shared" si="0"/>
        <v>1.0631769506919089</v>
      </c>
      <c r="H21" s="23">
        <f t="shared" si="1"/>
        <v>1.7719615844865148E-2</v>
      </c>
      <c r="I21" s="19">
        <f t="shared" si="2"/>
        <v>0.42527078027676357</v>
      </c>
    </row>
    <row r="22" spans="1:9" x14ac:dyDescent="0.3">
      <c r="A22" s="21">
        <v>21</v>
      </c>
      <c r="B22" s="7">
        <v>0.4</v>
      </c>
      <c r="C22" s="1">
        <v>-1.45</v>
      </c>
      <c r="D22" s="1">
        <v>15.6</v>
      </c>
      <c r="E22" s="1">
        <v>1.77081565380653E-2</v>
      </c>
      <c r="F22" s="22">
        <v>0.424995756913567</v>
      </c>
      <c r="G22" s="9">
        <f t="shared" si="0"/>
        <v>1.0627530364372471</v>
      </c>
      <c r="H22" s="23">
        <f t="shared" si="1"/>
        <v>1.7712550607287453E-2</v>
      </c>
      <c r="I22" s="19">
        <f t="shared" si="2"/>
        <v>0.42510121457489886</v>
      </c>
    </row>
    <row r="23" spans="1:9" x14ac:dyDescent="0.3">
      <c r="A23" s="21">
        <v>22</v>
      </c>
      <c r="B23" s="7">
        <v>0.4</v>
      </c>
      <c r="C23" s="1">
        <v>-1.35</v>
      </c>
      <c r="D23" s="1">
        <v>15.5999999999999</v>
      </c>
      <c r="E23" s="1">
        <v>1.7702004482827001E-2</v>
      </c>
      <c r="F23" s="22">
        <v>0.42484810758784802</v>
      </c>
      <c r="G23" s="9">
        <f t="shared" si="0"/>
        <v>1.062362030905077</v>
      </c>
      <c r="H23" s="23">
        <f t="shared" si="1"/>
        <v>1.770603384841795E-2</v>
      </c>
      <c r="I23" s="19">
        <f t="shared" si="2"/>
        <v>0.4249448123620308</v>
      </c>
    </row>
    <row r="24" spans="1:9" x14ac:dyDescent="0.3">
      <c r="A24" s="21">
        <v>23</v>
      </c>
      <c r="B24" s="7">
        <v>0.4</v>
      </c>
      <c r="C24" s="1">
        <v>-1.45</v>
      </c>
      <c r="D24" s="1">
        <v>15.6</v>
      </c>
      <c r="E24" s="1">
        <v>1.77099776654632E-2</v>
      </c>
      <c r="F24" s="22">
        <v>0.42503946397111803</v>
      </c>
      <c r="G24" s="9">
        <f t="shared" si="0"/>
        <v>1.0627530364372471</v>
      </c>
      <c r="H24" s="23">
        <f t="shared" si="1"/>
        <v>1.7712550607287453E-2</v>
      </c>
      <c r="I24" s="19">
        <f t="shared" si="2"/>
        <v>0.42510121457489886</v>
      </c>
    </row>
    <row r="25" spans="1:9" x14ac:dyDescent="0.3">
      <c r="A25" s="21">
        <v>24</v>
      </c>
      <c r="B25" s="7">
        <v>0.4</v>
      </c>
      <c r="C25" s="1">
        <v>-1.7</v>
      </c>
      <c r="D25" s="1">
        <v>15.6</v>
      </c>
      <c r="E25" s="1">
        <v>1.77302766243129E-2</v>
      </c>
      <c r="F25" s="22">
        <v>0.42552663898351101</v>
      </c>
      <c r="G25" s="9">
        <f t="shared" si="0"/>
        <v>1.0637318106465279</v>
      </c>
      <c r="H25" s="23">
        <f t="shared" si="1"/>
        <v>1.7728863510775465E-2</v>
      </c>
      <c r="I25" s="19">
        <f t="shared" si="2"/>
        <v>0.42549272425861118</v>
      </c>
    </row>
    <row r="26" spans="1:9" x14ac:dyDescent="0.3">
      <c r="C26" s="1"/>
      <c r="D26" s="1"/>
      <c r="E26" s="1"/>
    </row>
    <row r="28" spans="1:9" x14ac:dyDescent="0.3">
      <c r="A28" s="23" t="s">
        <v>33</v>
      </c>
      <c r="C28" s="23">
        <v>150</v>
      </c>
      <c r="D28" s="23" t="s">
        <v>37</v>
      </c>
    </row>
    <row r="29" spans="1:9" x14ac:dyDescent="0.3">
      <c r="A29" s="1" t="s">
        <v>54</v>
      </c>
      <c r="C29" s="4" t="s">
        <v>27</v>
      </c>
      <c r="D29" s="4"/>
      <c r="E29" s="4"/>
      <c r="F29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shoebox_ep_infil_</vt:lpstr>
      <vt:lpstr>shoebox_ep_infil_simple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2022-05-22T07:44:45Z</dcterms:created>
  <dcterms:modified xsi:type="dcterms:W3CDTF">2022-05-23T05:06:27Z</dcterms:modified>
</cp:coreProperties>
</file>