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Ongoing\PanelDesignR\inst\extdata\Catalogues\"/>
    </mc:Choice>
  </mc:AlternateContent>
  <bookViews>
    <workbookView xWindow="0" yWindow="0" windowWidth="28800" windowHeight="13848"/>
  </bookViews>
  <sheets>
    <sheet name="Sheet1" sheetId="1" r:id="rId1"/>
  </sheets>
  <definedNames>
    <definedName name="_xlnm._FilterDatabase" localSheetId="0" hidden="1">Sheet1!$A$1:$H$100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3" i="1" l="1"/>
  <c r="J103" i="1"/>
  <c r="J104" i="1"/>
  <c r="I105" i="1"/>
  <c r="J105" i="1"/>
  <c r="I106" i="1"/>
  <c r="J106" i="1"/>
  <c r="J107" i="1"/>
  <c r="J108" i="1"/>
  <c r="I110" i="1"/>
  <c r="J110" i="1"/>
  <c r="I111" i="1"/>
  <c r="J111" i="1"/>
  <c r="J112" i="1"/>
  <c r="J113" i="1"/>
  <c r="J114" i="1"/>
  <c r="I80" i="1"/>
  <c r="J80" i="1"/>
  <c r="I81" i="1"/>
  <c r="J81" i="1"/>
  <c r="I82" i="1"/>
  <c r="J82" i="1"/>
  <c r="I83" i="1"/>
  <c r="J83" i="1"/>
  <c r="J84" i="1"/>
  <c r="J85" i="1"/>
  <c r="I86" i="1"/>
  <c r="J86" i="1"/>
  <c r="J87" i="1"/>
  <c r="I88" i="1"/>
  <c r="J88" i="1"/>
  <c r="I89" i="1"/>
  <c r="J89" i="1"/>
  <c r="I90" i="1"/>
  <c r="J90" i="1"/>
  <c r="I91" i="1"/>
  <c r="J91" i="1"/>
  <c r="J92" i="1"/>
  <c r="J93" i="1"/>
  <c r="I95" i="1"/>
  <c r="J95" i="1"/>
  <c r="I96" i="1"/>
  <c r="J96" i="1"/>
  <c r="J97" i="1"/>
  <c r="J98" i="1"/>
  <c r="J99" i="1"/>
  <c r="I100" i="1"/>
  <c r="J100" i="1"/>
  <c r="I101" i="1"/>
  <c r="J101" i="1"/>
  <c r="I102" i="1"/>
  <c r="J102" i="1"/>
  <c r="J62" i="1"/>
  <c r="J63" i="1"/>
  <c r="J64" i="1"/>
  <c r="J65" i="1"/>
  <c r="J66" i="1"/>
  <c r="J67" i="1"/>
  <c r="J68" i="1"/>
  <c r="J69" i="1"/>
  <c r="J70" i="1"/>
  <c r="J71" i="1"/>
  <c r="J72" i="1"/>
  <c r="I73" i="1"/>
  <c r="J73" i="1"/>
  <c r="I74" i="1"/>
  <c r="J74" i="1"/>
  <c r="I75" i="1"/>
  <c r="J75" i="1"/>
  <c r="J77" i="1"/>
  <c r="I78" i="1"/>
  <c r="J78" i="1"/>
  <c r="I79" i="1"/>
  <c r="J79" i="1"/>
  <c r="J46" i="1"/>
  <c r="I49" i="1"/>
  <c r="J49" i="1"/>
  <c r="I50" i="1"/>
  <c r="J50" i="1"/>
  <c r="I51" i="1"/>
  <c r="J51" i="1"/>
  <c r="I54" i="1"/>
  <c r="J54" i="1"/>
  <c r="I56" i="1"/>
  <c r="J56" i="1"/>
  <c r="J57" i="1"/>
  <c r="J58" i="1"/>
  <c r="J59" i="1"/>
  <c r="J60" i="1"/>
  <c r="J61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J12" i="1"/>
  <c r="J13" i="1"/>
  <c r="I14" i="1"/>
  <c r="J14" i="1"/>
  <c r="I15" i="1"/>
  <c r="J15" i="1"/>
  <c r="I16" i="1"/>
  <c r="J16" i="1"/>
  <c r="J17" i="1"/>
  <c r="I18" i="1"/>
  <c r="J18" i="1"/>
  <c r="I19" i="1"/>
  <c r="J19" i="1"/>
  <c r="J20" i="1"/>
  <c r="I21" i="1"/>
  <c r="J21" i="1"/>
  <c r="I22" i="1"/>
  <c r="J22" i="1"/>
  <c r="I23" i="1"/>
  <c r="J23" i="1"/>
  <c r="I2" i="1"/>
  <c r="J2" i="1"/>
  <c r="I3" i="1"/>
  <c r="J3" i="1"/>
</calcChain>
</file>

<file path=xl/sharedStrings.xml><?xml version="1.0" encoding="utf-8"?>
<sst xmlns="http://schemas.openxmlformats.org/spreadsheetml/2006/main" count="302" uniqueCount="165">
  <si>
    <t>Fluorochrome</t>
  </si>
  <si>
    <t>Brightness</t>
  </si>
  <si>
    <t>AF488</t>
  </si>
  <si>
    <t>AF700</t>
  </si>
  <si>
    <t>APC-H7</t>
  </si>
  <si>
    <t>APC-R700</t>
  </si>
  <si>
    <t>APC</t>
  </si>
  <si>
    <t>BB515</t>
  </si>
  <si>
    <t>BB630-P</t>
  </si>
  <si>
    <t>BB660-P</t>
  </si>
  <si>
    <t>BB700</t>
  </si>
  <si>
    <t>BB790-P</t>
  </si>
  <si>
    <t>BUV395</t>
  </si>
  <si>
    <t>BUV496</t>
  </si>
  <si>
    <t>BUV563</t>
  </si>
  <si>
    <t>BUV615-P</t>
  </si>
  <si>
    <t>BUV661</t>
  </si>
  <si>
    <t>BUV737</t>
  </si>
  <si>
    <t>BUV805</t>
  </si>
  <si>
    <t>BV421</t>
  </si>
  <si>
    <t>BV480</t>
  </si>
  <si>
    <t>BV510</t>
  </si>
  <si>
    <t>BV570</t>
  </si>
  <si>
    <t>BV605</t>
  </si>
  <si>
    <t>BV650</t>
  </si>
  <si>
    <t>BV711</t>
  </si>
  <si>
    <t>BV750</t>
  </si>
  <si>
    <t>BV786</t>
  </si>
  <si>
    <t>BYG584-P</t>
  </si>
  <si>
    <t>FITC</t>
  </si>
  <si>
    <t>PE-CF594</t>
  </si>
  <si>
    <t>PE</t>
  </si>
  <si>
    <t>Laser</t>
  </si>
  <si>
    <t>UV</t>
  </si>
  <si>
    <t>Violet</t>
  </si>
  <si>
    <t>Yellow-Green</t>
  </si>
  <si>
    <t>Red</t>
  </si>
  <si>
    <t>Blue</t>
  </si>
  <si>
    <t>Channel</t>
  </si>
  <si>
    <t>UV379</t>
  </si>
  <si>
    <t>UV515</t>
  </si>
  <si>
    <t>UV580</t>
  </si>
  <si>
    <t>UV605</t>
  </si>
  <si>
    <t>UV670</t>
  </si>
  <si>
    <t>UV735</t>
  </si>
  <si>
    <t>UV810</t>
  </si>
  <si>
    <t>V450</t>
  </si>
  <si>
    <t>V525</t>
  </si>
  <si>
    <t>V586</t>
  </si>
  <si>
    <t>V605</t>
  </si>
  <si>
    <t>V660</t>
  </si>
  <si>
    <t>V695</t>
  </si>
  <si>
    <t>V750</t>
  </si>
  <si>
    <t>V780</t>
  </si>
  <si>
    <t>B530</t>
  </si>
  <si>
    <t>B610</t>
  </si>
  <si>
    <t>B710</t>
  </si>
  <si>
    <t>B670</t>
  </si>
  <si>
    <t>B780</t>
  </si>
  <si>
    <t>Y586</t>
  </si>
  <si>
    <t>Y670</t>
  </si>
  <si>
    <t>Y710</t>
  </si>
  <si>
    <t>Y780</t>
  </si>
  <si>
    <t>R730</t>
  </si>
  <si>
    <t>R670</t>
  </si>
  <si>
    <t>R780</t>
  </si>
  <si>
    <t>GFP</t>
  </si>
  <si>
    <t>YFP</t>
  </si>
  <si>
    <t>CFSE</t>
  </si>
  <si>
    <t>PerCP-eFluor710</t>
  </si>
  <si>
    <t>PacificBlue</t>
  </si>
  <si>
    <t>eFluor450</t>
  </si>
  <si>
    <t>SytoxBlue</t>
  </si>
  <si>
    <t>AF405</t>
  </si>
  <si>
    <t>SB436</t>
  </si>
  <si>
    <t>Amcyan</t>
  </si>
  <si>
    <t>V500</t>
  </si>
  <si>
    <t>eFluor506</t>
  </si>
  <si>
    <t>Qdot525</t>
  </si>
  <si>
    <t>AF430</t>
  </si>
  <si>
    <t>AF647</t>
  </si>
  <si>
    <t>BV785</t>
  </si>
  <si>
    <t>PerCP-Cy5.5</t>
  </si>
  <si>
    <t>Y610</t>
  </si>
  <si>
    <t>https://www.biolegend.com/en-us/brightness-index</t>
  </si>
  <si>
    <t xml:space="preserve">Information collected from: </t>
  </si>
  <si>
    <t>Brightness BD</t>
  </si>
  <si>
    <t>Brightness Biolegend</t>
  </si>
  <si>
    <t>Brightness Thermofisher</t>
  </si>
  <si>
    <t>AF350</t>
  </si>
  <si>
    <t>AF532</t>
  </si>
  <si>
    <t>FluoroFinder</t>
  </si>
  <si>
    <t>KiraviaBlue520</t>
  </si>
  <si>
    <t>SB600</t>
  </si>
  <si>
    <t>Qdot605</t>
  </si>
  <si>
    <t>Qdot585</t>
  </si>
  <si>
    <t>PacOrange</t>
  </si>
  <si>
    <t>Qdot655</t>
  </si>
  <si>
    <t>V677</t>
  </si>
  <si>
    <t>SB645</t>
  </si>
  <si>
    <t>SB702</t>
  </si>
  <si>
    <t>V710</t>
  </si>
  <si>
    <t>Qdot705</t>
  </si>
  <si>
    <t>SB780</t>
  </si>
  <si>
    <t>eFluor660</t>
  </si>
  <si>
    <t>DRAQ5</t>
  </si>
  <si>
    <t>APC-Cy5.5</t>
  </si>
  <si>
    <t>eFluor710</t>
  </si>
  <si>
    <t>APC-Cy7</t>
  </si>
  <si>
    <t>APC-Alexa750</t>
  </si>
  <si>
    <t>APC-eFluor780</t>
  </si>
  <si>
    <t>eFluor780</t>
  </si>
  <si>
    <t>PE-eFluor610</t>
  </si>
  <si>
    <t>PE-AF610</t>
  </si>
  <si>
    <t>PE-Dazzle594</t>
  </si>
  <si>
    <t>PE-Cy5</t>
  </si>
  <si>
    <t>PE-Cy7</t>
  </si>
  <si>
    <t>BYG670-P</t>
  </si>
  <si>
    <t>PE-Cy5.5</t>
  </si>
  <si>
    <t>PE-Fire700</t>
  </si>
  <si>
    <t>PE-Fire780</t>
  </si>
  <si>
    <t>BYG790-P</t>
  </si>
  <si>
    <t>Phitonex</t>
  </si>
  <si>
    <t>PE-Fire640</t>
  </si>
  <si>
    <t>APC-Fire810</t>
  </si>
  <si>
    <t>APC-Fire750</t>
  </si>
  <si>
    <t>Spark NIR 685</t>
  </si>
  <si>
    <t>Spark YG 581</t>
  </si>
  <si>
    <t>PerCP</t>
  </si>
  <si>
    <t>Spark Blue 550</t>
  </si>
  <si>
    <t>Spark Violet 538</t>
  </si>
  <si>
    <t>https://www.bu.edu/flow-cytometry/files/2014/09/Fluorochrome-Chart-Relative-Brightness.pdf</t>
  </si>
  <si>
    <t>https://www.bdbiosciences.com/en-us/instruments/research-instruments/research-cell-analyzers/facsymphony#tab-3</t>
  </si>
  <si>
    <t>Red 718</t>
  </si>
  <si>
    <t>https://www.phitonex.com/fluorescent-labels/spectral-cytometry-viewer/</t>
  </si>
  <si>
    <t>NovaBlue585</t>
  </si>
  <si>
    <t>NovaBlue530</t>
  </si>
  <si>
    <t>NovaBlue610</t>
  </si>
  <si>
    <t>NovaBlue660</t>
  </si>
  <si>
    <t>NovaYellow570</t>
  </si>
  <si>
    <t>NovaYellow610</t>
  </si>
  <si>
    <t>NovaYellow660</t>
  </si>
  <si>
    <t>NovaBlue555</t>
  </si>
  <si>
    <t>NovaBlue510</t>
  </si>
  <si>
    <t>PE-AF700</t>
  </si>
  <si>
    <t>NovaRed710</t>
  </si>
  <si>
    <t>NovaRed660</t>
  </si>
  <si>
    <t>NovaYellow720</t>
  </si>
  <si>
    <t>NovaRed700</t>
  </si>
  <si>
    <t>CF 568</t>
  </si>
  <si>
    <t>NovaYellow690</t>
  </si>
  <si>
    <t>NovaYellow700</t>
  </si>
  <si>
    <t>NovaRed685</t>
  </si>
  <si>
    <t>https://app.fluorofinder.com/panels/5672c8f053f80139d8ae1958193f458a/marker_selections</t>
  </si>
  <si>
    <t>APC-Vio770</t>
  </si>
  <si>
    <t>AF680</t>
  </si>
  <si>
    <t>PE-Vio770</t>
  </si>
  <si>
    <t>PerCP-Vio700</t>
  </si>
  <si>
    <t>VioBlue</t>
  </si>
  <si>
    <t>VioBright 515</t>
  </si>
  <si>
    <t>VioGreen</t>
  </si>
  <si>
    <t>https://www.thermofisher.com/be/en/home/life-science/cell-analysis/fluorophores.html</t>
  </si>
  <si>
    <t>Qdot565</t>
  </si>
  <si>
    <t>Qdot800</t>
  </si>
  <si>
    <t>Brightness BD+BL+TF+FF+PN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</si>
</sst>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ermofisher.com/be/en/home/life-science/cell-analysis/fluorophores.html" TargetMode="External"/><Relationship Id="rId1" Type="http://schemas.openxmlformats.org/officeDocument/2006/relationships/hyperlink" Target="https://www.biolegend.com/en-us/brightness-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workbookViewId="0">
      <selection activeCell="M24" sqref="M24"/>
    </sheetView>
  </sheetViews>
  <sheetFormatPr defaultRowHeight="14.4" x14ac:dyDescent="0.55000000000000004"/>
  <cols>
    <col min="1" max="1" width="11.15625" bestFit="1" customWidth="1"/>
    <col min="3" max="3" width="16.26171875" customWidth="1"/>
    <col min="4" max="4" width="10.26171875" style="8" customWidth="1"/>
    <col min="5" max="5" width="11" style="8" customWidth="1"/>
    <col min="6" max="6" width="13.26171875" style="8" customWidth="1"/>
    <col min="7" max="8" width="12.578125" style="8" customWidth="1"/>
  </cols>
  <sheetData>
    <row r="1" spans="1:12" ht="32.1" customHeight="1" x14ac:dyDescent="0.55000000000000004">
      <c r="A1" t="s">
        <v>32</v>
      </c>
      <c r="B1" t="s">
        <v>38</v>
      </c>
      <c r="C1" t="s">
        <v>0</v>
      </c>
      <c r="D1" s="9" t="s">
        <v>86</v>
      </c>
      <c r="E1" s="9" t="s">
        <v>87</v>
      </c>
      <c r="F1" s="9" t="s">
        <v>88</v>
      </c>
      <c r="G1" s="9" t="s">
        <v>91</v>
      </c>
      <c r="H1" s="9" t="s">
        <v>122</v>
      </c>
      <c r="I1" t="s">
        <v>164</v>
      </c>
      <c r="J1" t="s">
        <v>1</v>
      </c>
    </row>
    <row r="2" spans="1:12" x14ac:dyDescent="0.55000000000000004">
      <c r="A2" s="3" t="s">
        <v>33</v>
      </c>
      <c r="B2" t="s">
        <v>39</v>
      </c>
      <c r="C2" t="s">
        <v>89</v>
      </c>
      <c r="F2" s="8">
        <v>1</v>
      </c>
      <c r="I2">
        <f>(F2*F117)/F117</f>
        <v>1</v>
      </c>
      <c r="J2">
        <f>ROUND(I2,0)</f>
        <v>1</v>
      </c>
    </row>
    <row r="3" spans="1:12" x14ac:dyDescent="0.55000000000000004">
      <c r="A3" s="1" t="s">
        <v>34</v>
      </c>
      <c r="B3" t="s">
        <v>46</v>
      </c>
      <c r="C3" t="s">
        <v>73</v>
      </c>
      <c r="F3" s="8">
        <v>3</v>
      </c>
      <c r="G3" s="8">
        <v>2</v>
      </c>
      <c r="I3">
        <f>((F3*F117)+(G3*G117))/SUM(F117:G117)</f>
        <v>2.5</v>
      </c>
      <c r="J3">
        <f>ROUND(I3,0)</f>
        <v>3</v>
      </c>
      <c r="L3" t="s">
        <v>85</v>
      </c>
    </row>
    <row r="4" spans="1:12" x14ac:dyDescent="0.55000000000000004">
      <c r="A4" s="1" t="s">
        <v>34</v>
      </c>
      <c r="B4" t="s">
        <v>47</v>
      </c>
      <c r="C4" t="s">
        <v>79</v>
      </c>
      <c r="L4" s="6" t="s">
        <v>132</v>
      </c>
    </row>
    <row r="5" spans="1:12" x14ac:dyDescent="0.55000000000000004">
      <c r="A5" s="2" t="s">
        <v>37</v>
      </c>
      <c r="B5" t="s">
        <v>54</v>
      </c>
      <c r="C5" t="s">
        <v>2</v>
      </c>
      <c r="D5" s="8">
        <v>2</v>
      </c>
      <c r="E5" s="8">
        <v>1</v>
      </c>
      <c r="F5" s="8">
        <v>4</v>
      </c>
      <c r="G5" s="8">
        <v>3</v>
      </c>
      <c r="H5" s="8">
        <v>2</v>
      </c>
      <c r="I5">
        <f>((D5*D117)+(E5*E117)+(F5*F117)+(G5*G117)+(H5*H117))/SUM(D117:H117)</f>
        <v>2.4166666666666665</v>
      </c>
      <c r="J5">
        <f t="shared" ref="J5:J23" si="0">ROUND(I5,0)</f>
        <v>2</v>
      </c>
      <c r="L5" s="6" t="s">
        <v>84</v>
      </c>
    </row>
    <row r="6" spans="1:12" x14ac:dyDescent="0.55000000000000004">
      <c r="C6" t="s">
        <v>90</v>
      </c>
      <c r="F6" s="8">
        <v>3</v>
      </c>
      <c r="H6" s="8">
        <v>1</v>
      </c>
      <c r="I6">
        <f>((F6*F117)+(H6*H117))/SUM(F117,H117)</f>
        <v>2</v>
      </c>
      <c r="J6">
        <f t="shared" si="0"/>
        <v>2</v>
      </c>
      <c r="L6" t="s">
        <v>91</v>
      </c>
    </row>
    <row r="7" spans="1:12" x14ac:dyDescent="0.55000000000000004">
      <c r="A7" s="5" t="s">
        <v>36</v>
      </c>
      <c r="B7" t="s">
        <v>64</v>
      </c>
      <c r="C7" t="s">
        <v>80</v>
      </c>
      <c r="D7" s="8">
        <v>3</v>
      </c>
      <c r="E7" s="8">
        <v>4</v>
      </c>
      <c r="F7" s="8">
        <v>5</v>
      </c>
      <c r="G7" s="8">
        <v>4</v>
      </c>
      <c r="H7" s="8">
        <v>5</v>
      </c>
      <c r="I7">
        <f>((D7*4)+(E7*5)+(F7*5)+(G7*5)+(H7*H117))/SUM(D117:H117)</f>
        <v>4.25</v>
      </c>
      <c r="J7">
        <f t="shared" si="0"/>
        <v>4</v>
      </c>
      <c r="L7" t="s">
        <v>131</v>
      </c>
    </row>
    <row r="8" spans="1:12" x14ac:dyDescent="0.55000000000000004">
      <c r="A8" s="7"/>
      <c r="C8" t="s">
        <v>155</v>
      </c>
      <c r="G8" s="8">
        <v>2</v>
      </c>
      <c r="I8">
        <f>((G8*G117))/G117</f>
        <v>2</v>
      </c>
      <c r="J8">
        <f t="shared" si="0"/>
        <v>2</v>
      </c>
      <c r="L8" s="6" t="s">
        <v>161</v>
      </c>
    </row>
    <row r="9" spans="1:12" x14ac:dyDescent="0.55000000000000004">
      <c r="A9" s="5" t="s">
        <v>36</v>
      </c>
      <c r="B9" t="s">
        <v>63</v>
      </c>
      <c r="C9" t="s">
        <v>3</v>
      </c>
      <c r="D9" s="8">
        <v>1</v>
      </c>
      <c r="E9" s="8">
        <v>2</v>
      </c>
      <c r="F9" s="8">
        <v>1</v>
      </c>
      <c r="G9" s="8">
        <v>1</v>
      </c>
      <c r="H9" s="8">
        <v>2</v>
      </c>
      <c r="I9">
        <f>((D9*4)+(E9*5)+(F9*5)+(G9*5)+(H9*H117))/SUM(D117:H117)</f>
        <v>1.4166666666666667</v>
      </c>
      <c r="J9">
        <f t="shared" si="0"/>
        <v>1</v>
      </c>
      <c r="L9" t="s">
        <v>134</v>
      </c>
    </row>
    <row r="10" spans="1:12" x14ac:dyDescent="0.55000000000000004">
      <c r="A10" s="1" t="s">
        <v>34</v>
      </c>
      <c r="B10" t="s">
        <v>47</v>
      </c>
      <c r="C10" t="s">
        <v>75</v>
      </c>
      <c r="G10" s="8">
        <v>2</v>
      </c>
      <c r="I10">
        <f>(G10*G117)/G117</f>
        <v>2</v>
      </c>
      <c r="J10">
        <f t="shared" si="0"/>
        <v>2</v>
      </c>
      <c r="L10" t="s">
        <v>153</v>
      </c>
    </row>
    <row r="11" spans="1:12" x14ac:dyDescent="0.55000000000000004">
      <c r="A11" s="5" t="s">
        <v>36</v>
      </c>
      <c r="B11" t="s">
        <v>64</v>
      </c>
      <c r="C11" t="s">
        <v>6</v>
      </c>
      <c r="D11" s="8">
        <v>3</v>
      </c>
      <c r="E11" s="8">
        <v>4</v>
      </c>
      <c r="F11" s="8">
        <v>5</v>
      </c>
      <c r="G11" s="8">
        <v>5</v>
      </c>
      <c r="H11" s="8">
        <v>5</v>
      </c>
      <c r="I11">
        <f>((D11*4)+(E11*5)+(F11*F117)+(G11*5)+(H11*H117))/SUM(D117:H117)</f>
        <v>4.458333333333333</v>
      </c>
      <c r="J11">
        <f t="shared" si="0"/>
        <v>4</v>
      </c>
    </row>
    <row r="12" spans="1:12" x14ac:dyDescent="0.55000000000000004">
      <c r="A12" s="5" t="s">
        <v>36</v>
      </c>
      <c r="B12" t="s">
        <v>65</v>
      </c>
      <c r="C12" t="s">
        <v>109</v>
      </c>
      <c r="G12" s="8">
        <v>2</v>
      </c>
      <c r="I12" s="8">
        <v>2</v>
      </c>
      <c r="J12">
        <f t="shared" si="0"/>
        <v>2</v>
      </c>
    </row>
    <row r="13" spans="1:12" x14ac:dyDescent="0.55000000000000004">
      <c r="A13" s="5" t="s">
        <v>36</v>
      </c>
      <c r="B13" t="s">
        <v>63</v>
      </c>
      <c r="C13" t="s">
        <v>106</v>
      </c>
      <c r="G13" s="8">
        <v>2</v>
      </c>
      <c r="I13" s="8">
        <v>2</v>
      </c>
      <c r="J13">
        <f t="shared" si="0"/>
        <v>2</v>
      </c>
    </row>
    <row r="14" spans="1:12" x14ac:dyDescent="0.55000000000000004">
      <c r="A14" s="5" t="s">
        <v>36</v>
      </c>
      <c r="B14" t="s">
        <v>65</v>
      </c>
      <c r="C14" t="s">
        <v>108</v>
      </c>
      <c r="D14" s="8">
        <v>1</v>
      </c>
      <c r="E14" s="8">
        <v>2</v>
      </c>
      <c r="G14" s="8">
        <v>2</v>
      </c>
      <c r="H14" s="8">
        <v>3</v>
      </c>
      <c r="I14">
        <f>((D14*4)+(E14*5)+(G14*5)+(H14*H117))/SUM(D117:E117,G117:H117)</f>
        <v>2.0526315789473686</v>
      </c>
      <c r="J14">
        <f t="shared" si="0"/>
        <v>2</v>
      </c>
    </row>
    <row r="15" spans="1:12" x14ac:dyDescent="0.55000000000000004">
      <c r="A15" s="5" t="s">
        <v>36</v>
      </c>
      <c r="B15" t="s">
        <v>65</v>
      </c>
      <c r="C15" t="s">
        <v>110</v>
      </c>
      <c r="F15" s="8">
        <v>2</v>
      </c>
      <c r="G15" s="8">
        <v>2</v>
      </c>
      <c r="H15" s="8">
        <v>2</v>
      </c>
      <c r="I15">
        <f>((F15*F117)+(G15*G117)+(H15*H117))/SUM(F117:H117)</f>
        <v>2</v>
      </c>
      <c r="J15">
        <f t="shared" si="0"/>
        <v>2</v>
      </c>
    </row>
    <row r="16" spans="1:12" x14ac:dyDescent="0.55000000000000004">
      <c r="A16" s="5" t="s">
        <v>36</v>
      </c>
      <c r="B16" t="s">
        <v>65</v>
      </c>
      <c r="C16" t="s">
        <v>125</v>
      </c>
      <c r="D16" s="10">
        <v>3</v>
      </c>
      <c r="E16" s="8">
        <v>2</v>
      </c>
      <c r="G16" s="8">
        <v>2</v>
      </c>
      <c r="H16" s="8">
        <v>2</v>
      </c>
      <c r="I16">
        <f>((D16*4)+(E16*5)+(G16*5)+(H16*H117))/SUM(D117:E117,G117:H117)</f>
        <v>2.2105263157894739</v>
      </c>
      <c r="J16">
        <f t="shared" si="0"/>
        <v>2</v>
      </c>
    </row>
    <row r="17" spans="1:10" x14ac:dyDescent="0.55000000000000004">
      <c r="A17" s="7"/>
      <c r="C17" t="s">
        <v>124</v>
      </c>
      <c r="D17" s="10"/>
      <c r="E17" s="8">
        <v>3</v>
      </c>
      <c r="I17" s="8">
        <v>3</v>
      </c>
      <c r="J17">
        <f t="shared" si="0"/>
        <v>3</v>
      </c>
    </row>
    <row r="18" spans="1:10" x14ac:dyDescent="0.55000000000000004">
      <c r="A18" s="5" t="s">
        <v>36</v>
      </c>
      <c r="B18" t="s">
        <v>65</v>
      </c>
      <c r="C18" t="s">
        <v>4</v>
      </c>
      <c r="D18" s="8">
        <v>1</v>
      </c>
      <c r="G18" s="8">
        <v>1</v>
      </c>
      <c r="I18">
        <f>((D18*4)+(G18*5))/9</f>
        <v>1</v>
      </c>
      <c r="J18">
        <f t="shared" si="0"/>
        <v>1</v>
      </c>
    </row>
    <row r="19" spans="1:10" x14ac:dyDescent="0.55000000000000004">
      <c r="A19" s="5" t="s">
        <v>36</v>
      </c>
      <c r="B19" t="s">
        <v>63</v>
      </c>
      <c r="C19" t="s">
        <v>5</v>
      </c>
      <c r="D19" s="8">
        <v>3</v>
      </c>
      <c r="G19" s="8">
        <v>4</v>
      </c>
      <c r="H19" s="8">
        <v>4</v>
      </c>
      <c r="I19">
        <f>((D19*4)+(G19*5)+(H19*H117))/SUM(D117,G117:H117)</f>
        <v>3.7142857142857144</v>
      </c>
      <c r="J19">
        <f t="shared" si="0"/>
        <v>4</v>
      </c>
    </row>
    <row r="20" spans="1:10" x14ac:dyDescent="0.55000000000000004">
      <c r="A20" s="7"/>
      <c r="C20" t="s">
        <v>154</v>
      </c>
      <c r="G20" s="8">
        <v>4</v>
      </c>
      <c r="I20" s="8">
        <v>4</v>
      </c>
      <c r="J20">
        <f t="shared" si="0"/>
        <v>4</v>
      </c>
    </row>
    <row r="21" spans="1:10" x14ac:dyDescent="0.55000000000000004">
      <c r="A21" s="2" t="s">
        <v>37</v>
      </c>
      <c r="B21" t="s">
        <v>54</v>
      </c>
      <c r="C21" t="s">
        <v>7</v>
      </c>
      <c r="D21" s="8">
        <v>4</v>
      </c>
      <c r="G21" s="8">
        <v>5</v>
      </c>
      <c r="H21" s="8">
        <v>5</v>
      </c>
      <c r="I21">
        <f>((D21*4)+(G21*5)+(H21*H117))/SUM(D117,G117:H117)</f>
        <v>4.7142857142857144</v>
      </c>
      <c r="J21">
        <f t="shared" si="0"/>
        <v>5</v>
      </c>
    </row>
    <row r="22" spans="1:10" x14ac:dyDescent="0.55000000000000004">
      <c r="A22" s="2" t="s">
        <v>37</v>
      </c>
      <c r="B22" t="s">
        <v>55</v>
      </c>
      <c r="C22" t="s">
        <v>8</v>
      </c>
      <c r="D22" s="8">
        <v>4</v>
      </c>
      <c r="G22" s="8">
        <v>5</v>
      </c>
      <c r="I22">
        <f>((D22*4)+(G22*5))/9</f>
        <v>4.5555555555555554</v>
      </c>
      <c r="J22">
        <f t="shared" si="0"/>
        <v>5</v>
      </c>
    </row>
    <row r="23" spans="1:10" x14ac:dyDescent="0.55000000000000004">
      <c r="A23" s="2" t="s">
        <v>37</v>
      </c>
      <c r="B23" t="s">
        <v>57</v>
      </c>
      <c r="C23" t="s">
        <v>9</v>
      </c>
      <c r="D23" s="8">
        <v>4</v>
      </c>
      <c r="G23" s="8">
        <v>5</v>
      </c>
      <c r="I23">
        <f>((D23*4)+(G23*5))/9</f>
        <v>4.5555555555555554</v>
      </c>
      <c r="J23">
        <f t="shared" si="0"/>
        <v>5</v>
      </c>
    </row>
    <row r="24" spans="1:10" x14ac:dyDescent="0.55000000000000004">
      <c r="A24" s="2" t="s">
        <v>37</v>
      </c>
      <c r="B24" t="s">
        <v>56</v>
      </c>
      <c r="C24" t="s">
        <v>10</v>
      </c>
      <c r="D24" s="8">
        <v>4</v>
      </c>
      <c r="G24" s="8">
        <v>3</v>
      </c>
      <c r="I24">
        <f>((D24*4)+(G24*5))/9</f>
        <v>3.4444444444444446</v>
      </c>
      <c r="J24">
        <f>ROUND(I24,0)</f>
        <v>3</v>
      </c>
    </row>
    <row r="25" spans="1:10" x14ac:dyDescent="0.55000000000000004">
      <c r="A25" s="2" t="s">
        <v>37</v>
      </c>
      <c r="B25" t="s">
        <v>58</v>
      </c>
      <c r="C25" t="s">
        <v>11</v>
      </c>
      <c r="D25" s="8">
        <v>4</v>
      </c>
      <c r="G25" s="8">
        <v>5</v>
      </c>
      <c r="I25">
        <f>((D25*4)+(G25*5))/9</f>
        <v>4.5555555555555554</v>
      </c>
      <c r="J25">
        <f>ROUND(I25,0)</f>
        <v>5</v>
      </c>
    </row>
    <row r="26" spans="1:10" x14ac:dyDescent="0.55000000000000004">
      <c r="A26" s="3" t="s">
        <v>33</v>
      </c>
      <c r="B26" t="s">
        <v>39</v>
      </c>
      <c r="C26" t="s">
        <v>12</v>
      </c>
      <c r="D26" s="8">
        <v>2</v>
      </c>
      <c r="G26" s="8">
        <v>2</v>
      </c>
      <c r="I26">
        <f>((D26*4)+(G26*5))/9</f>
        <v>2</v>
      </c>
      <c r="J26">
        <f t="shared" ref="J26:J43" si="1">ROUND(I26,0)</f>
        <v>2</v>
      </c>
    </row>
    <row r="27" spans="1:10" x14ac:dyDescent="0.55000000000000004">
      <c r="A27" s="3" t="s">
        <v>33</v>
      </c>
      <c r="B27" t="s">
        <v>40</v>
      </c>
      <c r="C27" t="s">
        <v>13</v>
      </c>
      <c r="D27" s="8">
        <v>2</v>
      </c>
      <c r="G27" s="8">
        <v>2</v>
      </c>
      <c r="I27">
        <f>((D27*4)+(G27*5))/9</f>
        <v>2</v>
      </c>
      <c r="J27">
        <f t="shared" si="1"/>
        <v>2</v>
      </c>
    </row>
    <row r="28" spans="1:10" x14ac:dyDescent="0.55000000000000004">
      <c r="A28" s="3" t="s">
        <v>33</v>
      </c>
      <c r="B28" t="s">
        <v>41</v>
      </c>
      <c r="C28" t="s">
        <v>14</v>
      </c>
      <c r="D28" s="8">
        <v>3</v>
      </c>
      <c r="G28" s="8">
        <v>4</v>
      </c>
      <c r="I28">
        <f>((D28*4)+(G28*5))/9</f>
        <v>3.5555555555555554</v>
      </c>
      <c r="J28">
        <f t="shared" si="1"/>
        <v>4</v>
      </c>
    </row>
    <row r="29" spans="1:10" x14ac:dyDescent="0.55000000000000004">
      <c r="A29" s="3" t="s">
        <v>33</v>
      </c>
      <c r="B29" t="s">
        <v>42</v>
      </c>
      <c r="C29" t="s">
        <v>15</v>
      </c>
      <c r="D29" s="8">
        <v>3</v>
      </c>
      <c r="I29">
        <f>(D29*4)/4</f>
        <v>3</v>
      </c>
      <c r="J29">
        <f t="shared" si="1"/>
        <v>3</v>
      </c>
    </row>
    <row r="30" spans="1:10" x14ac:dyDescent="0.55000000000000004">
      <c r="A30" s="3" t="s">
        <v>33</v>
      </c>
      <c r="B30" t="s">
        <v>43</v>
      </c>
      <c r="C30" t="s">
        <v>16</v>
      </c>
      <c r="D30" s="8">
        <v>3</v>
      </c>
      <c r="G30" s="8">
        <v>4</v>
      </c>
      <c r="I30">
        <f>((D30*4)+(G30*5))/9</f>
        <v>3.5555555555555554</v>
      </c>
      <c r="J30">
        <f t="shared" si="1"/>
        <v>4</v>
      </c>
    </row>
    <row r="31" spans="1:10" x14ac:dyDescent="0.55000000000000004">
      <c r="A31" s="3" t="s">
        <v>33</v>
      </c>
      <c r="B31" t="s">
        <v>44</v>
      </c>
      <c r="C31" t="s">
        <v>17</v>
      </c>
      <c r="D31" s="8">
        <v>3</v>
      </c>
      <c r="G31" s="8">
        <v>4</v>
      </c>
      <c r="I31">
        <f>((D31*4)+(G31*5))/9</f>
        <v>3.5555555555555554</v>
      </c>
      <c r="J31">
        <f t="shared" si="1"/>
        <v>4</v>
      </c>
    </row>
    <row r="32" spans="1:10" x14ac:dyDescent="0.55000000000000004">
      <c r="A32" s="3" t="s">
        <v>33</v>
      </c>
      <c r="B32" t="s">
        <v>45</v>
      </c>
      <c r="C32" t="s">
        <v>18</v>
      </c>
      <c r="D32" s="8">
        <v>1</v>
      </c>
      <c r="G32" s="8">
        <v>1</v>
      </c>
      <c r="I32">
        <f>((D32*4)+(G32*5))/9</f>
        <v>1</v>
      </c>
      <c r="J32">
        <f t="shared" si="1"/>
        <v>1</v>
      </c>
    </row>
    <row r="33" spans="1:10" x14ac:dyDescent="0.55000000000000004">
      <c r="A33" s="1" t="s">
        <v>34</v>
      </c>
      <c r="B33" t="s">
        <v>46</v>
      </c>
      <c r="C33" t="s">
        <v>19</v>
      </c>
      <c r="D33" s="8">
        <v>4</v>
      </c>
      <c r="E33" s="8">
        <v>4</v>
      </c>
      <c r="G33" s="8">
        <v>5</v>
      </c>
      <c r="I33">
        <f>((D33*4)+(E33*5)+(G33*5))/14</f>
        <v>4.3571428571428568</v>
      </c>
      <c r="J33">
        <f t="shared" si="1"/>
        <v>4</v>
      </c>
    </row>
    <row r="34" spans="1:10" x14ac:dyDescent="0.55000000000000004">
      <c r="A34" s="1" t="s">
        <v>34</v>
      </c>
      <c r="B34" t="s">
        <v>47</v>
      </c>
      <c r="C34" t="s">
        <v>20</v>
      </c>
      <c r="D34" s="8">
        <v>3</v>
      </c>
      <c r="G34" s="8">
        <v>4</v>
      </c>
      <c r="I34">
        <f>((D34*4)+(G34*5))/9</f>
        <v>3.5555555555555554</v>
      </c>
      <c r="J34">
        <f t="shared" si="1"/>
        <v>4</v>
      </c>
    </row>
    <row r="35" spans="1:10" x14ac:dyDescent="0.55000000000000004">
      <c r="A35" s="1" t="s">
        <v>34</v>
      </c>
      <c r="B35" t="s">
        <v>47</v>
      </c>
      <c r="C35" t="s">
        <v>21</v>
      </c>
      <c r="D35" s="8">
        <v>2</v>
      </c>
      <c r="E35" s="8">
        <v>1</v>
      </c>
      <c r="G35" s="8">
        <v>3</v>
      </c>
      <c r="I35">
        <f>((D35*4)+(E35*5)+(G35*G117))/SUM(D117:E117,G117)</f>
        <v>2</v>
      </c>
      <c r="J35">
        <f t="shared" si="1"/>
        <v>2</v>
      </c>
    </row>
    <row r="36" spans="1:10" x14ac:dyDescent="0.55000000000000004">
      <c r="A36" s="1" t="s">
        <v>34</v>
      </c>
      <c r="B36" t="s">
        <v>48</v>
      </c>
      <c r="C36" t="s">
        <v>22</v>
      </c>
      <c r="D36" s="8">
        <v>2</v>
      </c>
      <c r="E36" s="8">
        <v>1</v>
      </c>
      <c r="G36" s="8">
        <v>3</v>
      </c>
      <c r="I36">
        <f>((D36*4)+(E36*5)+(G36*5))/14</f>
        <v>2</v>
      </c>
      <c r="J36">
        <f t="shared" si="1"/>
        <v>2</v>
      </c>
    </row>
    <row r="37" spans="1:10" x14ac:dyDescent="0.55000000000000004">
      <c r="A37" s="1" t="s">
        <v>34</v>
      </c>
      <c r="B37" t="s">
        <v>49</v>
      </c>
      <c r="C37" t="s">
        <v>23</v>
      </c>
      <c r="D37" s="8">
        <v>3</v>
      </c>
      <c r="E37" s="8">
        <v>3</v>
      </c>
      <c r="G37" s="8">
        <v>4</v>
      </c>
      <c r="I37">
        <f>((D37*4)+(E37*5)+(G37*5))/14</f>
        <v>3.3571428571428572</v>
      </c>
      <c r="J37">
        <f t="shared" si="1"/>
        <v>3</v>
      </c>
    </row>
    <row r="38" spans="1:10" x14ac:dyDescent="0.55000000000000004">
      <c r="A38" s="1" t="s">
        <v>34</v>
      </c>
      <c r="B38" t="s">
        <v>50</v>
      </c>
      <c r="C38" t="s">
        <v>24</v>
      </c>
      <c r="D38" s="8">
        <v>4</v>
      </c>
      <c r="E38" s="8">
        <v>3</v>
      </c>
      <c r="G38" s="8">
        <v>4</v>
      </c>
      <c r="I38">
        <f>((D38*4)+(E38*5)+(G38*5))/14</f>
        <v>3.6428571428571428</v>
      </c>
      <c r="J38">
        <f t="shared" si="1"/>
        <v>4</v>
      </c>
    </row>
    <row r="39" spans="1:10" x14ac:dyDescent="0.55000000000000004">
      <c r="A39" s="1" t="s">
        <v>34</v>
      </c>
      <c r="B39" t="s">
        <v>51</v>
      </c>
      <c r="C39" t="s">
        <v>25</v>
      </c>
      <c r="D39" s="8">
        <v>4</v>
      </c>
      <c r="E39" s="8">
        <v>4</v>
      </c>
      <c r="G39" s="8">
        <v>4</v>
      </c>
      <c r="I39">
        <f>((D39*4)+(E39*5)+(G39*5))/14</f>
        <v>4</v>
      </c>
      <c r="J39">
        <f t="shared" si="1"/>
        <v>4</v>
      </c>
    </row>
    <row r="40" spans="1:10" x14ac:dyDescent="0.55000000000000004">
      <c r="A40" s="1" t="s">
        <v>34</v>
      </c>
      <c r="B40" t="s">
        <v>52</v>
      </c>
      <c r="C40" t="s">
        <v>26</v>
      </c>
      <c r="D40" s="8">
        <v>2</v>
      </c>
      <c r="E40" s="8">
        <v>3</v>
      </c>
      <c r="G40" s="8">
        <v>4</v>
      </c>
      <c r="I40">
        <f>((D40*4)+(E40*5)+(G40*5))/14</f>
        <v>3.0714285714285716</v>
      </c>
      <c r="J40">
        <f t="shared" si="1"/>
        <v>3</v>
      </c>
    </row>
    <row r="41" spans="1:10" x14ac:dyDescent="0.55000000000000004">
      <c r="A41" s="1" t="s">
        <v>34</v>
      </c>
      <c r="B41" t="s">
        <v>53</v>
      </c>
      <c r="C41" t="s">
        <v>81</v>
      </c>
      <c r="E41" s="8">
        <v>3</v>
      </c>
      <c r="G41" s="8">
        <v>3</v>
      </c>
      <c r="I41">
        <f>((E41*E117)+(G41*G117))/SUM(E117,G117)</f>
        <v>3</v>
      </c>
      <c r="J41">
        <f t="shared" si="1"/>
        <v>3</v>
      </c>
    </row>
    <row r="42" spans="1:10" x14ac:dyDescent="0.55000000000000004">
      <c r="A42" s="1" t="s">
        <v>34</v>
      </c>
      <c r="B42" t="s">
        <v>53</v>
      </c>
      <c r="C42" t="s">
        <v>27</v>
      </c>
      <c r="D42" s="8">
        <v>3</v>
      </c>
      <c r="G42" s="8">
        <v>3</v>
      </c>
      <c r="I42">
        <f>((D42*4)+(G42*5))/9</f>
        <v>3</v>
      </c>
      <c r="J42">
        <f t="shared" si="1"/>
        <v>3</v>
      </c>
    </row>
    <row r="43" spans="1:10" x14ac:dyDescent="0.55000000000000004">
      <c r="A43" s="4" t="s">
        <v>35</v>
      </c>
      <c r="B43" t="s">
        <v>59</v>
      </c>
      <c r="C43" t="s">
        <v>28</v>
      </c>
      <c r="D43" s="8">
        <v>4</v>
      </c>
      <c r="I43">
        <f>(D43/4)*4</f>
        <v>4</v>
      </c>
      <c r="J43">
        <f t="shared" si="1"/>
        <v>4</v>
      </c>
    </row>
    <row r="44" spans="1:10" x14ac:dyDescent="0.55000000000000004">
      <c r="A44" s="4" t="s">
        <v>35</v>
      </c>
      <c r="B44" t="s">
        <v>60</v>
      </c>
      <c r="C44" t="s">
        <v>117</v>
      </c>
    </row>
    <row r="45" spans="1:10" x14ac:dyDescent="0.55000000000000004">
      <c r="A45" s="4" t="s">
        <v>35</v>
      </c>
      <c r="B45" t="s">
        <v>62</v>
      </c>
      <c r="C45" t="s">
        <v>121</v>
      </c>
    </row>
    <row r="46" spans="1:10" x14ac:dyDescent="0.55000000000000004">
      <c r="A46" s="7"/>
      <c r="C46" t="s">
        <v>149</v>
      </c>
      <c r="H46" s="8">
        <v>4</v>
      </c>
      <c r="I46" s="8">
        <v>4</v>
      </c>
      <c r="J46">
        <f t="shared" ref="J46:J61" si="2">ROUND(I46,0)</f>
        <v>4</v>
      </c>
    </row>
    <row r="47" spans="1:10" x14ac:dyDescent="0.55000000000000004">
      <c r="A47" s="2" t="s">
        <v>37</v>
      </c>
      <c r="B47" t="s">
        <v>54</v>
      </c>
      <c r="C47" t="s">
        <v>68</v>
      </c>
    </row>
    <row r="48" spans="1:10" x14ac:dyDescent="0.55000000000000004">
      <c r="A48" s="5" t="s">
        <v>36</v>
      </c>
      <c r="B48" t="s">
        <v>64</v>
      </c>
      <c r="C48" t="s">
        <v>105</v>
      </c>
    </row>
    <row r="49" spans="1:10" x14ac:dyDescent="0.55000000000000004">
      <c r="A49" s="1" t="s">
        <v>34</v>
      </c>
      <c r="B49" t="s">
        <v>46</v>
      </c>
      <c r="C49" t="s">
        <v>71</v>
      </c>
      <c r="F49" s="8">
        <v>2</v>
      </c>
      <c r="G49" s="8">
        <v>2</v>
      </c>
      <c r="I49">
        <f>((F49*5)+(G49*5))/10</f>
        <v>2</v>
      </c>
      <c r="J49">
        <f t="shared" si="2"/>
        <v>2</v>
      </c>
    </row>
    <row r="50" spans="1:10" x14ac:dyDescent="0.55000000000000004">
      <c r="A50" s="1" t="s">
        <v>34</v>
      </c>
      <c r="B50" t="s">
        <v>47</v>
      </c>
      <c r="C50" t="s">
        <v>77</v>
      </c>
      <c r="F50" s="8">
        <v>1</v>
      </c>
      <c r="I50">
        <f>(F50*5)/5</f>
        <v>1</v>
      </c>
      <c r="J50">
        <f t="shared" si="2"/>
        <v>1</v>
      </c>
    </row>
    <row r="51" spans="1:10" x14ac:dyDescent="0.55000000000000004">
      <c r="A51" s="5" t="s">
        <v>36</v>
      </c>
      <c r="B51" t="s">
        <v>64</v>
      </c>
      <c r="C51" t="s">
        <v>104</v>
      </c>
      <c r="F51" s="8">
        <v>4</v>
      </c>
      <c r="G51" s="8">
        <v>4</v>
      </c>
      <c r="I51">
        <f>((F51*F117)+(G51*G117))/SUM(F117:G117)</f>
        <v>4</v>
      </c>
      <c r="J51">
        <f t="shared" si="2"/>
        <v>4</v>
      </c>
    </row>
    <row r="52" spans="1:10" x14ac:dyDescent="0.55000000000000004">
      <c r="A52" s="5" t="s">
        <v>36</v>
      </c>
      <c r="B52" t="s">
        <v>63</v>
      </c>
      <c r="C52" t="s">
        <v>107</v>
      </c>
    </row>
    <row r="53" spans="1:10" x14ac:dyDescent="0.55000000000000004">
      <c r="A53" s="5" t="s">
        <v>36</v>
      </c>
      <c r="B53" t="s">
        <v>65</v>
      </c>
      <c r="C53" t="s">
        <v>111</v>
      </c>
    </row>
    <row r="54" spans="1:10" x14ac:dyDescent="0.55000000000000004">
      <c r="A54" s="2" t="s">
        <v>37</v>
      </c>
      <c r="B54" t="s">
        <v>54</v>
      </c>
      <c r="C54" t="s">
        <v>29</v>
      </c>
      <c r="D54" s="8">
        <v>2</v>
      </c>
      <c r="E54" s="8">
        <v>1</v>
      </c>
      <c r="F54" s="8">
        <v>3</v>
      </c>
      <c r="G54" s="8">
        <v>2</v>
      </c>
      <c r="H54" s="8">
        <v>1</v>
      </c>
      <c r="I54">
        <f>((D54*4)+(E54*5)+(F54*5)+(G54*5)+(H54*H117))/SUM(D117:H117)</f>
        <v>1.7916666666666667</v>
      </c>
      <c r="J54">
        <f t="shared" si="2"/>
        <v>2</v>
      </c>
    </row>
    <row r="55" spans="1:10" x14ac:dyDescent="0.55000000000000004">
      <c r="A55" s="2" t="s">
        <v>37</v>
      </c>
      <c r="B55" t="s">
        <v>54</v>
      </c>
      <c r="C55" t="s">
        <v>66</v>
      </c>
    </row>
    <row r="56" spans="1:10" x14ac:dyDescent="0.55000000000000004">
      <c r="A56" s="2" t="s">
        <v>37</v>
      </c>
      <c r="B56" t="s">
        <v>54</v>
      </c>
      <c r="C56" t="s">
        <v>92</v>
      </c>
      <c r="E56" s="8">
        <v>3</v>
      </c>
      <c r="H56" s="8">
        <v>3</v>
      </c>
      <c r="I56">
        <f>((E56*E117)+(H56*H117))/SUM(E117,H117)</f>
        <v>3</v>
      </c>
      <c r="J56">
        <f t="shared" si="2"/>
        <v>3</v>
      </c>
    </row>
    <row r="57" spans="1:10" x14ac:dyDescent="0.55000000000000004">
      <c r="A57" s="7"/>
      <c r="C57" t="s">
        <v>143</v>
      </c>
      <c r="H57" s="8">
        <v>1</v>
      </c>
      <c r="I57" s="8">
        <v>1</v>
      </c>
      <c r="J57">
        <f t="shared" si="2"/>
        <v>1</v>
      </c>
    </row>
    <row r="58" spans="1:10" x14ac:dyDescent="0.55000000000000004">
      <c r="A58" s="2" t="s">
        <v>37</v>
      </c>
      <c r="B58" t="s">
        <v>54</v>
      </c>
      <c r="C58" t="s">
        <v>136</v>
      </c>
      <c r="H58" s="8">
        <v>1</v>
      </c>
      <c r="I58" s="8">
        <v>1</v>
      </c>
      <c r="J58">
        <f t="shared" si="2"/>
        <v>1</v>
      </c>
    </row>
    <row r="59" spans="1:10" x14ac:dyDescent="0.55000000000000004">
      <c r="A59" s="7"/>
      <c r="C59" t="s">
        <v>142</v>
      </c>
      <c r="H59" s="8">
        <v>1</v>
      </c>
      <c r="I59" s="8">
        <v>1</v>
      </c>
      <c r="J59">
        <f t="shared" si="2"/>
        <v>1</v>
      </c>
    </row>
    <row r="60" spans="1:10" x14ac:dyDescent="0.55000000000000004">
      <c r="A60" s="7"/>
      <c r="C60" t="s">
        <v>135</v>
      </c>
      <c r="H60" s="8">
        <v>1</v>
      </c>
      <c r="I60" s="8">
        <v>1</v>
      </c>
      <c r="J60">
        <f t="shared" si="2"/>
        <v>1</v>
      </c>
    </row>
    <row r="61" spans="1:10" x14ac:dyDescent="0.55000000000000004">
      <c r="A61" s="2" t="s">
        <v>37</v>
      </c>
      <c r="B61" t="s">
        <v>55</v>
      </c>
      <c r="C61" t="s">
        <v>137</v>
      </c>
      <c r="H61" s="8">
        <v>1</v>
      </c>
      <c r="I61" s="8">
        <v>1</v>
      </c>
      <c r="J61">
        <f t="shared" si="2"/>
        <v>1</v>
      </c>
    </row>
    <row r="62" spans="1:10" x14ac:dyDescent="0.55000000000000004">
      <c r="A62" s="2" t="s">
        <v>37</v>
      </c>
      <c r="B62" t="s">
        <v>57</v>
      </c>
      <c r="C62" t="s">
        <v>138</v>
      </c>
      <c r="H62" s="8">
        <v>2</v>
      </c>
      <c r="I62" s="8">
        <v>2</v>
      </c>
      <c r="J62">
        <f>ROUND(I62,0)</f>
        <v>2</v>
      </c>
    </row>
    <row r="63" spans="1:10" x14ac:dyDescent="0.55000000000000004">
      <c r="A63" s="7"/>
      <c r="C63" t="s">
        <v>146</v>
      </c>
      <c r="H63" s="8">
        <v>3</v>
      </c>
      <c r="I63" s="8">
        <v>3</v>
      </c>
      <c r="J63">
        <f>ROUND(I63,0)</f>
        <v>3</v>
      </c>
    </row>
    <row r="64" spans="1:10" x14ac:dyDescent="0.55000000000000004">
      <c r="A64" s="7"/>
      <c r="C64" t="s">
        <v>152</v>
      </c>
      <c r="H64" s="8">
        <v>5</v>
      </c>
      <c r="I64" s="8">
        <v>5</v>
      </c>
      <c r="J64">
        <f t="shared" ref="J64:J79" si="3">ROUND(I64,0)</f>
        <v>5</v>
      </c>
    </row>
    <row r="65" spans="1:10" x14ac:dyDescent="0.55000000000000004">
      <c r="A65" s="7"/>
      <c r="C65" t="s">
        <v>148</v>
      </c>
      <c r="H65" s="8">
        <v>4</v>
      </c>
      <c r="I65" s="8">
        <v>4</v>
      </c>
      <c r="J65">
        <f t="shared" si="3"/>
        <v>4</v>
      </c>
    </row>
    <row r="66" spans="1:10" x14ac:dyDescent="0.55000000000000004">
      <c r="A66" s="7"/>
      <c r="C66" t="s">
        <v>145</v>
      </c>
      <c r="H66" s="8">
        <v>3</v>
      </c>
      <c r="I66" s="8">
        <v>3</v>
      </c>
      <c r="J66">
        <f t="shared" si="3"/>
        <v>3</v>
      </c>
    </row>
    <row r="67" spans="1:10" x14ac:dyDescent="0.55000000000000004">
      <c r="A67" s="4" t="s">
        <v>35</v>
      </c>
      <c r="B67" t="s">
        <v>59</v>
      </c>
      <c r="C67" t="s">
        <v>139</v>
      </c>
      <c r="H67" s="8">
        <v>2</v>
      </c>
      <c r="I67" s="8">
        <v>2</v>
      </c>
      <c r="J67">
        <f t="shared" si="3"/>
        <v>2</v>
      </c>
    </row>
    <row r="68" spans="1:10" x14ac:dyDescent="0.55000000000000004">
      <c r="A68" s="4" t="s">
        <v>35</v>
      </c>
      <c r="B68" t="s">
        <v>83</v>
      </c>
      <c r="C68" t="s">
        <v>140</v>
      </c>
      <c r="H68" s="8">
        <v>3</v>
      </c>
      <c r="I68" s="8">
        <v>3</v>
      </c>
      <c r="J68">
        <f t="shared" si="3"/>
        <v>3</v>
      </c>
    </row>
    <row r="69" spans="1:10" x14ac:dyDescent="0.55000000000000004">
      <c r="A69" s="4" t="s">
        <v>35</v>
      </c>
      <c r="B69" t="s">
        <v>60</v>
      </c>
      <c r="C69" t="s">
        <v>141</v>
      </c>
      <c r="H69" s="8">
        <v>2</v>
      </c>
      <c r="I69" s="8">
        <v>2</v>
      </c>
      <c r="J69">
        <f t="shared" si="3"/>
        <v>2</v>
      </c>
    </row>
    <row r="70" spans="1:10" x14ac:dyDescent="0.55000000000000004">
      <c r="A70" s="7"/>
      <c r="C70" t="s">
        <v>150</v>
      </c>
      <c r="H70" s="8">
        <v>5</v>
      </c>
      <c r="I70" s="8">
        <v>5</v>
      </c>
      <c r="J70">
        <f t="shared" si="3"/>
        <v>5</v>
      </c>
    </row>
    <row r="71" spans="1:10" x14ac:dyDescent="0.55000000000000004">
      <c r="A71" s="7"/>
      <c r="C71" t="s">
        <v>151</v>
      </c>
      <c r="H71" s="8">
        <v>5</v>
      </c>
      <c r="I71" s="8">
        <v>5</v>
      </c>
      <c r="J71">
        <f t="shared" si="3"/>
        <v>5</v>
      </c>
    </row>
    <row r="72" spans="1:10" x14ac:dyDescent="0.55000000000000004">
      <c r="A72" s="7"/>
      <c r="C72" t="s">
        <v>147</v>
      </c>
      <c r="H72" s="8">
        <v>3</v>
      </c>
      <c r="I72" s="8">
        <v>3</v>
      </c>
      <c r="J72">
        <f t="shared" si="3"/>
        <v>3</v>
      </c>
    </row>
    <row r="73" spans="1:10" x14ac:dyDescent="0.55000000000000004">
      <c r="A73" s="1" t="s">
        <v>34</v>
      </c>
      <c r="B73" t="s">
        <v>46</v>
      </c>
      <c r="C73" t="s">
        <v>70</v>
      </c>
      <c r="D73" s="8">
        <v>1</v>
      </c>
      <c r="E73" s="8">
        <v>1</v>
      </c>
      <c r="F73" s="8">
        <v>2</v>
      </c>
      <c r="G73" s="8">
        <v>2</v>
      </c>
      <c r="I73">
        <f>((D73*D117)+(E73*5)+(F73*5)+(G73*5))/SUM(D117:G117)</f>
        <v>1.5263157894736843</v>
      </c>
      <c r="J73">
        <f t="shared" si="3"/>
        <v>2</v>
      </c>
    </row>
    <row r="74" spans="1:10" x14ac:dyDescent="0.55000000000000004">
      <c r="A74" s="1" t="s">
        <v>34</v>
      </c>
      <c r="B74" t="s">
        <v>49</v>
      </c>
      <c r="C74" t="s">
        <v>96</v>
      </c>
      <c r="F74" s="8">
        <v>1</v>
      </c>
      <c r="G74" s="8">
        <v>1</v>
      </c>
      <c r="I74">
        <f>((F74*F117)+(G74*G117))/SUM(F117:G117)</f>
        <v>1</v>
      </c>
      <c r="J74">
        <f t="shared" si="3"/>
        <v>1</v>
      </c>
    </row>
    <row r="75" spans="1:10" x14ac:dyDescent="0.55000000000000004">
      <c r="A75" s="4" t="s">
        <v>35</v>
      </c>
      <c r="B75" t="s">
        <v>59</v>
      </c>
      <c r="C75" t="s">
        <v>31</v>
      </c>
      <c r="D75" s="8">
        <v>3</v>
      </c>
      <c r="E75" s="8">
        <v>5</v>
      </c>
      <c r="F75" s="8">
        <v>5</v>
      </c>
      <c r="G75" s="8">
        <v>5</v>
      </c>
      <c r="H75" s="8">
        <v>5</v>
      </c>
      <c r="I75">
        <f>((D75*4)+(E75*5)+(F75*F117)+(G75*5)+(H75*H117))/SUM(D117:H117)</f>
        <v>4.666666666666667</v>
      </c>
      <c r="J75">
        <f t="shared" si="3"/>
        <v>5</v>
      </c>
    </row>
    <row r="76" spans="1:10" x14ac:dyDescent="0.55000000000000004">
      <c r="A76" s="4" t="s">
        <v>35</v>
      </c>
      <c r="B76" t="s">
        <v>83</v>
      </c>
      <c r="C76" t="s">
        <v>113</v>
      </c>
    </row>
    <row r="77" spans="1:10" x14ac:dyDescent="0.55000000000000004">
      <c r="A77" s="7"/>
      <c r="C77" t="s">
        <v>144</v>
      </c>
      <c r="H77" s="8">
        <v>2</v>
      </c>
      <c r="I77" s="8">
        <v>2</v>
      </c>
      <c r="J77">
        <f t="shared" si="3"/>
        <v>2</v>
      </c>
    </row>
    <row r="78" spans="1:10" x14ac:dyDescent="0.55000000000000004">
      <c r="A78" s="4" t="s">
        <v>35</v>
      </c>
      <c r="B78" t="s">
        <v>60</v>
      </c>
      <c r="C78" t="s">
        <v>30</v>
      </c>
      <c r="D78" s="8">
        <v>4</v>
      </c>
      <c r="G78" s="8">
        <v>4</v>
      </c>
      <c r="I78">
        <f>((D78*4)+(G78*5))/9</f>
        <v>4</v>
      </c>
      <c r="J78">
        <f t="shared" si="3"/>
        <v>4</v>
      </c>
    </row>
    <row r="79" spans="1:10" x14ac:dyDescent="0.55000000000000004">
      <c r="A79" s="4" t="s">
        <v>35</v>
      </c>
      <c r="B79" t="s">
        <v>61</v>
      </c>
      <c r="C79" t="s">
        <v>115</v>
      </c>
      <c r="D79" s="8">
        <v>4</v>
      </c>
      <c r="E79" s="8">
        <v>5</v>
      </c>
      <c r="G79" s="8">
        <v>5</v>
      </c>
      <c r="H79" s="8">
        <v>5</v>
      </c>
      <c r="I79">
        <f>((D79*4)+(E79*5)+(G79*5)+(H79*H117))/SUM(D117:E117,G117:H117)</f>
        <v>4.7894736842105265</v>
      </c>
      <c r="J79">
        <f t="shared" si="3"/>
        <v>5</v>
      </c>
    </row>
    <row r="80" spans="1:10" x14ac:dyDescent="0.55000000000000004">
      <c r="A80" s="4" t="s">
        <v>35</v>
      </c>
      <c r="B80" t="s">
        <v>61</v>
      </c>
      <c r="C80" t="s">
        <v>118</v>
      </c>
      <c r="G80" s="8">
        <v>3</v>
      </c>
      <c r="H80" s="8">
        <v>5</v>
      </c>
      <c r="I80">
        <f>((G80*G117)+(H80*H117))/SUM(G117:H117)</f>
        <v>4</v>
      </c>
      <c r="J80">
        <f>ROUND(I80,0)</f>
        <v>4</v>
      </c>
    </row>
    <row r="81" spans="1:10" x14ac:dyDescent="0.55000000000000004">
      <c r="A81" s="4" t="s">
        <v>35</v>
      </c>
      <c r="B81" t="s">
        <v>62</v>
      </c>
      <c r="C81" t="s">
        <v>116</v>
      </c>
      <c r="D81" s="8">
        <v>4</v>
      </c>
      <c r="E81" s="8">
        <v>4</v>
      </c>
      <c r="F81" s="8">
        <v>4</v>
      </c>
      <c r="G81" s="8">
        <v>3</v>
      </c>
      <c r="H81" s="8">
        <v>5</v>
      </c>
      <c r="I81">
        <f>((D81*4)+(E81*5)+(F81*5)+(G81*5)+(H81*H117))/SUM(D117:H117)</f>
        <v>4</v>
      </c>
      <c r="J81">
        <f>ROUND(I81,0)</f>
        <v>4</v>
      </c>
    </row>
    <row r="82" spans="1:10" x14ac:dyDescent="0.55000000000000004">
      <c r="A82" s="4" t="s">
        <v>35</v>
      </c>
      <c r="B82" t="s">
        <v>83</v>
      </c>
      <c r="C82" t="s">
        <v>114</v>
      </c>
      <c r="E82" s="8">
        <v>5</v>
      </c>
      <c r="G82" s="8">
        <v>5</v>
      </c>
      <c r="H82" s="8">
        <v>5</v>
      </c>
      <c r="I82">
        <f>((E82*5)+(G82*5)+(H82*H117))/SUM(E117,G117:H117)</f>
        <v>5</v>
      </c>
      <c r="J82">
        <f t="shared" ref="J82:J101" si="4">ROUND(I82,0)</f>
        <v>5</v>
      </c>
    </row>
    <row r="83" spans="1:10" x14ac:dyDescent="0.55000000000000004">
      <c r="A83" s="4" t="s">
        <v>35</v>
      </c>
      <c r="B83" t="s">
        <v>83</v>
      </c>
      <c r="C83" t="s">
        <v>112</v>
      </c>
      <c r="F83" s="8">
        <v>3</v>
      </c>
      <c r="G83" s="8">
        <v>3</v>
      </c>
      <c r="I83">
        <f>((F83*F117)+(G83*G117))/SUM(F117:G117)</f>
        <v>3</v>
      </c>
      <c r="J83">
        <f t="shared" si="4"/>
        <v>3</v>
      </c>
    </row>
    <row r="84" spans="1:10" x14ac:dyDescent="0.55000000000000004">
      <c r="A84" s="7"/>
      <c r="C84" t="s">
        <v>123</v>
      </c>
      <c r="E84" s="8">
        <v>4</v>
      </c>
      <c r="I84">
        <v>4</v>
      </c>
      <c r="J84">
        <f t="shared" si="4"/>
        <v>4</v>
      </c>
    </row>
    <row r="85" spans="1:10" x14ac:dyDescent="0.55000000000000004">
      <c r="A85" s="4" t="s">
        <v>35</v>
      </c>
      <c r="B85" t="s">
        <v>61</v>
      </c>
      <c r="C85" t="s">
        <v>119</v>
      </c>
      <c r="E85" s="8">
        <v>5</v>
      </c>
      <c r="I85">
        <v>5</v>
      </c>
      <c r="J85">
        <f t="shared" si="4"/>
        <v>5</v>
      </c>
    </row>
    <row r="86" spans="1:10" x14ac:dyDescent="0.55000000000000004">
      <c r="A86" s="4" t="s">
        <v>35</v>
      </c>
      <c r="B86" t="s">
        <v>62</v>
      </c>
      <c r="C86" t="s">
        <v>120</v>
      </c>
      <c r="E86" s="8">
        <v>4</v>
      </c>
      <c r="I86">
        <f>(E86*5)/5</f>
        <v>4</v>
      </c>
      <c r="J86">
        <f t="shared" si="4"/>
        <v>4</v>
      </c>
    </row>
    <row r="87" spans="1:10" x14ac:dyDescent="0.55000000000000004">
      <c r="A87" s="7"/>
      <c r="C87" t="s">
        <v>156</v>
      </c>
      <c r="G87" s="8">
        <v>4</v>
      </c>
      <c r="I87">
        <v>4</v>
      </c>
      <c r="J87">
        <f t="shared" si="4"/>
        <v>4</v>
      </c>
    </row>
    <row r="88" spans="1:10" x14ac:dyDescent="0.55000000000000004">
      <c r="A88" s="7"/>
      <c r="C88" t="s">
        <v>128</v>
      </c>
      <c r="D88" s="8">
        <v>1</v>
      </c>
      <c r="E88" s="8">
        <v>1</v>
      </c>
      <c r="H88" s="8">
        <v>1</v>
      </c>
      <c r="I88">
        <f>((D88*D117)+(E88*E117)+(H88*H117))/SUM(D117:E117,H117)</f>
        <v>1</v>
      </c>
      <c r="J88">
        <f t="shared" si="4"/>
        <v>1</v>
      </c>
    </row>
    <row r="89" spans="1:10" s="8" customFormat="1" x14ac:dyDescent="0.55000000000000004">
      <c r="A89" s="2" t="s">
        <v>37</v>
      </c>
      <c r="B89" t="s">
        <v>56</v>
      </c>
      <c r="C89" t="s">
        <v>82</v>
      </c>
      <c r="D89" s="8">
        <v>2</v>
      </c>
      <c r="E89" s="8">
        <v>2</v>
      </c>
      <c r="F89" s="8">
        <v>3</v>
      </c>
      <c r="G89" s="8">
        <v>2</v>
      </c>
      <c r="H89" s="8">
        <v>1</v>
      </c>
      <c r="I89">
        <f>((D89*4)+(E89*5)+(F89*5)+(G89*5)+(H89*H117))/SUM(D117:H117)</f>
        <v>2</v>
      </c>
      <c r="J89">
        <f t="shared" si="4"/>
        <v>2</v>
      </c>
    </row>
    <row r="90" spans="1:10" s="8" customFormat="1" x14ac:dyDescent="0.55000000000000004">
      <c r="A90" s="2" t="s">
        <v>37</v>
      </c>
      <c r="B90" t="s">
        <v>56</v>
      </c>
      <c r="C90" t="s">
        <v>69</v>
      </c>
      <c r="F90" s="8">
        <v>4</v>
      </c>
      <c r="G90" s="8">
        <v>4</v>
      </c>
      <c r="H90" s="8">
        <v>4</v>
      </c>
      <c r="I90">
        <f>((F90*F117)+(G90*G117)+(H90*H117))/SUM(F117:H117)</f>
        <v>4</v>
      </c>
      <c r="J90">
        <f t="shared" si="4"/>
        <v>4</v>
      </c>
    </row>
    <row r="91" spans="1:10" s="8" customFormat="1" x14ac:dyDescent="0.55000000000000004">
      <c r="A91" s="7"/>
      <c r="B91"/>
      <c r="C91" t="s">
        <v>157</v>
      </c>
      <c r="G91" s="8">
        <v>4</v>
      </c>
      <c r="H91" s="8">
        <v>1</v>
      </c>
      <c r="I91">
        <f>((G91*G117)+(H91*H117))/SUM(G117:H117)</f>
        <v>2.5</v>
      </c>
      <c r="J91">
        <f t="shared" si="4"/>
        <v>3</v>
      </c>
    </row>
    <row r="92" spans="1:10" s="8" customFormat="1" x14ac:dyDescent="0.55000000000000004">
      <c r="A92" s="1" t="s">
        <v>34</v>
      </c>
      <c r="B92" t="s">
        <v>47</v>
      </c>
      <c r="C92" t="s">
        <v>78</v>
      </c>
      <c r="F92" s="8">
        <v>5</v>
      </c>
      <c r="I92">
        <v>5</v>
      </c>
      <c r="J92">
        <f t="shared" si="4"/>
        <v>5</v>
      </c>
    </row>
    <row r="93" spans="1:10" s="8" customFormat="1" x14ac:dyDescent="0.55000000000000004">
      <c r="A93" s="7"/>
      <c r="B93"/>
      <c r="C93" t="s">
        <v>162</v>
      </c>
      <c r="F93" s="8">
        <v>5</v>
      </c>
      <c r="I93">
        <v>5</v>
      </c>
      <c r="J93">
        <f t="shared" si="4"/>
        <v>5</v>
      </c>
    </row>
    <row r="94" spans="1:10" s="8" customFormat="1" x14ac:dyDescent="0.55000000000000004">
      <c r="A94" s="1" t="s">
        <v>34</v>
      </c>
      <c r="B94" t="s">
        <v>49</v>
      </c>
      <c r="C94" t="s">
        <v>95</v>
      </c>
      <c r="I94"/>
      <c r="J94"/>
    </row>
    <row r="95" spans="1:10" x14ac:dyDescent="0.55000000000000004">
      <c r="A95" s="1" t="s">
        <v>34</v>
      </c>
      <c r="B95" t="s">
        <v>49</v>
      </c>
      <c r="C95" t="s">
        <v>94</v>
      </c>
      <c r="F95" s="8">
        <v>5</v>
      </c>
      <c r="G95" s="8">
        <v>5</v>
      </c>
      <c r="I95">
        <f>((F95*F117)+(G95*G117))/SUM(F117:G117)</f>
        <v>5</v>
      </c>
      <c r="J95">
        <f t="shared" si="4"/>
        <v>5</v>
      </c>
    </row>
    <row r="96" spans="1:10" x14ac:dyDescent="0.55000000000000004">
      <c r="A96" s="1" t="s">
        <v>34</v>
      </c>
      <c r="B96" t="s">
        <v>98</v>
      </c>
      <c r="C96" t="s">
        <v>97</v>
      </c>
      <c r="F96" s="8">
        <v>5</v>
      </c>
      <c r="G96" s="8">
        <v>5</v>
      </c>
      <c r="I96">
        <f>((F96*F117)+(G96*G117))/SUM(F117:G117)</f>
        <v>5</v>
      </c>
      <c r="J96">
        <f t="shared" si="4"/>
        <v>5</v>
      </c>
    </row>
    <row r="97" spans="1:10" x14ac:dyDescent="0.55000000000000004">
      <c r="A97" s="1" t="s">
        <v>34</v>
      </c>
      <c r="B97" t="s">
        <v>101</v>
      </c>
      <c r="C97" t="s">
        <v>102</v>
      </c>
      <c r="F97" s="8">
        <v>5</v>
      </c>
      <c r="I97">
        <v>5</v>
      </c>
      <c r="J97">
        <f t="shared" si="4"/>
        <v>5</v>
      </c>
    </row>
    <row r="98" spans="1:10" x14ac:dyDescent="0.55000000000000004">
      <c r="A98" s="7"/>
      <c r="C98" t="s">
        <v>163</v>
      </c>
      <c r="F98" s="8">
        <v>5</v>
      </c>
      <c r="I98">
        <v>5</v>
      </c>
      <c r="J98">
        <f t="shared" si="4"/>
        <v>5</v>
      </c>
    </row>
    <row r="99" spans="1:10" x14ac:dyDescent="0.55000000000000004">
      <c r="A99" s="5" t="s">
        <v>36</v>
      </c>
      <c r="B99" t="s">
        <v>63</v>
      </c>
      <c r="C99" t="s">
        <v>133</v>
      </c>
      <c r="D99" s="8">
        <v>3</v>
      </c>
      <c r="I99">
        <v>3</v>
      </c>
      <c r="J99">
        <f t="shared" si="4"/>
        <v>3</v>
      </c>
    </row>
    <row r="100" spans="1:10" x14ac:dyDescent="0.55000000000000004">
      <c r="A100" s="1" t="s">
        <v>34</v>
      </c>
      <c r="B100" t="s">
        <v>46</v>
      </c>
      <c r="C100" t="s">
        <v>74</v>
      </c>
      <c r="F100" s="8">
        <v>4</v>
      </c>
      <c r="G100" s="8">
        <v>5</v>
      </c>
      <c r="I100">
        <f>((F100*F117)+(G100*G117))/SUM(F117:G117)</f>
        <v>4.5</v>
      </c>
      <c r="J100">
        <f t="shared" si="4"/>
        <v>5</v>
      </c>
    </row>
    <row r="101" spans="1:10" x14ac:dyDescent="0.55000000000000004">
      <c r="A101" s="1" t="s">
        <v>34</v>
      </c>
      <c r="B101" s="8" t="s">
        <v>49</v>
      </c>
      <c r="C101" s="8" t="s">
        <v>93</v>
      </c>
      <c r="F101" s="8">
        <v>5</v>
      </c>
      <c r="G101" s="8">
        <v>5</v>
      </c>
      <c r="I101" s="8">
        <f>((F101*G117)+(G101*G117))/SUM(F117:G117)</f>
        <v>5</v>
      </c>
      <c r="J101">
        <f t="shared" si="4"/>
        <v>5</v>
      </c>
    </row>
    <row r="102" spans="1:10" x14ac:dyDescent="0.55000000000000004">
      <c r="A102" s="1" t="s">
        <v>34</v>
      </c>
      <c r="B102" s="8" t="s">
        <v>98</v>
      </c>
      <c r="C102" s="8" t="s">
        <v>99</v>
      </c>
      <c r="F102" s="8">
        <v>5</v>
      </c>
      <c r="G102" s="8">
        <v>4</v>
      </c>
      <c r="I102" s="8">
        <f>((F102*F117)+(G102*G117))/SUM(F117:G117)</f>
        <v>4.5</v>
      </c>
      <c r="J102">
        <f>ROUND(I102,0)</f>
        <v>5</v>
      </c>
    </row>
    <row r="103" spans="1:10" x14ac:dyDescent="0.55000000000000004">
      <c r="A103" s="1" t="s">
        <v>34</v>
      </c>
      <c r="B103" s="8" t="s">
        <v>101</v>
      </c>
      <c r="C103" s="8" t="s">
        <v>100</v>
      </c>
      <c r="F103" s="8">
        <v>5</v>
      </c>
      <c r="G103" s="8">
        <v>4</v>
      </c>
      <c r="I103" s="8">
        <f>((F103*F117)+(G103*G117))/SUM(F117:G117)</f>
        <v>4.5</v>
      </c>
      <c r="J103">
        <f>ROUND(I103,0)</f>
        <v>5</v>
      </c>
    </row>
    <row r="104" spans="1:10" x14ac:dyDescent="0.55000000000000004">
      <c r="A104" s="1" t="s">
        <v>34</v>
      </c>
      <c r="B104" s="8" t="s">
        <v>53</v>
      </c>
      <c r="C104" s="8" t="s">
        <v>103</v>
      </c>
      <c r="F104" s="8">
        <v>4</v>
      </c>
      <c r="I104" s="8">
        <v>4</v>
      </c>
      <c r="J104">
        <f>ROUND(I104,0)</f>
        <v>4</v>
      </c>
    </row>
    <row r="105" spans="1:10" x14ac:dyDescent="0.55000000000000004">
      <c r="A105" s="7"/>
      <c r="B105" s="8"/>
      <c r="C105" s="8" t="s">
        <v>129</v>
      </c>
      <c r="E105" s="8">
        <v>1</v>
      </c>
      <c r="H105" s="8">
        <v>1</v>
      </c>
      <c r="I105" s="8">
        <f>((E105*E117)+(H105*H117))/SUM(E117,H117)</f>
        <v>1</v>
      </c>
      <c r="J105">
        <f t="shared" ref="J105:J114" si="5">ROUND(I105,0)</f>
        <v>1</v>
      </c>
    </row>
    <row r="106" spans="1:10" x14ac:dyDescent="0.55000000000000004">
      <c r="A106" s="7"/>
      <c r="B106" s="8"/>
      <c r="C106" s="8" t="s">
        <v>126</v>
      </c>
      <c r="E106" s="8">
        <v>2</v>
      </c>
      <c r="H106" s="8">
        <v>4</v>
      </c>
      <c r="I106" s="8">
        <f>((E106*E117)+(H106*H117))/SUM(E117,H117)</f>
        <v>3</v>
      </c>
      <c r="J106">
        <f t="shared" si="5"/>
        <v>3</v>
      </c>
    </row>
    <row r="107" spans="1:10" x14ac:dyDescent="0.55000000000000004">
      <c r="A107" s="7"/>
      <c r="B107" s="8"/>
      <c r="C107" s="8" t="s">
        <v>130</v>
      </c>
      <c r="E107" s="8">
        <v>1</v>
      </c>
      <c r="I107" s="8">
        <v>1</v>
      </c>
      <c r="J107">
        <f t="shared" si="5"/>
        <v>1</v>
      </c>
    </row>
    <row r="108" spans="1:10" x14ac:dyDescent="0.55000000000000004">
      <c r="A108" s="7"/>
      <c r="B108" s="8"/>
      <c r="C108" s="8" t="s">
        <v>127</v>
      </c>
      <c r="E108" s="8">
        <v>2</v>
      </c>
      <c r="I108" s="8">
        <v>2</v>
      </c>
      <c r="J108">
        <f t="shared" si="5"/>
        <v>2</v>
      </c>
    </row>
    <row r="109" spans="1:10" x14ac:dyDescent="0.55000000000000004">
      <c r="A109" s="1" t="s">
        <v>34</v>
      </c>
      <c r="B109" t="s">
        <v>46</v>
      </c>
      <c r="C109" t="s">
        <v>72</v>
      </c>
    </row>
    <row r="110" spans="1:10" x14ac:dyDescent="0.55000000000000004">
      <c r="A110" s="1" t="s">
        <v>34</v>
      </c>
      <c r="B110" t="s">
        <v>46</v>
      </c>
      <c r="C110" t="s">
        <v>46</v>
      </c>
      <c r="D110" s="8">
        <v>1</v>
      </c>
      <c r="G110" s="8">
        <v>2</v>
      </c>
      <c r="I110">
        <f>((D110*4)+(G110*5))/9</f>
        <v>1.5555555555555556</v>
      </c>
      <c r="J110">
        <f t="shared" si="5"/>
        <v>2</v>
      </c>
    </row>
    <row r="111" spans="1:10" x14ac:dyDescent="0.55000000000000004">
      <c r="A111" s="1" t="s">
        <v>34</v>
      </c>
      <c r="B111" t="s">
        <v>47</v>
      </c>
      <c r="C111" t="s">
        <v>76</v>
      </c>
      <c r="D111" s="8">
        <v>1</v>
      </c>
      <c r="G111" s="8">
        <v>2</v>
      </c>
      <c r="I111">
        <f>((D111*D117)+(G111*G117))/SUM(D117,G117)</f>
        <v>1.5555555555555556</v>
      </c>
      <c r="J111">
        <f t="shared" si="5"/>
        <v>2</v>
      </c>
    </row>
    <row r="112" spans="1:10" x14ac:dyDescent="0.55000000000000004">
      <c r="A112" s="7"/>
      <c r="C112" t="s">
        <v>158</v>
      </c>
      <c r="G112" s="8">
        <v>4</v>
      </c>
      <c r="I112">
        <v>4</v>
      </c>
      <c r="J112">
        <f t="shared" si="5"/>
        <v>4</v>
      </c>
    </row>
    <row r="113" spans="1:10" x14ac:dyDescent="0.55000000000000004">
      <c r="A113" s="7"/>
      <c r="C113" t="s">
        <v>159</v>
      </c>
      <c r="G113" s="8">
        <v>5</v>
      </c>
      <c r="I113">
        <v>5</v>
      </c>
      <c r="J113">
        <f t="shared" si="5"/>
        <v>5</v>
      </c>
    </row>
    <row r="114" spans="1:10" x14ac:dyDescent="0.55000000000000004">
      <c r="A114" s="7"/>
      <c r="C114" t="s">
        <v>160</v>
      </c>
      <c r="G114" s="8">
        <v>4</v>
      </c>
      <c r="I114">
        <v>4</v>
      </c>
      <c r="J114">
        <f t="shared" si="5"/>
        <v>4</v>
      </c>
    </row>
    <row r="115" spans="1:10" x14ac:dyDescent="0.55000000000000004">
      <c r="A115" s="2" t="s">
        <v>37</v>
      </c>
      <c r="B115" t="s">
        <v>54</v>
      </c>
      <c r="C115" t="s">
        <v>67</v>
      </c>
    </row>
    <row r="117" spans="1:10" x14ac:dyDescent="0.55000000000000004">
      <c r="D117" s="8">
        <v>4</v>
      </c>
      <c r="E117" s="8">
        <v>5</v>
      </c>
      <c r="F117" s="8">
        <v>5</v>
      </c>
      <c r="G117" s="8">
        <v>5</v>
      </c>
      <c r="H117" s="8">
        <v>5</v>
      </c>
    </row>
  </sheetData>
  <autoFilter ref="A1:H100">
    <sortState ref="A2:J99">
      <sortCondition ref="C1:C100"/>
    </sortState>
  </autoFilter>
  <sortState ref="A2:L115">
    <sortCondition ref="C1:C115"/>
  </sortState>
  <hyperlinks>
    <hyperlink ref="L5" r:id="rId1"/>
    <hyperlink ref="L8" r:id="rId2"/>
  </hyperlinks>
  <pageMargins left="0.7" right="0.7" top="0.75" bottom="0.75" header="0.3" footer="0.3"/>
  <pageSetup paperSize="18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Van Gassen</dc:creator>
  <cp:lastModifiedBy>Sofie Van Gassen</cp:lastModifiedBy>
  <dcterms:created xsi:type="dcterms:W3CDTF">2018-02-20T15:09:37Z</dcterms:created>
  <dcterms:modified xsi:type="dcterms:W3CDTF">2021-03-01T16:56:48Z</dcterms:modified>
</cp:coreProperties>
</file>