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emanuel/Projects/projects/hlrcc/data/core/"/>
    </mc:Choice>
  </mc:AlternateContent>
  <bookViews>
    <workbookView xWindow="0" yWindow="460" windowWidth="33600" windowHeight="20460" firstSheet="1" activeTab="8"/>
  </bookViews>
  <sheets>
    <sheet name="MachineDrift" sheetId="8" r:id="rId1"/>
    <sheet name="PeakArea" sheetId="1" r:id="rId2"/>
    <sheet name="std curves" sheetId="2" r:id="rId3"/>
    <sheet name="protein&amp;DW data" sheetId="11" r:id="rId4"/>
    <sheet name="std curves log10" sheetId="9" r:id="rId5"/>
    <sheet name="E1" sheetId="3" r:id="rId6"/>
    <sheet name="E2" sheetId="4" r:id="rId7"/>
    <sheet name="E3" sheetId="5" r:id="rId8"/>
    <sheet name="E4" sheetId="6" r:id="rId9"/>
  </sheets>
  <calcPr calcId="150001" refMode="R1C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M46" i="3" l="1"/>
  <c r="B35" i="11"/>
  <c r="EM41" i="3"/>
  <c r="EM34" i="3"/>
  <c r="EM39" i="3"/>
  <c r="BR26" i="6"/>
  <c r="BR25" i="6"/>
  <c r="BR24" i="6"/>
  <c r="BR23" i="6"/>
  <c r="BR22" i="6"/>
  <c r="BR21" i="6"/>
  <c r="BR18" i="6"/>
  <c r="BR17" i="6"/>
  <c r="BR16" i="6"/>
  <c r="BR15" i="6"/>
  <c r="BR14" i="6"/>
  <c r="BR13" i="6"/>
  <c r="BR10" i="6"/>
  <c r="BR9" i="6"/>
  <c r="BR8" i="6"/>
  <c r="BR7" i="6"/>
  <c r="BR6" i="6"/>
  <c r="BR5" i="6"/>
  <c r="BR26" i="5"/>
  <c r="BR25" i="5"/>
  <c r="BR24" i="5"/>
  <c r="BR23" i="5"/>
  <c r="BR22" i="5"/>
  <c r="BR21" i="5"/>
  <c r="BR18" i="5"/>
  <c r="BR17" i="5"/>
  <c r="BR16" i="5"/>
  <c r="BR15" i="5"/>
  <c r="BR14" i="5"/>
  <c r="BR13" i="5"/>
  <c r="BR10" i="5"/>
  <c r="BR9" i="5"/>
  <c r="BR8" i="5"/>
  <c r="BR7" i="5"/>
  <c r="BR6" i="5"/>
  <c r="BR5" i="5"/>
  <c r="BR26" i="4"/>
  <c r="BR25" i="4"/>
  <c r="BR24" i="4"/>
  <c r="BR23" i="4"/>
  <c r="BR22" i="4"/>
  <c r="BR21" i="4"/>
  <c r="BR18" i="4"/>
  <c r="BR17" i="4"/>
  <c r="BR16" i="4"/>
  <c r="BR15" i="4"/>
  <c r="BR14" i="4"/>
  <c r="BR13" i="4"/>
  <c r="BR10" i="4"/>
  <c r="BR9" i="4"/>
  <c r="BR8" i="4"/>
  <c r="BR7" i="4"/>
  <c r="BR6" i="4"/>
  <c r="BR5" i="4"/>
  <c r="BR6" i="3"/>
  <c r="BR7" i="3"/>
  <c r="BR8" i="3"/>
  <c r="BR9" i="3"/>
  <c r="BR10" i="3"/>
  <c r="BR13" i="3"/>
  <c r="BR14" i="3"/>
  <c r="BR15" i="3"/>
  <c r="BR16" i="3"/>
  <c r="BR17" i="3"/>
  <c r="BR18" i="3"/>
  <c r="BR21" i="3"/>
  <c r="BR22" i="3"/>
  <c r="BR23" i="3"/>
  <c r="BR24" i="3"/>
  <c r="BR25" i="3"/>
  <c r="BR26" i="3"/>
  <c r="BR5" i="3"/>
  <c r="BI26" i="6"/>
  <c r="BI25" i="6"/>
  <c r="BI24" i="6"/>
  <c r="BI23" i="6"/>
  <c r="BI22" i="6"/>
  <c r="BI21" i="6"/>
  <c r="BI18" i="6"/>
  <c r="BI17" i="6"/>
  <c r="BI16" i="6"/>
  <c r="BI15" i="6"/>
  <c r="BI14" i="6"/>
  <c r="BI13" i="6"/>
  <c r="BI10" i="6"/>
  <c r="BI9" i="6"/>
  <c r="BI8" i="6"/>
  <c r="BI7" i="6"/>
  <c r="BI6" i="6"/>
  <c r="BI5" i="6"/>
  <c r="BI26" i="5"/>
  <c r="BI25" i="5"/>
  <c r="BI24" i="5"/>
  <c r="BI23" i="5"/>
  <c r="BI22" i="5"/>
  <c r="BI21" i="5"/>
  <c r="BI18" i="5"/>
  <c r="BI17" i="5"/>
  <c r="BI16" i="5"/>
  <c r="BI15" i="5"/>
  <c r="BI14" i="5"/>
  <c r="BI13" i="5"/>
  <c r="BI10" i="5"/>
  <c r="BI9" i="5"/>
  <c r="BI8" i="5"/>
  <c r="BI7" i="5"/>
  <c r="BI6" i="5"/>
  <c r="BI5" i="5"/>
  <c r="BI26" i="4"/>
  <c r="BI25" i="4"/>
  <c r="BI24" i="4"/>
  <c r="BI23" i="4"/>
  <c r="BI22" i="4"/>
  <c r="BI21" i="4"/>
  <c r="BI18" i="4"/>
  <c r="BI17" i="4"/>
  <c r="BI16" i="4"/>
  <c r="BI15" i="4"/>
  <c r="BI14" i="4"/>
  <c r="BI13" i="4"/>
  <c r="BI10" i="4"/>
  <c r="BI9" i="4"/>
  <c r="BI8" i="4"/>
  <c r="BI7" i="4"/>
  <c r="BI6" i="4"/>
  <c r="BI5" i="4"/>
  <c r="BI26" i="3"/>
  <c r="BI6" i="3"/>
  <c r="BI7" i="3"/>
  <c r="BI8" i="3"/>
  <c r="BI9" i="3"/>
  <c r="BI10" i="3"/>
  <c r="BI13" i="3"/>
  <c r="BI14" i="3"/>
  <c r="BI15" i="3"/>
  <c r="BI16" i="3"/>
  <c r="BI17" i="3"/>
  <c r="BI18" i="3"/>
  <c r="BI21" i="3"/>
  <c r="BI22" i="3"/>
  <c r="BI23" i="3"/>
  <c r="BI24" i="3"/>
  <c r="BI25" i="3"/>
  <c r="BI5" i="3"/>
  <c r="E51" i="9"/>
  <c r="E52" i="9"/>
  <c r="E53" i="9"/>
  <c r="E43" i="9"/>
  <c r="E44" i="9"/>
  <c r="E45" i="9"/>
  <c r="E42" i="9"/>
  <c r="C53" i="9"/>
  <c r="C52" i="9"/>
  <c r="C51" i="9"/>
  <c r="C50" i="9"/>
  <c r="C43" i="9"/>
  <c r="C44" i="9"/>
  <c r="C45" i="9"/>
  <c r="C42" i="9"/>
  <c r="N21" i="6"/>
  <c r="N22" i="6"/>
  <c r="N23" i="6"/>
  <c r="N24" i="6"/>
  <c r="N25" i="6"/>
  <c r="N26" i="6"/>
  <c r="N13" i="6"/>
  <c r="N14" i="6"/>
  <c r="N15" i="6"/>
  <c r="N16" i="6"/>
  <c r="N17" i="6"/>
  <c r="N18" i="6"/>
  <c r="N5" i="6"/>
  <c r="N6" i="6"/>
  <c r="N7" i="6"/>
  <c r="N8" i="6"/>
  <c r="N9" i="6"/>
  <c r="N10" i="6"/>
  <c r="N21" i="5"/>
  <c r="N22" i="5"/>
  <c r="N23" i="5"/>
  <c r="N24" i="5"/>
  <c r="N25" i="5"/>
  <c r="N26" i="5"/>
  <c r="N13" i="5"/>
  <c r="N14" i="5"/>
  <c r="N15" i="5"/>
  <c r="N16" i="5"/>
  <c r="N17" i="5"/>
  <c r="N18" i="5"/>
  <c r="N5" i="5"/>
  <c r="N6" i="5"/>
  <c r="N7" i="5"/>
  <c r="N8" i="5"/>
  <c r="N9" i="5"/>
  <c r="N10" i="5"/>
  <c r="N21" i="4"/>
  <c r="N22" i="4"/>
  <c r="N23" i="4"/>
  <c r="N24" i="4"/>
  <c r="N25" i="4"/>
  <c r="N26" i="4"/>
  <c r="N13" i="4"/>
  <c r="N14" i="4"/>
  <c r="N15" i="4"/>
  <c r="N16" i="4"/>
  <c r="N17" i="4"/>
  <c r="N18" i="4"/>
  <c r="N5" i="4"/>
  <c r="N6" i="4"/>
  <c r="N7" i="4"/>
  <c r="N8" i="4"/>
  <c r="N9" i="4"/>
  <c r="N10" i="4"/>
  <c r="B6" i="11"/>
  <c r="EO38" i="3"/>
  <c r="EP38" i="3"/>
  <c r="EQ38" i="3"/>
  <c r="ER38" i="3"/>
  <c r="ES38" i="3"/>
  <c r="ET38" i="3"/>
  <c r="EU38" i="3"/>
  <c r="EW38" i="3"/>
  <c r="EX38" i="3"/>
  <c r="EZ38" i="3"/>
  <c r="FA38" i="3"/>
  <c r="FB38" i="3"/>
  <c r="FD38" i="3"/>
  <c r="FE38" i="3"/>
  <c r="FF38" i="3"/>
  <c r="FG38" i="3"/>
  <c r="FH38" i="3"/>
  <c r="FI38" i="3"/>
  <c r="FJ38" i="3"/>
  <c r="FK38" i="3"/>
  <c r="EO45" i="3"/>
  <c r="EP45" i="3"/>
  <c r="EQ45" i="3"/>
  <c r="ER45" i="3"/>
  <c r="ES45" i="3"/>
  <c r="ET45" i="3"/>
  <c r="EU45" i="3"/>
  <c r="EW45" i="3"/>
  <c r="EX45" i="3"/>
  <c r="EZ45" i="3"/>
  <c r="FA45" i="3"/>
  <c r="FB45" i="3"/>
  <c r="FD45" i="3"/>
  <c r="FE45" i="3"/>
  <c r="FF45" i="3"/>
  <c r="FG45" i="3"/>
  <c r="FH45" i="3"/>
  <c r="FI45" i="3"/>
  <c r="FJ45" i="3"/>
  <c r="FK45" i="3"/>
  <c r="C16" i="11"/>
  <c r="E16" i="11"/>
  <c r="F16" i="11"/>
  <c r="H16" i="11"/>
  <c r="I16" i="11"/>
  <c r="K16" i="11"/>
  <c r="L16" i="11"/>
  <c r="B16" i="11"/>
  <c r="C6" i="11"/>
  <c r="E6" i="11"/>
  <c r="F6" i="11"/>
  <c r="H6" i="11"/>
  <c r="I6" i="11"/>
  <c r="K6" i="11"/>
  <c r="L6" i="11"/>
  <c r="B15" i="11"/>
  <c r="C15" i="11"/>
  <c r="E15" i="11"/>
  <c r="F15" i="11"/>
  <c r="H15" i="11"/>
  <c r="I15" i="11"/>
  <c r="K15" i="11"/>
  <c r="L15" i="11"/>
  <c r="FK63" i="6"/>
  <c r="FJ63" i="6"/>
  <c r="FI63" i="6"/>
  <c r="FH63" i="6"/>
  <c r="FG63" i="6"/>
  <c r="FF63" i="6"/>
  <c r="FE63" i="6"/>
  <c r="FD63" i="6"/>
  <c r="FC63" i="6"/>
  <c r="FB63" i="6"/>
  <c r="FA63" i="6"/>
  <c r="EZ63" i="6"/>
  <c r="EY63" i="6"/>
  <c r="EX63" i="6"/>
  <c r="EW63" i="6"/>
  <c r="EU63" i="6"/>
  <c r="ET63" i="6"/>
  <c r="ES63" i="6"/>
  <c r="ER63" i="6"/>
  <c r="EQ63" i="6"/>
  <c r="EP63" i="6"/>
  <c r="EO63" i="6"/>
  <c r="EN63" i="6"/>
  <c r="FK62" i="6"/>
  <c r="FJ62" i="6"/>
  <c r="FI62" i="6"/>
  <c r="FH62" i="6"/>
  <c r="FG62" i="6"/>
  <c r="FF62" i="6"/>
  <c r="FE62" i="6"/>
  <c r="FE76" i="6"/>
  <c r="FD62" i="6"/>
  <c r="FC62" i="6"/>
  <c r="FB62" i="6"/>
  <c r="FA62" i="6"/>
  <c r="EZ62" i="6"/>
  <c r="EY62" i="6"/>
  <c r="EX62" i="6"/>
  <c r="EW62" i="6"/>
  <c r="EW76" i="6"/>
  <c r="EU62" i="6"/>
  <c r="ET62" i="6"/>
  <c r="ES62" i="6"/>
  <c r="ER62" i="6"/>
  <c r="EQ62" i="6"/>
  <c r="EP62" i="6"/>
  <c r="EO62" i="6"/>
  <c r="EO76" i="6"/>
  <c r="EN62" i="6"/>
  <c r="FK61" i="6"/>
  <c r="FJ61" i="6"/>
  <c r="FI61" i="6"/>
  <c r="FH61" i="6"/>
  <c r="FG61" i="6"/>
  <c r="FF61" i="6"/>
  <c r="FE61" i="6"/>
  <c r="FD61" i="6"/>
  <c r="FC61" i="6"/>
  <c r="FB61" i="6"/>
  <c r="FA61" i="6"/>
  <c r="EZ61" i="6"/>
  <c r="EY61" i="6"/>
  <c r="EX61" i="6"/>
  <c r="EW61" i="6"/>
  <c r="EU61" i="6"/>
  <c r="ET61" i="6"/>
  <c r="ES61" i="6"/>
  <c r="ER61" i="6"/>
  <c r="EQ61" i="6"/>
  <c r="EP61" i="6"/>
  <c r="EO61" i="6"/>
  <c r="EN61" i="6"/>
  <c r="FK60" i="6"/>
  <c r="FJ60" i="6"/>
  <c r="FI60" i="6"/>
  <c r="FH60" i="6"/>
  <c r="FG60" i="6"/>
  <c r="FF60" i="6"/>
  <c r="FE60" i="6"/>
  <c r="FD60" i="6"/>
  <c r="FC60" i="6"/>
  <c r="FB60" i="6"/>
  <c r="FA60" i="6"/>
  <c r="EZ60" i="6"/>
  <c r="EY60" i="6"/>
  <c r="EX60" i="6"/>
  <c r="EW60" i="6"/>
  <c r="EU60" i="6"/>
  <c r="ET60" i="6"/>
  <c r="ES60" i="6"/>
  <c r="ER60" i="6"/>
  <c r="EQ60" i="6"/>
  <c r="EP60" i="6"/>
  <c r="EO60" i="6"/>
  <c r="EN60" i="6"/>
  <c r="FK59" i="6"/>
  <c r="FJ59" i="6"/>
  <c r="FI59" i="6"/>
  <c r="FH59" i="6"/>
  <c r="FG59" i="6"/>
  <c r="FF59" i="6"/>
  <c r="FE59" i="6"/>
  <c r="FD59" i="6"/>
  <c r="FC59" i="6"/>
  <c r="FB59" i="6"/>
  <c r="FA59" i="6"/>
  <c r="EZ59" i="6"/>
  <c r="EY59" i="6"/>
  <c r="EX59" i="6"/>
  <c r="EW59" i="6"/>
  <c r="EU59" i="6"/>
  <c r="ET59" i="6"/>
  <c r="ES59" i="6"/>
  <c r="ER59" i="6"/>
  <c r="EQ59" i="6"/>
  <c r="EP59" i="6"/>
  <c r="EO59" i="6"/>
  <c r="EN59" i="6"/>
  <c r="FK58" i="6"/>
  <c r="FK76" i="6"/>
  <c r="FJ58" i="6"/>
  <c r="FI58" i="6"/>
  <c r="FH58" i="6"/>
  <c r="FH76" i="6"/>
  <c r="FG58" i="6"/>
  <c r="FF58" i="6"/>
  <c r="FE58" i="6"/>
  <c r="FD58" i="6"/>
  <c r="FD76" i="6"/>
  <c r="FC58" i="6"/>
  <c r="FC76" i="6"/>
  <c r="FB58" i="6"/>
  <c r="FA58" i="6"/>
  <c r="EZ58" i="6"/>
  <c r="EZ76" i="6"/>
  <c r="EY58" i="6"/>
  <c r="EX58" i="6"/>
  <c r="EW58" i="6"/>
  <c r="EU58" i="6"/>
  <c r="EU76" i="6"/>
  <c r="ET58" i="6"/>
  <c r="ET67" i="6"/>
  <c r="ES58" i="6"/>
  <c r="ER58" i="6"/>
  <c r="ER76" i="6"/>
  <c r="EQ58" i="6"/>
  <c r="EP58" i="6"/>
  <c r="EO58" i="6"/>
  <c r="EN58" i="6"/>
  <c r="EN76" i="6"/>
  <c r="FK56" i="6"/>
  <c r="FJ56" i="6"/>
  <c r="FI56" i="6"/>
  <c r="FI69" i="6"/>
  <c r="FH56" i="6"/>
  <c r="FG56" i="6"/>
  <c r="FF56" i="6"/>
  <c r="FE56" i="6"/>
  <c r="FD56" i="6"/>
  <c r="FC56" i="6"/>
  <c r="FB56" i="6"/>
  <c r="FA56" i="6"/>
  <c r="FA69" i="6"/>
  <c r="EZ56" i="6"/>
  <c r="EY56" i="6"/>
  <c r="EX56" i="6"/>
  <c r="EW56" i="6"/>
  <c r="EU56" i="6"/>
  <c r="ET56" i="6"/>
  <c r="ES56" i="6"/>
  <c r="ER56" i="6"/>
  <c r="EQ56" i="6"/>
  <c r="EP56" i="6"/>
  <c r="EO56" i="6"/>
  <c r="EN56" i="6"/>
  <c r="FK55" i="6"/>
  <c r="FJ55" i="6"/>
  <c r="FI55" i="6"/>
  <c r="FH55" i="6"/>
  <c r="FG55" i="6"/>
  <c r="FF55" i="6"/>
  <c r="FE55" i="6"/>
  <c r="FD55" i="6"/>
  <c r="FC55" i="6"/>
  <c r="FB55" i="6"/>
  <c r="FA55" i="6"/>
  <c r="EZ55" i="6"/>
  <c r="EY55" i="6"/>
  <c r="EX55" i="6"/>
  <c r="EW55" i="6"/>
  <c r="EU55" i="6"/>
  <c r="ET55" i="6"/>
  <c r="ES55" i="6"/>
  <c r="ER55" i="6"/>
  <c r="EQ55" i="6"/>
  <c r="EP55" i="6"/>
  <c r="EO55" i="6"/>
  <c r="EN55" i="6"/>
  <c r="FK54" i="6"/>
  <c r="FK66" i="6"/>
  <c r="FJ54" i="6"/>
  <c r="FI54" i="6"/>
  <c r="FH54" i="6"/>
  <c r="FG54" i="6"/>
  <c r="FF54" i="6"/>
  <c r="FE54" i="6"/>
  <c r="FD54" i="6"/>
  <c r="FC54" i="6"/>
  <c r="FB54" i="6"/>
  <c r="FA54" i="6"/>
  <c r="EZ54" i="6"/>
  <c r="EY54" i="6"/>
  <c r="EX54" i="6"/>
  <c r="EW54" i="6"/>
  <c r="EU54" i="6"/>
  <c r="ET54" i="6"/>
  <c r="ES54" i="6"/>
  <c r="ER54" i="6"/>
  <c r="EQ54" i="6"/>
  <c r="EP54" i="6"/>
  <c r="EO54" i="6"/>
  <c r="EN54" i="6"/>
  <c r="FK53" i="6"/>
  <c r="FJ53" i="6"/>
  <c r="FI53" i="6"/>
  <c r="FH53" i="6"/>
  <c r="FG53" i="6"/>
  <c r="FF53" i="6"/>
  <c r="FE53" i="6"/>
  <c r="FD53" i="6"/>
  <c r="FC53" i="6"/>
  <c r="FB53" i="6"/>
  <c r="FA53" i="6"/>
  <c r="EZ53" i="6"/>
  <c r="EY53" i="6"/>
  <c r="EX53" i="6"/>
  <c r="EW53" i="6"/>
  <c r="EU53" i="6"/>
  <c r="ET53" i="6"/>
  <c r="ES53" i="6"/>
  <c r="ER53" i="6"/>
  <c r="EQ53" i="6"/>
  <c r="EP53" i="6"/>
  <c r="EO53" i="6"/>
  <c r="EN53" i="6"/>
  <c r="FK52" i="6"/>
  <c r="FJ52" i="6"/>
  <c r="FI52" i="6"/>
  <c r="FH52" i="6"/>
  <c r="FG52" i="6"/>
  <c r="FF52" i="6"/>
  <c r="FE52" i="6"/>
  <c r="FD52" i="6"/>
  <c r="FC52" i="6"/>
  <c r="FB52" i="6"/>
  <c r="FA52" i="6"/>
  <c r="EZ52" i="6"/>
  <c r="EY52" i="6"/>
  <c r="EX52" i="6"/>
  <c r="EW52" i="6"/>
  <c r="EU52" i="6"/>
  <c r="ET52" i="6"/>
  <c r="ES52" i="6"/>
  <c r="ER52" i="6"/>
  <c r="EQ52" i="6"/>
  <c r="EP52" i="6"/>
  <c r="EO52" i="6"/>
  <c r="EN52" i="6"/>
  <c r="FK51" i="6"/>
  <c r="FJ51" i="6"/>
  <c r="FI51" i="6"/>
  <c r="FH51" i="6"/>
  <c r="FG51" i="6"/>
  <c r="FG72" i="6"/>
  <c r="FF51" i="6"/>
  <c r="FF72" i="6"/>
  <c r="FE51" i="6"/>
  <c r="FD51" i="6"/>
  <c r="FC51" i="6"/>
  <c r="FB51" i="6"/>
  <c r="FA51" i="6"/>
  <c r="EZ51" i="6"/>
  <c r="EY51" i="6"/>
  <c r="EY72" i="6"/>
  <c r="EX51" i="6"/>
  <c r="EX72" i="6"/>
  <c r="EW51" i="6"/>
  <c r="EU51" i="6"/>
  <c r="ET51" i="6"/>
  <c r="ET69" i="6"/>
  <c r="ES51" i="6"/>
  <c r="ER51" i="6"/>
  <c r="EQ51" i="6"/>
  <c r="EP51" i="6"/>
  <c r="EP72" i="6"/>
  <c r="EO51" i="6"/>
  <c r="EN51" i="6"/>
  <c r="EN52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U63" i="5"/>
  <c r="ET63" i="5"/>
  <c r="ES63" i="5"/>
  <c r="ER63" i="5"/>
  <c r="EQ63" i="5"/>
  <c r="EP63" i="5"/>
  <c r="EO63" i="5"/>
  <c r="EN63" i="5"/>
  <c r="FK62" i="5"/>
  <c r="FJ62" i="5"/>
  <c r="FI62" i="5"/>
  <c r="FH62" i="5"/>
  <c r="FG62" i="5"/>
  <c r="FF62" i="5"/>
  <c r="FE62" i="5"/>
  <c r="FD62" i="5"/>
  <c r="FC62" i="5"/>
  <c r="FB62" i="5"/>
  <c r="FA62" i="5"/>
  <c r="EZ62" i="5"/>
  <c r="EY62" i="5"/>
  <c r="EX62" i="5"/>
  <c r="EW62" i="5"/>
  <c r="EU62" i="5"/>
  <c r="ET62" i="5"/>
  <c r="ES62" i="5"/>
  <c r="ER62" i="5"/>
  <c r="EQ62" i="5"/>
  <c r="EP62" i="5"/>
  <c r="EO62" i="5"/>
  <c r="EN62" i="5"/>
  <c r="FK61" i="5"/>
  <c r="FJ61" i="5"/>
  <c r="FI61" i="5"/>
  <c r="FH61" i="5"/>
  <c r="FG61" i="5"/>
  <c r="FF61" i="5"/>
  <c r="FE61" i="5"/>
  <c r="FD61" i="5"/>
  <c r="FC61" i="5"/>
  <c r="FB61" i="5"/>
  <c r="FA61" i="5"/>
  <c r="EZ61" i="5"/>
  <c r="EY61" i="5"/>
  <c r="EX61" i="5"/>
  <c r="EW61" i="5"/>
  <c r="EU61" i="5"/>
  <c r="ET61" i="5"/>
  <c r="ES61" i="5"/>
  <c r="ER61" i="5"/>
  <c r="EQ61" i="5"/>
  <c r="EP61" i="5"/>
  <c r="EO61" i="5"/>
  <c r="EN61" i="5"/>
  <c r="FK60" i="5"/>
  <c r="FJ60" i="5"/>
  <c r="FI60" i="5"/>
  <c r="FH60" i="5"/>
  <c r="FG60" i="5"/>
  <c r="FF60" i="5"/>
  <c r="FE60" i="5"/>
  <c r="FD60" i="5"/>
  <c r="FC60" i="5"/>
  <c r="FB60" i="5"/>
  <c r="FA60" i="5"/>
  <c r="EZ60" i="5"/>
  <c r="EY60" i="5"/>
  <c r="EX60" i="5"/>
  <c r="EX73" i="5"/>
  <c r="EW60" i="5"/>
  <c r="EU60" i="5"/>
  <c r="ET60" i="5"/>
  <c r="ES60" i="5"/>
  <c r="ER60" i="5"/>
  <c r="EQ60" i="5"/>
  <c r="EP60" i="5"/>
  <c r="EO60" i="5"/>
  <c r="EN60" i="5"/>
  <c r="FK59" i="5"/>
  <c r="FJ59" i="5"/>
  <c r="FI59" i="5"/>
  <c r="FH59" i="5"/>
  <c r="FG59" i="5"/>
  <c r="FF59" i="5"/>
  <c r="FE59" i="5"/>
  <c r="FD59" i="5"/>
  <c r="FC59" i="5"/>
  <c r="FB59" i="5"/>
  <c r="FA59" i="5"/>
  <c r="EZ59" i="5"/>
  <c r="EY59" i="5"/>
  <c r="EX59" i="5"/>
  <c r="EW59" i="5"/>
  <c r="EU59" i="5"/>
  <c r="ET59" i="5"/>
  <c r="ES59" i="5"/>
  <c r="ER59" i="5"/>
  <c r="EQ59" i="5"/>
  <c r="EP59" i="5"/>
  <c r="EO59" i="5"/>
  <c r="EN59" i="5"/>
  <c r="FK58" i="5"/>
  <c r="FJ58" i="5"/>
  <c r="FI58" i="5"/>
  <c r="FH58" i="5"/>
  <c r="FH76" i="5"/>
  <c r="FG58" i="5"/>
  <c r="FF58" i="5"/>
  <c r="FE58" i="5"/>
  <c r="FD58" i="5"/>
  <c r="FC58" i="5"/>
  <c r="FC67" i="5"/>
  <c r="FB58" i="5"/>
  <c r="FA58" i="5"/>
  <c r="EZ58" i="5"/>
  <c r="EZ76" i="5"/>
  <c r="EY58" i="5"/>
  <c r="EX58" i="5"/>
  <c r="EW58" i="5"/>
  <c r="EU58" i="5"/>
  <c r="ET58" i="5"/>
  <c r="ET67" i="5"/>
  <c r="ES58" i="5"/>
  <c r="ER58" i="5"/>
  <c r="ER76" i="5"/>
  <c r="EQ58" i="5"/>
  <c r="EP58" i="5"/>
  <c r="EO58" i="5"/>
  <c r="EN58" i="5"/>
  <c r="FK56" i="5"/>
  <c r="FJ56" i="5"/>
  <c r="FI56" i="5"/>
  <c r="FI69" i="5"/>
  <c r="FH56" i="5"/>
  <c r="FG56" i="5"/>
  <c r="FF56" i="5"/>
  <c r="FE56" i="5"/>
  <c r="FD56" i="5"/>
  <c r="FC56" i="5"/>
  <c r="FB56" i="5"/>
  <c r="FA56" i="5"/>
  <c r="EZ56" i="5"/>
  <c r="EY56" i="5"/>
  <c r="EX56" i="5"/>
  <c r="EW56" i="5"/>
  <c r="EU56" i="5"/>
  <c r="ET56" i="5"/>
  <c r="ES56" i="5"/>
  <c r="ER56" i="5"/>
  <c r="EQ56" i="5"/>
  <c r="EP56" i="5"/>
  <c r="EO56" i="5"/>
  <c r="EN56" i="5"/>
  <c r="FK55" i="5"/>
  <c r="FJ55" i="5"/>
  <c r="FI55" i="5"/>
  <c r="FH55" i="5"/>
  <c r="FG55" i="5"/>
  <c r="FF55" i="5"/>
  <c r="FE55" i="5"/>
  <c r="FD55" i="5"/>
  <c r="FC55" i="5"/>
  <c r="FB55" i="5"/>
  <c r="FA55" i="5"/>
  <c r="EZ55" i="5"/>
  <c r="EY55" i="5"/>
  <c r="EX55" i="5"/>
  <c r="EW55" i="5"/>
  <c r="EU55" i="5"/>
  <c r="ET55" i="5"/>
  <c r="ES55" i="5"/>
  <c r="ER55" i="5"/>
  <c r="EQ55" i="5"/>
  <c r="EP55" i="5"/>
  <c r="EO55" i="5"/>
  <c r="EN55" i="5"/>
  <c r="FK54" i="5"/>
  <c r="FJ54" i="5"/>
  <c r="FI54" i="5"/>
  <c r="FH54" i="5"/>
  <c r="FG54" i="5"/>
  <c r="FF54" i="5"/>
  <c r="FE54" i="5"/>
  <c r="FD54" i="5"/>
  <c r="FC54" i="5"/>
  <c r="FB54" i="5"/>
  <c r="FA54" i="5"/>
  <c r="EZ54" i="5"/>
  <c r="EY54" i="5"/>
  <c r="EX54" i="5"/>
  <c r="EW54" i="5"/>
  <c r="EU54" i="5"/>
  <c r="ET54" i="5"/>
  <c r="ES54" i="5"/>
  <c r="ER54" i="5"/>
  <c r="EQ54" i="5"/>
  <c r="EP54" i="5"/>
  <c r="EO54" i="5"/>
  <c r="EN54" i="5"/>
  <c r="FK53" i="5"/>
  <c r="FJ53" i="5"/>
  <c r="FI53" i="5"/>
  <c r="FH53" i="5"/>
  <c r="FG53" i="5"/>
  <c r="FF53" i="5"/>
  <c r="FE53" i="5"/>
  <c r="FD53" i="5"/>
  <c r="FC53" i="5"/>
  <c r="FB53" i="5"/>
  <c r="FA53" i="5"/>
  <c r="EZ53" i="5"/>
  <c r="EY53" i="5"/>
  <c r="EX53" i="5"/>
  <c r="EW53" i="5"/>
  <c r="EU53" i="5"/>
  <c r="ET53" i="5"/>
  <c r="ES53" i="5"/>
  <c r="ER53" i="5"/>
  <c r="EQ53" i="5"/>
  <c r="EP53" i="5"/>
  <c r="EO53" i="5"/>
  <c r="EN53" i="5"/>
  <c r="FK52" i="5"/>
  <c r="FJ52" i="5"/>
  <c r="FI52" i="5"/>
  <c r="FH52" i="5"/>
  <c r="FG52" i="5"/>
  <c r="FF52" i="5"/>
  <c r="FE52" i="5"/>
  <c r="FD52" i="5"/>
  <c r="FC52" i="5"/>
  <c r="FB52" i="5"/>
  <c r="FA52" i="5"/>
  <c r="EZ52" i="5"/>
  <c r="EY52" i="5"/>
  <c r="EX52" i="5"/>
  <c r="EW52" i="5"/>
  <c r="EU52" i="5"/>
  <c r="ET52" i="5"/>
  <c r="ES52" i="5"/>
  <c r="ER52" i="5"/>
  <c r="EQ52" i="5"/>
  <c r="EP52" i="5"/>
  <c r="EO52" i="5"/>
  <c r="FK51" i="5"/>
  <c r="FJ51" i="5"/>
  <c r="FI51" i="5"/>
  <c r="FH51" i="5"/>
  <c r="FG51" i="5"/>
  <c r="FF51" i="5"/>
  <c r="FF72" i="5"/>
  <c r="FE51" i="5"/>
  <c r="FD51" i="5"/>
  <c r="FC51" i="5"/>
  <c r="FB51" i="5"/>
  <c r="FA51" i="5"/>
  <c r="EZ51" i="5"/>
  <c r="EY51" i="5"/>
  <c r="EX51" i="5"/>
  <c r="EX72" i="5"/>
  <c r="EW51" i="5"/>
  <c r="EU51" i="5"/>
  <c r="ET51" i="5"/>
  <c r="ES51" i="5"/>
  <c r="ER51" i="5"/>
  <c r="EQ51" i="5"/>
  <c r="EP51" i="5"/>
  <c r="EP72" i="5"/>
  <c r="EO51" i="5"/>
  <c r="EN51" i="5"/>
  <c r="EO61" i="4"/>
  <c r="EN70" i="4"/>
  <c r="FK63" i="4"/>
  <c r="FJ63" i="4"/>
  <c r="FI63" i="4"/>
  <c r="FH63" i="4"/>
  <c r="FG63" i="4"/>
  <c r="FF63" i="4"/>
  <c r="FE63" i="4"/>
  <c r="FD63" i="4"/>
  <c r="FC63" i="4"/>
  <c r="FB63" i="4"/>
  <c r="FA63" i="4"/>
  <c r="EZ63" i="4"/>
  <c r="EY63" i="4"/>
  <c r="EX63" i="4"/>
  <c r="EW63" i="4"/>
  <c r="EU63" i="4"/>
  <c r="ET63" i="4"/>
  <c r="ES63" i="4"/>
  <c r="ER63" i="4"/>
  <c r="EQ63" i="4"/>
  <c r="EP63" i="4"/>
  <c r="EO63" i="4"/>
  <c r="EN63" i="4"/>
  <c r="FK62" i="4"/>
  <c r="FJ62" i="4"/>
  <c r="FI62" i="4"/>
  <c r="FH62" i="4"/>
  <c r="FG62" i="4"/>
  <c r="FF62" i="4"/>
  <c r="FE62" i="4"/>
  <c r="FD62" i="4"/>
  <c r="FC62" i="4"/>
  <c r="FB62" i="4"/>
  <c r="FA62" i="4"/>
  <c r="EZ62" i="4"/>
  <c r="EY62" i="4"/>
  <c r="EX62" i="4"/>
  <c r="EW62" i="4"/>
  <c r="EU62" i="4"/>
  <c r="ET62" i="4"/>
  <c r="ES62" i="4"/>
  <c r="ER62" i="4"/>
  <c r="EQ62" i="4"/>
  <c r="EP62" i="4"/>
  <c r="EO62" i="4"/>
  <c r="EN62" i="4"/>
  <c r="FK61" i="4"/>
  <c r="FJ61" i="4"/>
  <c r="FI61" i="4"/>
  <c r="FH61" i="4"/>
  <c r="FG61" i="4"/>
  <c r="FF61" i="4"/>
  <c r="FE61" i="4"/>
  <c r="FD61" i="4"/>
  <c r="FC61" i="4"/>
  <c r="FB61" i="4"/>
  <c r="FA61" i="4"/>
  <c r="EZ61" i="4"/>
  <c r="EY61" i="4"/>
  <c r="EX61" i="4"/>
  <c r="EW61" i="4"/>
  <c r="EU61" i="4"/>
  <c r="ET61" i="4"/>
  <c r="ES61" i="4"/>
  <c r="ER61" i="4"/>
  <c r="EQ61" i="4"/>
  <c r="EP61" i="4"/>
  <c r="EN61" i="4"/>
  <c r="FK60" i="4"/>
  <c r="FJ60" i="4"/>
  <c r="FI60" i="4"/>
  <c r="FH60" i="4"/>
  <c r="FG60" i="4"/>
  <c r="FF60" i="4"/>
  <c r="FE60" i="4"/>
  <c r="FD60" i="4"/>
  <c r="FD67" i="4"/>
  <c r="FC60" i="4"/>
  <c r="FB60" i="4"/>
  <c r="FA60" i="4"/>
  <c r="EZ60" i="4"/>
  <c r="EY60" i="4"/>
  <c r="EX60" i="4"/>
  <c r="EW60" i="4"/>
  <c r="EU60" i="4"/>
  <c r="ET60" i="4"/>
  <c r="ES60" i="4"/>
  <c r="ER60" i="4"/>
  <c r="EQ60" i="4"/>
  <c r="EP60" i="4"/>
  <c r="EO60" i="4"/>
  <c r="EN60" i="4"/>
  <c r="EN67" i="4"/>
  <c r="FK59" i="4"/>
  <c r="FJ59" i="4"/>
  <c r="FI59" i="4"/>
  <c r="FH59" i="4"/>
  <c r="FG59" i="4"/>
  <c r="FF59" i="4"/>
  <c r="FE59" i="4"/>
  <c r="FE70" i="4"/>
  <c r="FD59" i="4"/>
  <c r="FC59" i="4"/>
  <c r="FB59" i="4"/>
  <c r="FA59" i="4"/>
  <c r="EZ59" i="4"/>
  <c r="EY59" i="4"/>
  <c r="EX59" i="4"/>
  <c r="EW59" i="4"/>
  <c r="EW70" i="4"/>
  <c r="EU59" i="4"/>
  <c r="ET59" i="4"/>
  <c r="ES59" i="4"/>
  <c r="ER59" i="4"/>
  <c r="EQ59" i="4"/>
  <c r="EP59" i="4"/>
  <c r="EO59" i="4"/>
  <c r="EO70" i="4"/>
  <c r="EN59" i="4"/>
  <c r="FK58" i="4"/>
  <c r="FJ58" i="4"/>
  <c r="FI58" i="4"/>
  <c r="FH58" i="4"/>
  <c r="FG58" i="4"/>
  <c r="FF58" i="4"/>
  <c r="FF70" i="4"/>
  <c r="FE58" i="4"/>
  <c r="FD58" i="4"/>
  <c r="FC58" i="4"/>
  <c r="FB58" i="4"/>
  <c r="FA58" i="4"/>
  <c r="EZ58" i="4"/>
  <c r="EY58" i="4"/>
  <c r="EX58" i="4"/>
  <c r="EX70" i="4"/>
  <c r="EW58" i="4"/>
  <c r="EU58" i="4"/>
  <c r="ET58" i="4"/>
  <c r="ET67" i="4"/>
  <c r="ES58" i="4"/>
  <c r="ER58" i="4"/>
  <c r="EQ58" i="4"/>
  <c r="EP58" i="4"/>
  <c r="EP70" i="4"/>
  <c r="EO58" i="4"/>
  <c r="EN58" i="4"/>
  <c r="EN76" i="4"/>
  <c r="FK56" i="4"/>
  <c r="FJ56" i="4"/>
  <c r="FI56" i="4"/>
  <c r="FH56" i="4"/>
  <c r="FG56" i="4"/>
  <c r="FF56" i="4"/>
  <c r="FE56" i="4"/>
  <c r="FD56" i="4"/>
  <c r="FC56" i="4"/>
  <c r="FB56" i="4"/>
  <c r="FA56" i="4"/>
  <c r="EZ56" i="4"/>
  <c r="EY56" i="4"/>
  <c r="EX56" i="4"/>
  <c r="EW56" i="4"/>
  <c r="EU56" i="4"/>
  <c r="ET56" i="4"/>
  <c r="ES56" i="4"/>
  <c r="ER56" i="4"/>
  <c r="EQ56" i="4"/>
  <c r="EP56" i="4"/>
  <c r="EO56" i="4"/>
  <c r="EN56" i="4"/>
  <c r="FK55" i="4"/>
  <c r="FJ55" i="4"/>
  <c r="FI55" i="4"/>
  <c r="FH55" i="4"/>
  <c r="FG55" i="4"/>
  <c r="FF55" i="4"/>
  <c r="FE55" i="4"/>
  <c r="FD55" i="4"/>
  <c r="FC55" i="4"/>
  <c r="FB55" i="4"/>
  <c r="FA55" i="4"/>
  <c r="EZ55" i="4"/>
  <c r="EY55" i="4"/>
  <c r="EX55" i="4"/>
  <c r="EW55" i="4"/>
  <c r="EU55" i="4"/>
  <c r="ET55" i="4"/>
  <c r="ES55" i="4"/>
  <c r="ER55" i="4"/>
  <c r="EQ55" i="4"/>
  <c r="EP55" i="4"/>
  <c r="EO55" i="4"/>
  <c r="EN55" i="4"/>
  <c r="FK54" i="4"/>
  <c r="FJ54" i="4"/>
  <c r="FI54" i="4"/>
  <c r="FH54" i="4"/>
  <c r="FG54" i="4"/>
  <c r="FF54" i="4"/>
  <c r="FE54" i="4"/>
  <c r="FD54" i="4"/>
  <c r="FC54" i="4"/>
  <c r="FB54" i="4"/>
  <c r="FA54" i="4"/>
  <c r="EZ54" i="4"/>
  <c r="EY54" i="4"/>
  <c r="EX54" i="4"/>
  <c r="EW54" i="4"/>
  <c r="EU54" i="4"/>
  <c r="ET54" i="4"/>
  <c r="ES54" i="4"/>
  <c r="ES69" i="4"/>
  <c r="ER54" i="4"/>
  <c r="EQ54" i="4"/>
  <c r="EP54" i="4"/>
  <c r="EO54" i="4"/>
  <c r="EN54" i="4"/>
  <c r="FK53" i="4"/>
  <c r="FJ53" i="4"/>
  <c r="FJ75" i="4"/>
  <c r="FI53" i="4"/>
  <c r="FH53" i="4"/>
  <c r="FG53" i="4"/>
  <c r="FF53" i="4"/>
  <c r="FE53" i="4"/>
  <c r="FD53" i="4"/>
  <c r="FC53" i="4"/>
  <c r="FB53" i="4"/>
  <c r="FB75" i="4"/>
  <c r="FA53" i="4"/>
  <c r="EZ53" i="4"/>
  <c r="EY53" i="4"/>
  <c r="EX53" i="4"/>
  <c r="EW53" i="4"/>
  <c r="EU53" i="4"/>
  <c r="ET53" i="4"/>
  <c r="ET75" i="4"/>
  <c r="ES53" i="4"/>
  <c r="ER53" i="4"/>
  <c r="EQ53" i="4"/>
  <c r="EP53" i="4"/>
  <c r="EO53" i="4"/>
  <c r="EN53" i="4"/>
  <c r="FK52" i="4"/>
  <c r="FK75" i="4"/>
  <c r="FJ52" i="4"/>
  <c r="FI52" i="4"/>
  <c r="FH52" i="4"/>
  <c r="FG52" i="4"/>
  <c r="FF52" i="4"/>
  <c r="FE52" i="4"/>
  <c r="FD52" i="4"/>
  <c r="FC52" i="4"/>
  <c r="FC75" i="4"/>
  <c r="FB52" i="4"/>
  <c r="FA52" i="4"/>
  <c r="EZ52" i="4"/>
  <c r="EY52" i="4"/>
  <c r="EX52" i="4"/>
  <c r="EW52" i="4"/>
  <c r="EU52" i="4"/>
  <c r="EU75" i="4"/>
  <c r="ET52" i="4"/>
  <c r="ES52" i="4"/>
  <c r="ER52" i="4"/>
  <c r="EQ52" i="4"/>
  <c r="EP52" i="4"/>
  <c r="EO52" i="4"/>
  <c r="EN52" i="4"/>
  <c r="FK51" i="4"/>
  <c r="FJ51" i="4"/>
  <c r="FI51" i="4"/>
  <c r="FH51" i="4"/>
  <c r="FG51" i="4"/>
  <c r="FF51" i="4"/>
  <c r="FE51" i="4"/>
  <c r="FD51" i="4"/>
  <c r="FD75" i="4"/>
  <c r="FC51" i="4"/>
  <c r="FB51" i="4"/>
  <c r="FA51" i="4"/>
  <c r="EZ51" i="4"/>
  <c r="EY51" i="4"/>
  <c r="EX51" i="4"/>
  <c r="EW51" i="4"/>
  <c r="EU51" i="4"/>
  <c r="ET51" i="4"/>
  <c r="ES51" i="4"/>
  <c r="ER51" i="4"/>
  <c r="EQ51" i="4"/>
  <c r="EP51" i="4"/>
  <c r="EO51" i="4"/>
  <c r="EN51" i="4"/>
  <c r="EN75" i="4"/>
  <c r="EN75" i="3"/>
  <c r="EO75" i="3"/>
  <c r="EP75" i="3"/>
  <c r="EQ75" i="3"/>
  <c r="ER75" i="3"/>
  <c r="ES75" i="3"/>
  <c r="ET75" i="3"/>
  <c r="EU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EN76" i="3"/>
  <c r="EO76" i="3"/>
  <c r="EP76" i="3"/>
  <c r="EQ76" i="3"/>
  <c r="ER76" i="3"/>
  <c r="ES76" i="3"/>
  <c r="ET76" i="3"/>
  <c r="EU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EN73" i="3"/>
  <c r="EO73" i="3"/>
  <c r="EP73" i="3"/>
  <c r="EQ73" i="3"/>
  <c r="ER73" i="3"/>
  <c r="ES73" i="3"/>
  <c r="ET73" i="3"/>
  <c r="EU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EN72" i="3"/>
  <c r="EO72" i="3"/>
  <c r="EP72" i="3"/>
  <c r="EQ72" i="3"/>
  <c r="ER72" i="3"/>
  <c r="ES72" i="3"/>
  <c r="ET72" i="3"/>
  <c r="EU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EX73" i="6"/>
  <c r="FF73" i="6"/>
  <c r="EO66" i="6"/>
  <c r="EN66" i="6"/>
  <c r="FD66" i="6"/>
  <c r="FC66" i="6"/>
  <c r="FI66" i="6"/>
  <c r="EU67" i="6"/>
  <c r="FC67" i="6"/>
  <c r="EP73" i="6"/>
  <c r="EW66" i="6"/>
  <c r="EU66" i="6"/>
  <c r="FJ69" i="6"/>
  <c r="EZ70" i="6"/>
  <c r="ES66" i="6"/>
  <c r="FK67" i="6"/>
  <c r="ES69" i="6"/>
  <c r="FE66" i="6"/>
  <c r="FB69" i="6"/>
  <c r="ER70" i="6"/>
  <c r="FA66" i="6"/>
  <c r="EO72" i="6"/>
  <c r="EW72" i="6"/>
  <c r="FE72" i="6"/>
  <c r="EQ70" i="6"/>
  <c r="EY70" i="6"/>
  <c r="FG70" i="6"/>
  <c r="EY69" i="6"/>
  <c r="EY66" i="6"/>
  <c r="EY75" i="6"/>
  <c r="EX69" i="6"/>
  <c r="EX66" i="6"/>
  <c r="EX75" i="6"/>
  <c r="ES67" i="6"/>
  <c r="ES76" i="6"/>
  <c r="ES70" i="6"/>
  <c r="ES73" i="6"/>
  <c r="FI67" i="6"/>
  <c r="FI76" i="6"/>
  <c r="FI70" i="6"/>
  <c r="FI73" i="6"/>
  <c r="FH67" i="6"/>
  <c r="FH73" i="6"/>
  <c r="FG67" i="6"/>
  <c r="FG73" i="6"/>
  <c r="EZ69" i="6"/>
  <c r="EZ66" i="6"/>
  <c r="EZ72" i="6"/>
  <c r="EZ75" i="6"/>
  <c r="ET76" i="6"/>
  <c r="ET73" i="6"/>
  <c r="ET70" i="6"/>
  <c r="ET66" i="6"/>
  <c r="FB66" i="6"/>
  <c r="FJ66" i="6"/>
  <c r="EN73" i="6"/>
  <c r="FD73" i="6"/>
  <c r="EO75" i="6"/>
  <c r="EQ69" i="6"/>
  <c r="EQ66" i="6"/>
  <c r="EQ75" i="6"/>
  <c r="EP69" i="6"/>
  <c r="EP75" i="6"/>
  <c r="EP66" i="6"/>
  <c r="FA67" i="6"/>
  <c r="FA76" i="6"/>
  <c r="FA73" i="6"/>
  <c r="FA70" i="6"/>
  <c r="EZ67" i="6"/>
  <c r="EZ73" i="6"/>
  <c r="EY67" i="6"/>
  <c r="EY73" i="6"/>
  <c r="ER69" i="6"/>
  <c r="ER66" i="6"/>
  <c r="ER75" i="6"/>
  <c r="ER72" i="6"/>
  <c r="FJ76" i="6"/>
  <c r="FJ73" i="6"/>
  <c r="FJ70" i="6"/>
  <c r="EU72" i="6"/>
  <c r="FC72" i="6"/>
  <c r="FK72" i="6"/>
  <c r="EO73" i="6"/>
  <c r="EW73" i="6"/>
  <c r="FE73" i="6"/>
  <c r="FJ67" i="6"/>
  <c r="FH70" i="6"/>
  <c r="EW75" i="6"/>
  <c r="FG69" i="6"/>
  <c r="FG66" i="6"/>
  <c r="FG75" i="6"/>
  <c r="FF69" i="6"/>
  <c r="FF66" i="6"/>
  <c r="FF75" i="6"/>
  <c r="ER67" i="6"/>
  <c r="ER73" i="6"/>
  <c r="EQ67" i="6"/>
  <c r="EQ73" i="6"/>
  <c r="FH69" i="6"/>
  <c r="FH66" i="6"/>
  <c r="FH75" i="6"/>
  <c r="FH72" i="6"/>
  <c r="FB76" i="6"/>
  <c r="FB73" i="6"/>
  <c r="FB70" i="6"/>
  <c r="FB67" i="6"/>
  <c r="EN75" i="6"/>
  <c r="FD75" i="6"/>
  <c r="EU75" i="6"/>
  <c r="FC75" i="6"/>
  <c r="FK75" i="6"/>
  <c r="ET75" i="6"/>
  <c r="FB75" i="6"/>
  <c r="FJ75" i="6"/>
  <c r="EP70" i="6"/>
  <c r="EX70" i="6"/>
  <c r="FF70" i="6"/>
  <c r="EO70" i="6"/>
  <c r="EW70" i="6"/>
  <c r="FE70" i="6"/>
  <c r="EN67" i="6"/>
  <c r="FD67" i="6"/>
  <c r="EQ72" i="6"/>
  <c r="FE75" i="6"/>
  <c r="EU69" i="6"/>
  <c r="FC69" i="6"/>
  <c r="FK69" i="6"/>
  <c r="ES72" i="6"/>
  <c r="FA72" i="6"/>
  <c r="FI72" i="6"/>
  <c r="EP76" i="6"/>
  <c r="EX76" i="6"/>
  <c r="FF76" i="6"/>
  <c r="EO67" i="6"/>
  <c r="EW67" i="6"/>
  <c r="FE67" i="6"/>
  <c r="EN69" i="6"/>
  <c r="FD69" i="6"/>
  <c r="EU70" i="6"/>
  <c r="FC70" i="6"/>
  <c r="FK70" i="6"/>
  <c r="ET72" i="6"/>
  <c r="FB72" i="6"/>
  <c r="FJ72" i="6"/>
  <c r="EQ76" i="6"/>
  <c r="EY76" i="6"/>
  <c r="FG76" i="6"/>
  <c r="EP67" i="6"/>
  <c r="EX67" i="6"/>
  <c r="FF67" i="6"/>
  <c r="EO69" i="6"/>
  <c r="EW69" i="6"/>
  <c r="FE69" i="6"/>
  <c r="EN70" i="6"/>
  <c r="FD70" i="6"/>
  <c r="ES75" i="6"/>
  <c r="FA75" i="6"/>
  <c r="FI75" i="6"/>
  <c r="EN72" i="6"/>
  <c r="FD72" i="6"/>
  <c r="EU73" i="6"/>
  <c r="FC73" i="6"/>
  <c r="FK73" i="6"/>
  <c r="EO66" i="5"/>
  <c r="ET69" i="5"/>
  <c r="FK76" i="5"/>
  <c r="ES66" i="5"/>
  <c r="FK67" i="5"/>
  <c r="EW66" i="5"/>
  <c r="EU66" i="5"/>
  <c r="FB69" i="5"/>
  <c r="EU76" i="5"/>
  <c r="EU67" i="5"/>
  <c r="FI66" i="5"/>
  <c r="ES69" i="5"/>
  <c r="EN66" i="5"/>
  <c r="FD66" i="5"/>
  <c r="FK66" i="5"/>
  <c r="FC76" i="5"/>
  <c r="FA66" i="5"/>
  <c r="FA69" i="5"/>
  <c r="FE66" i="5"/>
  <c r="FC66" i="5"/>
  <c r="FJ69" i="5"/>
  <c r="EZ70" i="5"/>
  <c r="EP73" i="5"/>
  <c r="FF73" i="5"/>
  <c r="EO76" i="5"/>
  <c r="EW76" i="5"/>
  <c r="FE76" i="5"/>
  <c r="EN76" i="5"/>
  <c r="FD76" i="5"/>
  <c r="EQ69" i="5"/>
  <c r="EQ66" i="5"/>
  <c r="EQ75" i="5"/>
  <c r="EY69" i="5"/>
  <c r="EY66" i="5"/>
  <c r="EY75" i="5"/>
  <c r="EP69" i="5"/>
  <c r="EP75" i="5"/>
  <c r="EP66" i="5"/>
  <c r="FA67" i="5"/>
  <c r="FA76" i="5"/>
  <c r="FA73" i="5"/>
  <c r="FA70" i="5"/>
  <c r="ER67" i="5"/>
  <c r="ER73" i="5"/>
  <c r="FH67" i="5"/>
  <c r="FH73" i="5"/>
  <c r="EY67" i="5"/>
  <c r="EY73" i="5"/>
  <c r="ER70" i="5"/>
  <c r="ER69" i="5"/>
  <c r="ER66" i="5"/>
  <c r="ER75" i="5"/>
  <c r="ER72" i="5"/>
  <c r="EZ69" i="5"/>
  <c r="EZ66" i="5"/>
  <c r="EZ72" i="5"/>
  <c r="EZ75" i="5"/>
  <c r="FH69" i="5"/>
  <c r="FH66" i="5"/>
  <c r="FH72" i="5"/>
  <c r="FH75" i="5"/>
  <c r="ET76" i="5"/>
  <c r="ET73" i="5"/>
  <c r="ET70" i="5"/>
  <c r="FB76" i="5"/>
  <c r="FB73" i="5"/>
  <c r="FB70" i="5"/>
  <c r="FJ76" i="5"/>
  <c r="FJ73" i="5"/>
  <c r="FJ70" i="5"/>
  <c r="FB67" i="5"/>
  <c r="EO75" i="5"/>
  <c r="FH70" i="5"/>
  <c r="EW75" i="5"/>
  <c r="ET66" i="5"/>
  <c r="FB66" i="5"/>
  <c r="FJ66" i="5"/>
  <c r="EN73" i="5"/>
  <c r="FD73" i="5"/>
  <c r="FJ67" i="5"/>
  <c r="EQ72" i="5"/>
  <c r="FE75" i="5"/>
  <c r="FG69" i="5"/>
  <c r="FG66" i="5"/>
  <c r="FG75" i="5"/>
  <c r="EX69" i="5"/>
  <c r="EX66" i="5"/>
  <c r="EX75" i="5"/>
  <c r="FF69" i="5"/>
  <c r="FF75" i="5"/>
  <c r="FF66" i="5"/>
  <c r="ES67" i="5"/>
  <c r="ES76" i="5"/>
  <c r="ES70" i="5"/>
  <c r="ES73" i="5"/>
  <c r="FI67" i="5"/>
  <c r="FI76" i="5"/>
  <c r="FI70" i="5"/>
  <c r="FI73" i="5"/>
  <c r="EZ67" i="5"/>
  <c r="EZ73" i="5"/>
  <c r="EQ67" i="5"/>
  <c r="EQ73" i="5"/>
  <c r="FG67" i="5"/>
  <c r="FG73" i="5"/>
  <c r="EU72" i="5"/>
  <c r="FC72" i="5"/>
  <c r="FK72" i="5"/>
  <c r="EO73" i="5"/>
  <c r="EW73" i="5"/>
  <c r="FE73" i="5"/>
  <c r="EY72" i="5"/>
  <c r="EN75" i="5"/>
  <c r="FD75" i="5"/>
  <c r="EU75" i="5"/>
  <c r="FC75" i="5"/>
  <c r="FK75" i="5"/>
  <c r="ET75" i="5"/>
  <c r="FB75" i="5"/>
  <c r="FJ75" i="5"/>
  <c r="EP70" i="5"/>
  <c r="EX70" i="5"/>
  <c r="FF70" i="5"/>
  <c r="EO70" i="5"/>
  <c r="EW70" i="5"/>
  <c r="FE70" i="5"/>
  <c r="EN67" i="5"/>
  <c r="FD67" i="5"/>
  <c r="FG72" i="5"/>
  <c r="EO72" i="5"/>
  <c r="EW72" i="5"/>
  <c r="FE72" i="5"/>
  <c r="EQ70" i="5"/>
  <c r="EY70" i="5"/>
  <c r="FG70" i="5"/>
  <c r="EU69" i="5"/>
  <c r="FC69" i="5"/>
  <c r="FK69" i="5"/>
  <c r="ES72" i="5"/>
  <c r="FA72" i="5"/>
  <c r="FI72" i="5"/>
  <c r="EP76" i="5"/>
  <c r="EX76" i="5"/>
  <c r="FF76" i="5"/>
  <c r="EO67" i="5"/>
  <c r="EW67" i="5"/>
  <c r="FE67" i="5"/>
  <c r="EN69" i="5"/>
  <c r="FD69" i="5"/>
  <c r="EU70" i="5"/>
  <c r="FC70" i="5"/>
  <c r="FK70" i="5"/>
  <c r="ET72" i="5"/>
  <c r="FB72" i="5"/>
  <c r="FJ72" i="5"/>
  <c r="EQ76" i="5"/>
  <c r="EY76" i="5"/>
  <c r="FG76" i="5"/>
  <c r="EP67" i="5"/>
  <c r="EX67" i="5"/>
  <c r="FF67" i="5"/>
  <c r="EO69" i="5"/>
  <c r="EW69" i="5"/>
  <c r="FE69" i="5"/>
  <c r="EN70" i="5"/>
  <c r="FD70" i="5"/>
  <c r="ES75" i="5"/>
  <c r="FA75" i="5"/>
  <c r="FI75" i="5"/>
  <c r="EN72" i="5"/>
  <c r="FD72" i="5"/>
  <c r="EU73" i="5"/>
  <c r="FC73" i="5"/>
  <c r="FK73" i="5"/>
  <c r="ES66" i="4"/>
  <c r="FA66" i="4"/>
  <c r="FI66" i="4"/>
  <c r="EU76" i="4"/>
  <c r="FC76" i="4"/>
  <c r="FK76" i="4"/>
  <c r="EU67" i="4"/>
  <c r="FC67" i="4"/>
  <c r="FK67" i="4"/>
  <c r="FA69" i="4"/>
  <c r="FI69" i="4"/>
  <c r="EO66" i="4"/>
  <c r="EW66" i="4"/>
  <c r="FE66" i="4"/>
  <c r="EN66" i="4"/>
  <c r="FD66" i="4"/>
  <c r="EU66" i="4"/>
  <c r="FC66" i="4"/>
  <c r="FK66" i="4"/>
  <c r="ET69" i="4"/>
  <c r="FB69" i="4"/>
  <c r="FJ69" i="4"/>
  <c r="EP73" i="4"/>
  <c r="EX73" i="4"/>
  <c r="FF73" i="4"/>
  <c r="EO76" i="4"/>
  <c r="EW76" i="4"/>
  <c r="FE76" i="4"/>
  <c r="FD76" i="4"/>
  <c r="EQ69" i="4"/>
  <c r="EQ66" i="4"/>
  <c r="EQ75" i="4"/>
  <c r="EY69" i="4"/>
  <c r="EY66" i="4"/>
  <c r="EY75" i="4"/>
  <c r="FG69" i="4"/>
  <c r="FG66" i="4"/>
  <c r="FG75" i="4"/>
  <c r="EP69" i="4"/>
  <c r="EP75" i="4"/>
  <c r="EP66" i="4"/>
  <c r="EX69" i="4"/>
  <c r="EX66" i="4"/>
  <c r="EX75" i="4"/>
  <c r="FF69" i="4"/>
  <c r="FF66" i="4"/>
  <c r="FF75" i="4"/>
  <c r="ES67" i="4"/>
  <c r="ES76" i="4"/>
  <c r="ES73" i="4"/>
  <c r="ES70" i="4"/>
  <c r="FA67" i="4"/>
  <c r="FA76" i="4"/>
  <c r="FA70" i="4"/>
  <c r="FA73" i="4"/>
  <c r="FI67" i="4"/>
  <c r="FI76" i="4"/>
  <c r="FI73" i="4"/>
  <c r="FI70" i="4"/>
  <c r="ER67" i="4"/>
  <c r="ER73" i="4"/>
  <c r="EZ67" i="4"/>
  <c r="EZ73" i="4"/>
  <c r="FH67" i="4"/>
  <c r="FH73" i="4"/>
  <c r="EQ67" i="4"/>
  <c r="EQ73" i="4"/>
  <c r="EY67" i="4"/>
  <c r="EY73" i="4"/>
  <c r="FG67" i="4"/>
  <c r="FG73" i="4"/>
  <c r="ER69" i="4"/>
  <c r="ER66" i="4"/>
  <c r="ER72" i="4"/>
  <c r="ER75" i="4"/>
  <c r="EZ69" i="4"/>
  <c r="EZ66" i="4"/>
  <c r="EZ75" i="4"/>
  <c r="EZ72" i="4"/>
  <c r="FH69" i="4"/>
  <c r="FH66" i="4"/>
  <c r="FH72" i="4"/>
  <c r="FH75" i="4"/>
  <c r="ET76" i="4"/>
  <c r="ET73" i="4"/>
  <c r="ET70" i="4"/>
  <c r="FB76" i="4"/>
  <c r="FB73" i="4"/>
  <c r="FB70" i="4"/>
  <c r="FJ76" i="4"/>
  <c r="FJ73" i="4"/>
  <c r="FJ70" i="4"/>
  <c r="ER70" i="4"/>
  <c r="FB67" i="4"/>
  <c r="EZ70" i="4"/>
  <c r="EO75" i="4"/>
  <c r="ET66" i="4"/>
  <c r="FB66" i="4"/>
  <c r="FJ66" i="4"/>
  <c r="EN73" i="4"/>
  <c r="FD73" i="4"/>
  <c r="FH70" i="4"/>
  <c r="EW75" i="4"/>
  <c r="EU72" i="4"/>
  <c r="FC72" i="4"/>
  <c r="FK72" i="4"/>
  <c r="EO73" i="4"/>
  <c r="EW73" i="4"/>
  <c r="FE73" i="4"/>
  <c r="FJ67" i="4"/>
  <c r="EQ72" i="4"/>
  <c r="FE75" i="4"/>
  <c r="EY72" i="4"/>
  <c r="EO72" i="4"/>
  <c r="EW72" i="4"/>
  <c r="FE72" i="4"/>
  <c r="EQ70" i="4"/>
  <c r="EY70" i="4"/>
  <c r="FG70" i="4"/>
  <c r="FG72" i="4"/>
  <c r="EP72" i="4"/>
  <c r="EX72" i="4"/>
  <c r="FF72" i="4"/>
  <c r="ER76" i="4"/>
  <c r="EZ76" i="4"/>
  <c r="FH76" i="4"/>
  <c r="EU69" i="4"/>
  <c r="FC69" i="4"/>
  <c r="FK69" i="4"/>
  <c r="ES72" i="4"/>
  <c r="FA72" i="4"/>
  <c r="FI72" i="4"/>
  <c r="EP76" i="4"/>
  <c r="EX76" i="4"/>
  <c r="FF76" i="4"/>
  <c r="EO67" i="4"/>
  <c r="EW67" i="4"/>
  <c r="FE67" i="4"/>
  <c r="EN69" i="4"/>
  <c r="FD69" i="4"/>
  <c r="EU70" i="4"/>
  <c r="FC70" i="4"/>
  <c r="FK70" i="4"/>
  <c r="ET72" i="4"/>
  <c r="FB72" i="4"/>
  <c r="FJ72" i="4"/>
  <c r="EQ76" i="4"/>
  <c r="EY76" i="4"/>
  <c r="FG76" i="4"/>
  <c r="EP67" i="4"/>
  <c r="EX67" i="4"/>
  <c r="FF67" i="4"/>
  <c r="EO69" i="4"/>
  <c r="EW69" i="4"/>
  <c r="FE69" i="4"/>
  <c r="FD70" i="4"/>
  <c r="ES75" i="4"/>
  <c r="FA75" i="4"/>
  <c r="FI75" i="4"/>
  <c r="EN72" i="4"/>
  <c r="FD72" i="4"/>
  <c r="EU73" i="4"/>
  <c r="FC73" i="4"/>
  <c r="FK73" i="4"/>
  <c r="EN70" i="3"/>
  <c r="EO70" i="3"/>
  <c r="EP70" i="3"/>
  <c r="EQ70" i="3"/>
  <c r="ER70" i="3"/>
  <c r="ES70" i="3"/>
  <c r="ET70" i="3"/>
  <c r="EU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H69" i="3"/>
  <c r="FI69" i="3"/>
  <c r="FJ69" i="3"/>
  <c r="FK69" i="3"/>
  <c r="EN69" i="3"/>
  <c r="EO69" i="3"/>
  <c r="EP69" i="3"/>
  <c r="EQ69" i="3"/>
  <c r="ER69" i="3"/>
  <c r="ES69" i="3"/>
  <c r="ET69" i="3"/>
  <c r="EU69" i="3"/>
  <c r="EW69" i="3"/>
  <c r="EX69" i="3"/>
  <c r="EY69" i="3"/>
  <c r="EZ69" i="3"/>
  <c r="FA69" i="3"/>
  <c r="FB69" i="3"/>
  <c r="FC69" i="3"/>
  <c r="FD69" i="3"/>
  <c r="FE69" i="3"/>
  <c r="FF69" i="3"/>
  <c r="FG69" i="3"/>
  <c r="EN67" i="3"/>
  <c r="EO67" i="3"/>
  <c r="EP67" i="3"/>
  <c r="EQ67" i="3"/>
  <c r="ER67" i="3"/>
  <c r="ES67" i="3"/>
  <c r="ET67" i="3"/>
  <c r="EU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EN66" i="3"/>
  <c r="EO66" i="3"/>
  <c r="EP66" i="3"/>
  <c r="EQ66" i="3"/>
  <c r="ER66" i="3"/>
  <c r="ES66" i="3"/>
  <c r="ET66" i="3"/>
  <c r="EU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EN58" i="3"/>
  <c r="EO58" i="3"/>
  <c r="EP58" i="3"/>
  <c r="EQ58" i="3"/>
  <c r="ER58" i="3"/>
  <c r="ES58" i="3"/>
  <c r="ET58" i="3"/>
  <c r="EU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EN59" i="3"/>
  <c r="EO59" i="3"/>
  <c r="EP59" i="3"/>
  <c r="EQ59" i="3"/>
  <c r="ER59" i="3"/>
  <c r="ES59" i="3"/>
  <c r="ET59" i="3"/>
  <c r="EU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EN60" i="3"/>
  <c r="EO60" i="3"/>
  <c r="EP60" i="3"/>
  <c r="EQ60" i="3"/>
  <c r="ER60" i="3"/>
  <c r="ES60" i="3"/>
  <c r="ET60" i="3"/>
  <c r="EU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EN61" i="3"/>
  <c r="EO61" i="3"/>
  <c r="EP61" i="3"/>
  <c r="EQ61" i="3"/>
  <c r="ER61" i="3"/>
  <c r="ES61" i="3"/>
  <c r="ET61" i="3"/>
  <c r="EU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EN62" i="3"/>
  <c r="EO62" i="3"/>
  <c r="EP62" i="3"/>
  <c r="EQ62" i="3"/>
  <c r="ER62" i="3"/>
  <c r="ES62" i="3"/>
  <c r="ET62" i="3"/>
  <c r="EU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EN63" i="3"/>
  <c r="EO63" i="3"/>
  <c r="EP63" i="3"/>
  <c r="EQ63" i="3"/>
  <c r="ER63" i="3"/>
  <c r="ES63" i="3"/>
  <c r="ET63" i="3"/>
  <c r="EU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K51" i="3"/>
  <c r="FG51" i="3"/>
  <c r="FH51" i="3"/>
  <c r="FI51" i="3"/>
  <c r="FJ51" i="3"/>
  <c r="FG52" i="3"/>
  <c r="FH52" i="3"/>
  <c r="FI52" i="3"/>
  <c r="FJ52" i="3"/>
  <c r="FK52" i="3"/>
  <c r="FG53" i="3"/>
  <c r="FH53" i="3"/>
  <c r="FI53" i="3"/>
  <c r="FJ53" i="3"/>
  <c r="FK53" i="3"/>
  <c r="FG54" i="3"/>
  <c r="FH54" i="3"/>
  <c r="FI54" i="3"/>
  <c r="FJ54" i="3"/>
  <c r="FK54" i="3"/>
  <c r="FG55" i="3"/>
  <c r="FH55" i="3"/>
  <c r="FI55" i="3"/>
  <c r="FJ55" i="3"/>
  <c r="FK55" i="3"/>
  <c r="FG56" i="3"/>
  <c r="FH56" i="3"/>
  <c r="FI56" i="3"/>
  <c r="FJ56" i="3"/>
  <c r="FK56" i="3"/>
  <c r="EN51" i="3"/>
  <c r="EO51" i="3"/>
  <c r="EP51" i="3"/>
  <c r="EQ51" i="3"/>
  <c r="ER51" i="3"/>
  <c r="ES51" i="3"/>
  <c r="ET51" i="3"/>
  <c r="EU51" i="3"/>
  <c r="EW51" i="3"/>
  <c r="EX51" i="3"/>
  <c r="EY51" i="3"/>
  <c r="EZ51" i="3"/>
  <c r="FA51" i="3"/>
  <c r="FB51" i="3"/>
  <c r="FC51" i="3"/>
  <c r="FD51" i="3"/>
  <c r="FE51" i="3"/>
  <c r="FF51" i="3"/>
  <c r="EN52" i="3"/>
  <c r="EO52" i="3"/>
  <c r="EP52" i="3"/>
  <c r="EQ52" i="3"/>
  <c r="ER52" i="3"/>
  <c r="ES52" i="3"/>
  <c r="ET52" i="3"/>
  <c r="EU52" i="3"/>
  <c r="EW52" i="3"/>
  <c r="EX52" i="3"/>
  <c r="EY52" i="3"/>
  <c r="EZ52" i="3"/>
  <c r="FA52" i="3"/>
  <c r="FB52" i="3"/>
  <c r="FC52" i="3"/>
  <c r="FD52" i="3"/>
  <c r="FE52" i="3"/>
  <c r="FF52" i="3"/>
  <c r="EN53" i="3"/>
  <c r="EO53" i="3"/>
  <c r="EP53" i="3"/>
  <c r="EQ53" i="3"/>
  <c r="ER53" i="3"/>
  <c r="ES53" i="3"/>
  <c r="ET53" i="3"/>
  <c r="EU53" i="3"/>
  <c r="EW53" i="3"/>
  <c r="EX53" i="3"/>
  <c r="EY53" i="3"/>
  <c r="EZ53" i="3"/>
  <c r="FA53" i="3"/>
  <c r="FB53" i="3"/>
  <c r="FC53" i="3"/>
  <c r="FD53" i="3"/>
  <c r="FE53" i="3"/>
  <c r="FF53" i="3"/>
  <c r="EN54" i="3"/>
  <c r="EO54" i="3"/>
  <c r="EP54" i="3"/>
  <c r="EQ54" i="3"/>
  <c r="ER54" i="3"/>
  <c r="ES54" i="3"/>
  <c r="ET54" i="3"/>
  <c r="EU54" i="3"/>
  <c r="EW54" i="3"/>
  <c r="EX54" i="3"/>
  <c r="EY54" i="3"/>
  <c r="EZ54" i="3"/>
  <c r="FA54" i="3"/>
  <c r="FB54" i="3"/>
  <c r="FC54" i="3"/>
  <c r="FD54" i="3"/>
  <c r="FE54" i="3"/>
  <c r="FF54" i="3"/>
  <c r="EN55" i="3"/>
  <c r="EO55" i="3"/>
  <c r="EP55" i="3"/>
  <c r="EQ55" i="3"/>
  <c r="ER55" i="3"/>
  <c r="ES55" i="3"/>
  <c r="ET55" i="3"/>
  <c r="EU55" i="3"/>
  <c r="EW55" i="3"/>
  <c r="EX55" i="3"/>
  <c r="EY55" i="3"/>
  <c r="EZ55" i="3"/>
  <c r="FA55" i="3"/>
  <c r="FB55" i="3"/>
  <c r="FC55" i="3"/>
  <c r="FD55" i="3"/>
  <c r="FE55" i="3"/>
  <c r="FF55" i="3"/>
  <c r="EN56" i="3"/>
  <c r="EO56" i="3"/>
  <c r="EP56" i="3"/>
  <c r="EQ56" i="3"/>
  <c r="ER56" i="3"/>
  <c r="ES56" i="3"/>
  <c r="ET56" i="3"/>
  <c r="EU56" i="3"/>
  <c r="EW56" i="3"/>
  <c r="EX56" i="3"/>
  <c r="EY56" i="3"/>
  <c r="EZ56" i="3"/>
  <c r="FA56" i="3"/>
  <c r="FB56" i="3"/>
  <c r="FC56" i="3"/>
  <c r="FD56" i="3"/>
  <c r="FE56" i="3"/>
  <c r="FF56" i="3"/>
  <c r="C37" i="11"/>
  <c r="C35" i="11"/>
  <c r="D35" i="11"/>
  <c r="E47" i="11"/>
  <c r="E35" i="11"/>
  <c r="F47" i="11"/>
  <c r="C36" i="11"/>
  <c r="D36" i="11"/>
  <c r="E48" i="11"/>
  <c r="E36" i="11"/>
  <c r="F48" i="11"/>
  <c r="D37" i="11"/>
  <c r="E37" i="11"/>
  <c r="C38" i="11"/>
  <c r="D38" i="11"/>
  <c r="E50" i="11"/>
  <c r="E38" i="11"/>
  <c r="F50" i="11"/>
  <c r="B36" i="11"/>
  <c r="B37" i="11"/>
  <c r="B38" i="11"/>
  <c r="I37" i="11"/>
  <c r="L37" i="11"/>
  <c r="F49" i="11"/>
  <c r="H37" i="11"/>
  <c r="K37" i="11"/>
  <c r="E49" i="11"/>
  <c r="H35" i="11"/>
  <c r="K35" i="11"/>
  <c r="I36" i="11"/>
  <c r="L36" i="11"/>
  <c r="H36" i="11"/>
  <c r="K36" i="11"/>
  <c r="I38" i="11"/>
  <c r="L38" i="11"/>
  <c r="H38" i="11"/>
  <c r="K38" i="11"/>
  <c r="I35" i="11"/>
  <c r="L35" i="11"/>
  <c r="FJ45" i="6"/>
  <c r="FI45" i="6"/>
  <c r="FF45" i="6"/>
  <c r="FE45" i="6"/>
  <c r="FD45" i="6"/>
  <c r="FA45" i="6"/>
  <c r="EZ45" i="6"/>
  <c r="FK44" i="6"/>
  <c r="FJ44" i="6"/>
  <c r="FI44" i="6"/>
  <c r="FH44" i="6"/>
  <c r="FG44" i="6"/>
  <c r="FF44" i="6"/>
  <c r="FE44" i="6"/>
  <c r="FD44" i="6"/>
  <c r="FB44" i="6"/>
  <c r="FA44" i="6"/>
  <c r="EZ44" i="6"/>
  <c r="EY44" i="6"/>
  <c r="EX44" i="6"/>
  <c r="EW44" i="6"/>
  <c r="EU44" i="6"/>
  <c r="ET44" i="6"/>
  <c r="ES44" i="6"/>
  <c r="ER44" i="6"/>
  <c r="EQ44" i="6"/>
  <c r="EP44" i="6"/>
  <c r="EO44" i="6"/>
  <c r="EN44" i="6"/>
  <c r="FK43" i="6"/>
  <c r="FJ43" i="6"/>
  <c r="FI43" i="6"/>
  <c r="FH43" i="6"/>
  <c r="FG43" i="6"/>
  <c r="FF43" i="6"/>
  <c r="FE43" i="6"/>
  <c r="FD43" i="6"/>
  <c r="FB43" i="6"/>
  <c r="FA43" i="6"/>
  <c r="EZ43" i="6"/>
  <c r="EY43" i="6"/>
  <c r="EX43" i="6"/>
  <c r="EW43" i="6"/>
  <c r="EU43" i="6"/>
  <c r="ET43" i="6"/>
  <c r="ES43" i="6"/>
  <c r="ER43" i="6"/>
  <c r="EQ43" i="6"/>
  <c r="EP43" i="6"/>
  <c r="EO43" i="6"/>
  <c r="EN43" i="6"/>
  <c r="FK42" i="6"/>
  <c r="FJ42" i="6"/>
  <c r="FI42" i="6"/>
  <c r="FH42" i="6"/>
  <c r="FG42" i="6"/>
  <c r="FF42" i="6"/>
  <c r="FE42" i="6"/>
  <c r="FD42" i="6"/>
  <c r="FB42" i="6"/>
  <c r="FA42" i="6"/>
  <c r="EZ42" i="6"/>
  <c r="EY42" i="6"/>
  <c r="EX42" i="6"/>
  <c r="EW42" i="6"/>
  <c r="EU42" i="6"/>
  <c r="ET42" i="6"/>
  <c r="ES42" i="6"/>
  <c r="ER42" i="6"/>
  <c r="EQ42" i="6"/>
  <c r="EP42" i="6"/>
  <c r="EO42" i="6"/>
  <c r="EN42" i="6"/>
  <c r="FK41" i="6"/>
  <c r="FJ41" i="6"/>
  <c r="FI41" i="6"/>
  <c r="FH41" i="6"/>
  <c r="FG41" i="6"/>
  <c r="FF41" i="6"/>
  <c r="FE41" i="6"/>
  <c r="FD41" i="6"/>
  <c r="FB41" i="6"/>
  <c r="FA41" i="6"/>
  <c r="EZ41" i="6"/>
  <c r="EY41" i="6"/>
  <c r="EX41" i="6"/>
  <c r="EW41" i="6"/>
  <c r="EU41" i="6"/>
  <c r="ET41" i="6"/>
  <c r="ES41" i="6"/>
  <c r="ER41" i="6"/>
  <c r="EQ41" i="6"/>
  <c r="EP41" i="6"/>
  <c r="EO41" i="6"/>
  <c r="EN41" i="6"/>
  <c r="FK40" i="6"/>
  <c r="FJ40" i="6"/>
  <c r="FI40" i="6"/>
  <c r="FH40" i="6"/>
  <c r="FG40" i="6"/>
  <c r="FF40" i="6"/>
  <c r="FE40" i="6"/>
  <c r="FD40" i="6"/>
  <c r="FB40" i="6"/>
  <c r="FA40" i="6"/>
  <c r="EZ40" i="6"/>
  <c r="EY40" i="6"/>
  <c r="EX40" i="6"/>
  <c r="EW40" i="6"/>
  <c r="EU40" i="6"/>
  <c r="ET40" i="6"/>
  <c r="ES40" i="6"/>
  <c r="ER40" i="6"/>
  <c r="EQ40" i="6"/>
  <c r="EP40" i="6"/>
  <c r="EO40" i="6"/>
  <c r="EN40" i="6"/>
  <c r="FK39" i="6"/>
  <c r="FK45" i="6"/>
  <c r="FJ39" i="6"/>
  <c r="FI39" i="6"/>
  <c r="FH39" i="6"/>
  <c r="FH45" i="6"/>
  <c r="FG39" i="6"/>
  <c r="FG45" i="6"/>
  <c r="FF39" i="6"/>
  <c r="FE39" i="6"/>
  <c r="FD39" i="6"/>
  <c r="FB39" i="6"/>
  <c r="FB45" i="6"/>
  <c r="FA39" i="6"/>
  <c r="EZ39" i="6"/>
  <c r="EY39" i="6"/>
  <c r="EX39" i="6"/>
  <c r="EX45" i="6"/>
  <c r="EW39" i="6"/>
  <c r="EW45" i="6"/>
  <c r="EU39" i="6"/>
  <c r="EU45" i="6"/>
  <c r="ET39" i="6"/>
  <c r="ET45" i="6"/>
  <c r="ES39" i="6"/>
  <c r="ES45" i="6"/>
  <c r="ER39" i="6"/>
  <c r="ER45" i="6"/>
  <c r="EQ39" i="6"/>
  <c r="EQ45" i="6"/>
  <c r="EP39" i="6"/>
  <c r="EP45" i="6"/>
  <c r="EO39" i="6"/>
  <c r="EO45" i="6"/>
  <c r="EN39" i="6"/>
  <c r="EN45" i="6"/>
  <c r="ES38" i="6"/>
  <c r="FK37" i="6"/>
  <c r="FJ37" i="6"/>
  <c r="FI37" i="6"/>
  <c r="FH37" i="6"/>
  <c r="FG37" i="6"/>
  <c r="FF37" i="6"/>
  <c r="FE37" i="6"/>
  <c r="FD37" i="6"/>
  <c r="FC37" i="6"/>
  <c r="FB37" i="6"/>
  <c r="FB38" i="6"/>
  <c r="FA37" i="6"/>
  <c r="EZ37" i="6"/>
  <c r="EY37" i="6"/>
  <c r="EX37" i="6"/>
  <c r="EW37" i="6"/>
  <c r="EU37" i="6"/>
  <c r="ET37" i="6"/>
  <c r="ES37" i="6"/>
  <c r="ER37" i="6"/>
  <c r="EQ37" i="6"/>
  <c r="EP37" i="6"/>
  <c r="EO37" i="6"/>
  <c r="EN37" i="6"/>
  <c r="FK36" i="6"/>
  <c r="FK38" i="6"/>
  <c r="FJ36" i="6"/>
  <c r="FI36" i="6"/>
  <c r="FH36" i="6"/>
  <c r="FH38" i="6"/>
  <c r="FG36" i="6"/>
  <c r="FF36" i="6"/>
  <c r="FE36" i="6"/>
  <c r="FD36" i="6"/>
  <c r="FC36" i="6"/>
  <c r="FB36" i="6"/>
  <c r="FA36" i="6"/>
  <c r="EZ36" i="6"/>
  <c r="EY36" i="6"/>
  <c r="EX36" i="6"/>
  <c r="EW36" i="6"/>
  <c r="EU36" i="6"/>
  <c r="ET36" i="6"/>
  <c r="ES36" i="6"/>
  <c r="ER36" i="6"/>
  <c r="EQ36" i="6"/>
  <c r="EP36" i="6"/>
  <c r="EO36" i="6"/>
  <c r="EN36" i="6"/>
  <c r="FK35" i="6"/>
  <c r="FJ35" i="6"/>
  <c r="FI35" i="6"/>
  <c r="FH35" i="6"/>
  <c r="FG35" i="6"/>
  <c r="FF35" i="6"/>
  <c r="FE35" i="6"/>
  <c r="FD35" i="6"/>
  <c r="FC35" i="6"/>
  <c r="FB35" i="6"/>
  <c r="FA35" i="6"/>
  <c r="EZ35" i="6"/>
  <c r="EY35" i="6"/>
  <c r="EX35" i="6"/>
  <c r="EW35" i="6"/>
  <c r="EU35" i="6"/>
  <c r="ET35" i="6"/>
  <c r="ES35" i="6"/>
  <c r="ER35" i="6"/>
  <c r="EQ35" i="6"/>
  <c r="EP35" i="6"/>
  <c r="EO35" i="6"/>
  <c r="EN35" i="6"/>
  <c r="FK34" i="6"/>
  <c r="FJ34" i="6"/>
  <c r="FI34" i="6"/>
  <c r="FH34" i="6"/>
  <c r="FG34" i="6"/>
  <c r="FF34" i="6"/>
  <c r="FE34" i="6"/>
  <c r="FD34" i="6"/>
  <c r="FC34" i="6"/>
  <c r="FB34" i="6"/>
  <c r="FA34" i="6"/>
  <c r="EZ34" i="6"/>
  <c r="EY34" i="6"/>
  <c r="EX34" i="6"/>
  <c r="EW34" i="6"/>
  <c r="EU34" i="6"/>
  <c r="ET34" i="6"/>
  <c r="ET38" i="6"/>
  <c r="ES34" i="6"/>
  <c r="ER34" i="6"/>
  <c r="EQ34" i="6"/>
  <c r="EP34" i="6"/>
  <c r="EO34" i="6"/>
  <c r="EN34" i="6"/>
  <c r="FK33" i="6"/>
  <c r="FJ33" i="6"/>
  <c r="FI33" i="6"/>
  <c r="FH33" i="6"/>
  <c r="FG33" i="6"/>
  <c r="FF33" i="6"/>
  <c r="FE33" i="6"/>
  <c r="FD33" i="6"/>
  <c r="FC33" i="6"/>
  <c r="FB33" i="6"/>
  <c r="FA33" i="6"/>
  <c r="EZ33" i="6"/>
  <c r="EY33" i="6"/>
  <c r="EX33" i="6"/>
  <c r="EX38" i="6"/>
  <c r="EW33" i="6"/>
  <c r="EU33" i="6"/>
  <c r="EU38" i="6"/>
  <c r="ET33" i="6"/>
  <c r="ES33" i="6"/>
  <c r="ER33" i="6"/>
  <c r="EQ33" i="6"/>
  <c r="EP33" i="6"/>
  <c r="EP38" i="6"/>
  <c r="EO33" i="6"/>
  <c r="EN33" i="6"/>
  <c r="FK32" i="6"/>
  <c r="FJ32" i="6"/>
  <c r="FJ38" i="6"/>
  <c r="FI32" i="6"/>
  <c r="FI38" i="6"/>
  <c r="FH32" i="6"/>
  <c r="FG32" i="6"/>
  <c r="FG38" i="6"/>
  <c r="FF32" i="6"/>
  <c r="FF38" i="6"/>
  <c r="FE32" i="6"/>
  <c r="FE38" i="6"/>
  <c r="FD32" i="6"/>
  <c r="FD38" i="6"/>
  <c r="FC32" i="6"/>
  <c r="FB32" i="6"/>
  <c r="FA32" i="6"/>
  <c r="FA38" i="6"/>
  <c r="EZ32" i="6"/>
  <c r="EZ38" i="6"/>
  <c r="EY32" i="6"/>
  <c r="EX32" i="6"/>
  <c r="EW32" i="6"/>
  <c r="EW38" i="6"/>
  <c r="EU32" i="6"/>
  <c r="ET32" i="6"/>
  <c r="ES32" i="6"/>
  <c r="ER32" i="6"/>
  <c r="ER38" i="6"/>
  <c r="EQ32" i="6"/>
  <c r="EQ38" i="6"/>
  <c r="EP32" i="6"/>
  <c r="EO32" i="6"/>
  <c r="EO38" i="6"/>
  <c r="EN32" i="6"/>
  <c r="EN38" i="6"/>
  <c r="FI45" i="5"/>
  <c r="FH45" i="5"/>
  <c r="FG45" i="5"/>
  <c r="FE45" i="5"/>
  <c r="FD45" i="5"/>
  <c r="EZ45" i="5"/>
  <c r="FK44" i="5"/>
  <c r="FJ44" i="5"/>
  <c r="FI44" i="5"/>
  <c r="FH44" i="5"/>
  <c r="FG44" i="5"/>
  <c r="FF44" i="5"/>
  <c r="FE44" i="5"/>
  <c r="FD44" i="5"/>
  <c r="FB44" i="5"/>
  <c r="FA44" i="5"/>
  <c r="EZ44" i="5"/>
  <c r="EY44" i="5"/>
  <c r="EX44" i="5"/>
  <c r="EW44" i="5"/>
  <c r="EU44" i="5"/>
  <c r="ET44" i="5"/>
  <c r="ES44" i="5"/>
  <c r="ER44" i="5"/>
  <c r="EQ44" i="5"/>
  <c r="EP44" i="5"/>
  <c r="EO44" i="5"/>
  <c r="EN44" i="5"/>
  <c r="FK43" i="5"/>
  <c r="FJ43" i="5"/>
  <c r="FI43" i="5"/>
  <c r="FH43" i="5"/>
  <c r="FG43" i="5"/>
  <c r="FF43" i="5"/>
  <c r="FE43" i="5"/>
  <c r="FD43" i="5"/>
  <c r="FB43" i="5"/>
  <c r="FA43" i="5"/>
  <c r="EZ43" i="5"/>
  <c r="EY43" i="5"/>
  <c r="EX43" i="5"/>
  <c r="EW43" i="5"/>
  <c r="EU43" i="5"/>
  <c r="ET43" i="5"/>
  <c r="ES43" i="5"/>
  <c r="ER43" i="5"/>
  <c r="EQ43" i="5"/>
  <c r="EP43" i="5"/>
  <c r="EO43" i="5"/>
  <c r="EN43" i="5"/>
  <c r="FK42" i="5"/>
  <c r="FJ42" i="5"/>
  <c r="FI42" i="5"/>
  <c r="FH42" i="5"/>
  <c r="FG42" i="5"/>
  <c r="FF42" i="5"/>
  <c r="FE42" i="5"/>
  <c r="FD42" i="5"/>
  <c r="FB42" i="5"/>
  <c r="FA42" i="5"/>
  <c r="EZ42" i="5"/>
  <c r="EY42" i="5"/>
  <c r="EX42" i="5"/>
  <c r="EW42" i="5"/>
  <c r="EU42" i="5"/>
  <c r="ET42" i="5"/>
  <c r="ES42" i="5"/>
  <c r="ER42" i="5"/>
  <c r="EQ42" i="5"/>
  <c r="EP42" i="5"/>
  <c r="EO42" i="5"/>
  <c r="EN42" i="5"/>
  <c r="FK41" i="5"/>
  <c r="FJ41" i="5"/>
  <c r="FI41" i="5"/>
  <c r="FH41" i="5"/>
  <c r="FG41" i="5"/>
  <c r="FF41" i="5"/>
  <c r="FE41" i="5"/>
  <c r="FD41" i="5"/>
  <c r="FB41" i="5"/>
  <c r="FA41" i="5"/>
  <c r="EZ41" i="5"/>
  <c r="EY41" i="5"/>
  <c r="EX41" i="5"/>
  <c r="EW41" i="5"/>
  <c r="EU41" i="5"/>
  <c r="ET41" i="5"/>
  <c r="ES41" i="5"/>
  <c r="ER41" i="5"/>
  <c r="EQ41" i="5"/>
  <c r="EP41" i="5"/>
  <c r="EO41" i="5"/>
  <c r="EN41" i="5"/>
  <c r="FK40" i="5"/>
  <c r="FJ40" i="5"/>
  <c r="FI40" i="5"/>
  <c r="FH40" i="5"/>
  <c r="FG40" i="5"/>
  <c r="FF40" i="5"/>
  <c r="FE40" i="5"/>
  <c r="FD40" i="5"/>
  <c r="FB40" i="5"/>
  <c r="FA40" i="5"/>
  <c r="EZ40" i="5"/>
  <c r="EY40" i="5"/>
  <c r="EX40" i="5"/>
  <c r="EW40" i="5"/>
  <c r="EU40" i="5"/>
  <c r="ET40" i="5"/>
  <c r="ES40" i="5"/>
  <c r="ER40" i="5"/>
  <c r="EQ40" i="5"/>
  <c r="EP40" i="5"/>
  <c r="EO40" i="5"/>
  <c r="EN40" i="5"/>
  <c r="FK39" i="5"/>
  <c r="FK45" i="5"/>
  <c r="FJ39" i="5"/>
  <c r="FJ45" i="5"/>
  <c r="FI39" i="5"/>
  <c r="FH39" i="5"/>
  <c r="FG39" i="5"/>
  <c r="FF39" i="5"/>
  <c r="FF45" i="5"/>
  <c r="FE39" i="5"/>
  <c r="FD39" i="5"/>
  <c r="FB39" i="5"/>
  <c r="FB45" i="5"/>
  <c r="FA39" i="5"/>
  <c r="FA45" i="5"/>
  <c r="EZ39" i="5"/>
  <c r="EY39" i="5"/>
  <c r="EX39" i="5"/>
  <c r="EX45" i="5"/>
  <c r="EW39" i="5"/>
  <c r="EW45" i="5"/>
  <c r="EU39" i="5"/>
  <c r="EU45" i="5"/>
  <c r="ET39" i="5"/>
  <c r="ET45" i="5"/>
  <c r="ES39" i="5"/>
  <c r="ES45" i="5"/>
  <c r="ER39" i="5"/>
  <c r="ER45" i="5"/>
  <c r="EQ39" i="5"/>
  <c r="EQ45" i="5"/>
  <c r="EP39" i="5"/>
  <c r="EP45" i="5"/>
  <c r="EO39" i="5"/>
  <c r="EO45" i="5"/>
  <c r="EN39" i="5"/>
  <c r="EN45" i="5"/>
  <c r="EN38" i="5"/>
  <c r="FK37" i="5"/>
  <c r="FJ37" i="5"/>
  <c r="FI37" i="5"/>
  <c r="FH37" i="5"/>
  <c r="FG37" i="5"/>
  <c r="FF37" i="5"/>
  <c r="FE37" i="5"/>
  <c r="FD37" i="5"/>
  <c r="FC37" i="5"/>
  <c r="FB37" i="5"/>
  <c r="FA37" i="5"/>
  <c r="EZ37" i="5"/>
  <c r="EY37" i="5"/>
  <c r="EX37" i="5"/>
  <c r="EW37" i="5"/>
  <c r="EU37" i="5"/>
  <c r="ET37" i="5"/>
  <c r="ES37" i="5"/>
  <c r="ER37" i="5"/>
  <c r="EQ37" i="5"/>
  <c r="EP37" i="5"/>
  <c r="EO37" i="5"/>
  <c r="EN37" i="5"/>
  <c r="FK36" i="5"/>
  <c r="FJ36" i="5"/>
  <c r="FI36" i="5"/>
  <c r="FH36" i="5"/>
  <c r="FG36" i="5"/>
  <c r="FF36" i="5"/>
  <c r="FF38" i="5"/>
  <c r="FE36" i="5"/>
  <c r="FD36" i="5"/>
  <c r="FC36" i="5"/>
  <c r="FB36" i="5"/>
  <c r="FA36" i="5"/>
  <c r="EZ36" i="5"/>
  <c r="EY36" i="5"/>
  <c r="EX36" i="5"/>
  <c r="EW36" i="5"/>
  <c r="EU36" i="5"/>
  <c r="ET36" i="5"/>
  <c r="ES36" i="5"/>
  <c r="ER36" i="5"/>
  <c r="EQ36" i="5"/>
  <c r="EP36" i="5"/>
  <c r="EO36" i="5"/>
  <c r="EN36" i="5"/>
  <c r="FK35" i="5"/>
  <c r="FJ35" i="5"/>
  <c r="FI35" i="5"/>
  <c r="FH35" i="5"/>
  <c r="FG35" i="5"/>
  <c r="FF35" i="5"/>
  <c r="FE35" i="5"/>
  <c r="FD35" i="5"/>
  <c r="FC35" i="5"/>
  <c r="FB35" i="5"/>
  <c r="FA35" i="5"/>
  <c r="EZ35" i="5"/>
  <c r="EY35" i="5"/>
  <c r="EX35" i="5"/>
  <c r="EW35" i="5"/>
  <c r="EU35" i="5"/>
  <c r="ET35" i="5"/>
  <c r="ES35" i="5"/>
  <c r="ER35" i="5"/>
  <c r="EQ35" i="5"/>
  <c r="EP35" i="5"/>
  <c r="EO35" i="5"/>
  <c r="EN35" i="5"/>
  <c r="FK34" i="5"/>
  <c r="FJ34" i="5"/>
  <c r="FI34" i="5"/>
  <c r="FH34" i="5"/>
  <c r="FG34" i="5"/>
  <c r="FF34" i="5"/>
  <c r="FE34" i="5"/>
  <c r="FD34" i="5"/>
  <c r="FC34" i="5"/>
  <c r="FB34" i="5"/>
  <c r="FA34" i="5"/>
  <c r="EZ34" i="5"/>
  <c r="EY34" i="5"/>
  <c r="EX34" i="5"/>
  <c r="EW34" i="5"/>
  <c r="EW38" i="5"/>
  <c r="EU34" i="5"/>
  <c r="ET34" i="5"/>
  <c r="ES34" i="5"/>
  <c r="ER34" i="5"/>
  <c r="EQ34" i="5"/>
  <c r="EP34" i="5"/>
  <c r="EO34" i="5"/>
  <c r="EO38" i="5"/>
  <c r="EN34" i="5"/>
  <c r="FK33" i="5"/>
  <c r="FJ33" i="5"/>
  <c r="FI33" i="5"/>
  <c r="FI38" i="5"/>
  <c r="FH33" i="5"/>
  <c r="FG33" i="5"/>
  <c r="FF33" i="5"/>
  <c r="FE33" i="5"/>
  <c r="FD33" i="5"/>
  <c r="FC33" i="5"/>
  <c r="FB33" i="5"/>
  <c r="FA33" i="5"/>
  <c r="FA38" i="5"/>
  <c r="EZ33" i="5"/>
  <c r="EY33" i="5"/>
  <c r="EX33" i="5"/>
  <c r="EX38" i="5"/>
  <c r="EW33" i="5"/>
  <c r="EU33" i="5"/>
  <c r="ET33" i="5"/>
  <c r="ES33" i="5"/>
  <c r="ES38" i="5"/>
  <c r="ER33" i="5"/>
  <c r="EQ33" i="5"/>
  <c r="EP33" i="5"/>
  <c r="EP38" i="5"/>
  <c r="EO33" i="5"/>
  <c r="EN33" i="5"/>
  <c r="FK32" i="5"/>
  <c r="FK38" i="5"/>
  <c r="FJ32" i="5"/>
  <c r="FJ38" i="5"/>
  <c r="FI32" i="5"/>
  <c r="FH32" i="5"/>
  <c r="FH38" i="5"/>
  <c r="FG32" i="5"/>
  <c r="FG38" i="5"/>
  <c r="FF32" i="5"/>
  <c r="FE32" i="5"/>
  <c r="FE38" i="5"/>
  <c r="FD32" i="5"/>
  <c r="FD38" i="5"/>
  <c r="FC32" i="5"/>
  <c r="FB32" i="5"/>
  <c r="FB38" i="5"/>
  <c r="FA32" i="5"/>
  <c r="EZ32" i="5"/>
  <c r="EZ38" i="5"/>
  <c r="EY32" i="5"/>
  <c r="EX32" i="5"/>
  <c r="EW32" i="5"/>
  <c r="EU32" i="5"/>
  <c r="EU38" i="5"/>
  <c r="ET32" i="5"/>
  <c r="ET38" i="5"/>
  <c r="ES32" i="5"/>
  <c r="ER32" i="5"/>
  <c r="ER38" i="5"/>
  <c r="EQ32" i="5"/>
  <c r="EQ38" i="5"/>
  <c r="EP32" i="5"/>
  <c r="EO32" i="5"/>
  <c r="EN32" i="5"/>
  <c r="FK45" i="4"/>
  <c r="FJ45" i="4"/>
  <c r="FI45" i="4"/>
  <c r="FG45" i="4"/>
  <c r="FF45" i="4"/>
  <c r="FE45" i="4"/>
  <c r="FD45" i="4"/>
  <c r="FB45" i="4"/>
  <c r="FA45" i="4"/>
  <c r="EZ45" i="4"/>
  <c r="FK44" i="4"/>
  <c r="FJ44" i="4"/>
  <c r="FI44" i="4"/>
  <c r="FH44" i="4"/>
  <c r="FG44" i="4"/>
  <c r="FF44" i="4"/>
  <c r="FE44" i="4"/>
  <c r="FD44" i="4"/>
  <c r="FB44" i="4"/>
  <c r="FA44" i="4"/>
  <c r="EZ44" i="4"/>
  <c r="EY44" i="4"/>
  <c r="EX44" i="4"/>
  <c r="EW44" i="4"/>
  <c r="EU44" i="4"/>
  <c r="ET44" i="4"/>
  <c r="ES44" i="4"/>
  <c r="ER44" i="4"/>
  <c r="EQ44" i="4"/>
  <c r="EP44" i="4"/>
  <c r="EO44" i="4"/>
  <c r="EN44" i="4"/>
  <c r="FK43" i="4"/>
  <c r="FJ43" i="4"/>
  <c r="FI43" i="4"/>
  <c r="FH43" i="4"/>
  <c r="FG43" i="4"/>
  <c r="FF43" i="4"/>
  <c r="FE43" i="4"/>
  <c r="FD43" i="4"/>
  <c r="FB43" i="4"/>
  <c r="FA43" i="4"/>
  <c r="EZ43" i="4"/>
  <c r="EY43" i="4"/>
  <c r="EX43" i="4"/>
  <c r="EW43" i="4"/>
  <c r="EU43" i="4"/>
  <c r="ET43" i="4"/>
  <c r="ES43" i="4"/>
  <c r="ER43" i="4"/>
  <c r="EQ43" i="4"/>
  <c r="EP43" i="4"/>
  <c r="EO43" i="4"/>
  <c r="EN43" i="4"/>
  <c r="FK42" i="4"/>
  <c r="FJ42" i="4"/>
  <c r="FI42" i="4"/>
  <c r="FH42" i="4"/>
  <c r="FG42" i="4"/>
  <c r="FF42" i="4"/>
  <c r="FE42" i="4"/>
  <c r="FD42" i="4"/>
  <c r="FB42" i="4"/>
  <c r="FA42" i="4"/>
  <c r="EZ42" i="4"/>
  <c r="EY42" i="4"/>
  <c r="EX42" i="4"/>
  <c r="EW42" i="4"/>
  <c r="EU42" i="4"/>
  <c r="ET42" i="4"/>
  <c r="ES42" i="4"/>
  <c r="ER42" i="4"/>
  <c r="EQ42" i="4"/>
  <c r="EP42" i="4"/>
  <c r="EO42" i="4"/>
  <c r="EN42" i="4"/>
  <c r="FK41" i="4"/>
  <c r="FJ41" i="4"/>
  <c r="FI41" i="4"/>
  <c r="FH41" i="4"/>
  <c r="FG41" i="4"/>
  <c r="FF41" i="4"/>
  <c r="FE41" i="4"/>
  <c r="FD41" i="4"/>
  <c r="FB41" i="4"/>
  <c r="FA41" i="4"/>
  <c r="EZ41" i="4"/>
  <c r="EY41" i="4"/>
  <c r="EX41" i="4"/>
  <c r="EW41" i="4"/>
  <c r="EU41" i="4"/>
  <c r="ET41" i="4"/>
  <c r="ES41" i="4"/>
  <c r="ER41" i="4"/>
  <c r="EQ41" i="4"/>
  <c r="EP41" i="4"/>
  <c r="EO41" i="4"/>
  <c r="EN41" i="4"/>
  <c r="FK40" i="4"/>
  <c r="FJ40" i="4"/>
  <c r="FI40" i="4"/>
  <c r="FH40" i="4"/>
  <c r="FG40" i="4"/>
  <c r="FF40" i="4"/>
  <c r="FE40" i="4"/>
  <c r="FD40" i="4"/>
  <c r="FB40" i="4"/>
  <c r="FA40" i="4"/>
  <c r="EZ40" i="4"/>
  <c r="EY40" i="4"/>
  <c r="EX40" i="4"/>
  <c r="EW40" i="4"/>
  <c r="EU40" i="4"/>
  <c r="ET40" i="4"/>
  <c r="ES40" i="4"/>
  <c r="ER40" i="4"/>
  <c r="EQ40" i="4"/>
  <c r="EP40" i="4"/>
  <c r="EO40" i="4"/>
  <c r="EN40" i="4"/>
  <c r="FK39" i="4"/>
  <c r="FJ39" i="4"/>
  <c r="FI39" i="4"/>
  <c r="FH39" i="4"/>
  <c r="FH45" i="4"/>
  <c r="FG39" i="4"/>
  <c r="FF39" i="4"/>
  <c r="FE39" i="4"/>
  <c r="FD39" i="4"/>
  <c r="FB39" i="4"/>
  <c r="FA39" i="4"/>
  <c r="EZ39" i="4"/>
  <c r="EY39" i="4"/>
  <c r="EX39" i="4"/>
  <c r="EX45" i="4"/>
  <c r="EW39" i="4"/>
  <c r="EW45" i="4"/>
  <c r="EU39" i="4"/>
  <c r="EU45" i="4"/>
  <c r="ET39" i="4"/>
  <c r="ET45" i="4"/>
  <c r="ES39" i="4"/>
  <c r="ES45" i="4"/>
  <c r="ER39" i="4"/>
  <c r="ER45" i="4"/>
  <c r="EQ39" i="4"/>
  <c r="EQ45" i="4"/>
  <c r="EP39" i="4"/>
  <c r="EP45" i="4"/>
  <c r="EO39" i="4"/>
  <c r="EO45" i="4"/>
  <c r="EN39" i="4"/>
  <c r="EN45" i="4"/>
  <c r="EX38" i="4"/>
  <c r="EP38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U37" i="4"/>
  <c r="ET37" i="4"/>
  <c r="ES37" i="4"/>
  <c r="ER37" i="4"/>
  <c r="EQ37" i="4"/>
  <c r="EQ38" i="4"/>
  <c r="EP37" i="4"/>
  <c r="EO37" i="4"/>
  <c r="EN37" i="4"/>
  <c r="FK36" i="4"/>
  <c r="FJ36" i="4"/>
  <c r="FI36" i="4"/>
  <c r="FH36" i="4"/>
  <c r="FH38" i="4"/>
  <c r="FG36" i="4"/>
  <c r="FF36" i="4"/>
  <c r="FE36" i="4"/>
  <c r="FD36" i="4"/>
  <c r="FC36" i="4"/>
  <c r="FB36" i="4"/>
  <c r="FA36" i="4"/>
  <c r="EZ36" i="4"/>
  <c r="EZ38" i="4"/>
  <c r="EY36" i="4"/>
  <c r="EX36" i="4"/>
  <c r="EW36" i="4"/>
  <c r="EU36" i="4"/>
  <c r="ET36" i="4"/>
  <c r="ES36" i="4"/>
  <c r="ER36" i="4"/>
  <c r="ER38" i="4"/>
  <c r="EQ36" i="4"/>
  <c r="EP36" i="4"/>
  <c r="EO36" i="4"/>
  <c r="EN36" i="4"/>
  <c r="FK35" i="4"/>
  <c r="FJ35" i="4"/>
  <c r="FI35" i="4"/>
  <c r="FI38" i="4"/>
  <c r="FH35" i="4"/>
  <c r="FG35" i="4"/>
  <c r="FF35" i="4"/>
  <c r="FE35" i="4"/>
  <c r="FD35" i="4"/>
  <c r="FC35" i="4"/>
  <c r="FB35" i="4"/>
  <c r="FA35" i="4"/>
  <c r="FA38" i="4"/>
  <c r="EZ35" i="4"/>
  <c r="EY35" i="4"/>
  <c r="EX35" i="4"/>
  <c r="EW35" i="4"/>
  <c r="EU35" i="4"/>
  <c r="ET35" i="4"/>
  <c r="ES35" i="4"/>
  <c r="ES38" i="4"/>
  <c r="ER35" i="4"/>
  <c r="EQ35" i="4"/>
  <c r="EP35" i="4"/>
  <c r="EO35" i="4"/>
  <c r="EN35" i="4"/>
  <c r="FK34" i="4"/>
  <c r="FJ34" i="4"/>
  <c r="FJ38" i="4"/>
  <c r="FI34" i="4"/>
  <c r="FH34" i="4"/>
  <c r="FG34" i="4"/>
  <c r="FF34" i="4"/>
  <c r="FE34" i="4"/>
  <c r="FD34" i="4"/>
  <c r="FC34" i="4"/>
  <c r="FB34" i="4"/>
  <c r="FB38" i="4"/>
  <c r="FA34" i="4"/>
  <c r="EZ34" i="4"/>
  <c r="EY34" i="4"/>
  <c r="EX34" i="4"/>
  <c r="EW34" i="4"/>
  <c r="EU34" i="4"/>
  <c r="ET34" i="4"/>
  <c r="ET38" i="4"/>
  <c r="ES34" i="4"/>
  <c r="ER34" i="4"/>
  <c r="EQ34" i="4"/>
  <c r="EP34" i="4"/>
  <c r="EO34" i="4"/>
  <c r="EN34" i="4"/>
  <c r="FK33" i="4"/>
  <c r="FK38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U33" i="4"/>
  <c r="EU38" i="4"/>
  <c r="ET33" i="4"/>
  <c r="ES33" i="4"/>
  <c r="ER33" i="4"/>
  <c r="EQ33" i="4"/>
  <c r="EP33" i="4"/>
  <c r="EO33" i="4"/>
  <c r="EN33" i="4"/>
  <c r="FK32" i="4"/>
  <c r="FJ32" i="4"/>
  <c r="FI32" i="4"/>
  <c r="FH32" i="4"/>
  <c r="FG32" i="4"/>
  <c r="FG38" i="4"/>
  <c r="FF32" i="4"/>
  <c r="FF38" i="4"/>
  <c r="FE32" i="4"/>
  <c r="FE38" i="4"/>
  <c r="FD32" i="4"/>
  <c r="FD38" i="4"/>
  <c r="FC32" i="4"/>
  <c r="FB32" i="4"/>
  <c r="FA32" i="4"/>
  <c r="EZ32" i="4"/>
  <c r="EY32" i="4"/>
  <c r="EX32" i="4"/>
  <c r="EW32" i="4"/>
  <c r="EW38" i="4"/>
  <c r="EU32" i="4"/>
  <c r="ET32" i="4"/>
  <c r="ES32" i="4"/>
  <c r="ER32" i="4"/>
  <c r="EQ32" i="4"/>
  <c r="EP32" i="4"/>
  <c r="EO32" i="4"/>
  <c r="EO38" i="4"/>
  <c r="EN32" i="4"/>
  <c r="EN38" i="4"/>
  <c r="EN32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U44" i="3"/>
  <c r="ET44" i="3"/>
  <c r="ES44" i="3"/>
  <c r="ER44" i="3"/>
  <c r="EQ44" i="3"/>
  <c r="EP44" i="3"/>
  <c r="EO44" i="3"/>
  <c r="EN44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U43" i="3"/>
  <c r="ET43" i="3"/>
  <c r="ES43" i="3"/>
  <c r="ER43" i="3"/>
  <c r="EQ43" i="3"/>
  <c r="EP43" i="3"/>
  <c r="EO43" i="3"/>
  <c r="EN43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U42" i="3"/>
  <c r="ET42" i="3"/>
  <c r="ES42" i="3"/>
  <c r="ER42" i="3"/>
  <c r="EQ42" i="3"/>
  <c r="EP42" i="3"/>
  <c r="EO42" i="3"/>
  <c r="EN42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U41" i="3"/>
  <c r="ET41" i="3"/>
  <c r="ES41" i="3"/>
  <c r="ER41" i="3"/>
  <c r="EQ41" i="3"/>
  <c r="EP41" i="3"/>
  <c r="EO41" i="3"/>
  <c r="EN41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U40" i="3"/>
  <c r="ET40" i="3"/>
  <c r="ES40" i="3"/>
  <c r="ER40" i="3"/>
  <c r="EQ40" i="3"/>
  <c r="EP40" i="3"/>
  <c r="EO40" i="3"/>
  <c r="EN40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U39" i="3"/>
  <c r="ET39" i="3"/>
  <c r="ES39" i="3"/>
  <c r="ER39" i="3"/>
  <c r="EQ39" i="3"/>
  <c r="EP39" i="3"/>
  <c r="EO39" i="3"/>
  <c r="EN39" i="3"/>
  <c r="EN45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U37" i="3"/>
  <c r="ET37" i="3"/>
  <c r="ES37" i="3"/>
  <c r="ER37" i="3"/>
  <c r="EQ37" i="3"/>
  <c r="EP37" i="3"/>
  <c r="EO37" i="3"/>
  <c r="EN37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U36" i="3"/>
  <c r="ET36" i="3"/>
  <c r="ES36" i="3"/>
  <c r="ER36" i="3"/>
  <c r="EQ36" i="3"/>
  <c r="EP36" i="3"/>
  <c r="EO36" i="3"/>
  <c r="EN36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U35" i="3"/>
  <c r="ET35" i="3"/>
  <c r="ES35" i="3"/>
  <c r="ER35" i="3"/>
  <c r="EQ35" i="3"/>
  <c r="EP35" i="3"/>
  <c r="EO35" i="3"/>
  <c r="EN35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U34" i="3"/>
  <c r="ET34" i="3"/>
  <c r="ES34" i="3"/>
  <c r="ER34" i="3"/>
  <c r="EQ34" i="3"/>
  <c r="EP34" i="3"/>
  <c r="EO34" i="3"/>
  <c r="EN34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U33" i="3"/>
  <c r="ET33" i="3"/>
  <c r="ES33" i="3"/>
  <c r="ER33" i="3"/>
  <c r="EQ33" i="3"/>
  <c r="EP33" i="3"/>
  <c r="EO33" i="3"/>
  <c r="EN33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U32" i="3"/>
  <c r="ET32" i="3"/>
  <c r="ES32" i="3"/>
  <c r="ER32" i="3"/>
  <c r="EQ32" i="3"/>
  <c r="EP32" i="3"/>
  <c r="EO32" i="3"/>
  <c r="EN38" i="3"/>
  <c r="DQ27" i="6"/>
  <c r="DN27" i="6"/>
  <c r="FJ26" i="6"/>
  <c r="FG26" i="6"/>
  <c r="FE26" i="6"/>
  <c r="FB26" i="6"/>
  <c r="EY26" i="6"/>
  <c r="EW26" i="6"/>
  <c r="ET26" i="6"/>
  <c r="EQ26" i="6"/>
  <c r="EO26" i="6"/>
  <c r="EI26" i="6"/>
  <c r="FK26" i="6"/>
  <c r="EH26" i="6"/>
  <c r="EG26" i="6"/>
  <c r="FI26" i="6"/>
  <c r="EF26" i="6"/>
  <c r="FH26" i="6"/>
  <c r="EE26" i="6"/>
  <c r="ED26" i="6"/>
  <c r="FF26" i="6"/>
  <c r="EC26" i="6"/>
  <c r="EB26" i="6"/>
  <c r="FD26" i="6"/>
  <c r="EA26" i="6"/>
  <c r="FC26" i="6"/>
  <c r="DZ26" i="6"/>
  <c r="DY26" i="6"/>
  <c r="FA26" i="6"/>
  <c r="DX26" i="6"/>
  <c r="EZ26" i="6"/>
  <c r="DW26" i="6"/>
  <c r="DV26" i="6"/>
  <c r="EX26" i="6"/>
  <c r="DU26" i="6"/>
  <c r="DS26" i="6"/>
  <c r="EU26" i="6"/>
  <c r="DR26" i="6"/>
  <c r="DQ26" i="6"/>
  <c r="ES26" i="6"/>
  <c r="DP26" i="6"/>
  <c r="ER26" i="6"/>
  <c r="DO26" i="6"/>
  <c r="DN26" i="6"/>
  <c r="EP26" i="6"/>
  <c r="DM26" i="6"/>
  <c r="DL26" i="6"/>
  <c r="EN26" i="6"/>
  <c r="FI25" i="6"/>
  <c r="FG25" i="6"/>
  <c r="FD25" i="6"/>
  <c r="FD27" i="6"/>
  <c r="FA25" i="6"/>
  <c r="EY25" i="6"/>
  <c r="ES25" i="6"/>
  <c r="EQ25" i="6"/>
  <c r="EN25" i="6"/>
  <c r="EI25" i="6"/>
  <c r="FK25" i="6"/>
  <c r="EH25" i="6"/>
  <c r="FJ25" i="6"/>
  <c r="EG25" i="6"/>
  <c r="EF25" i="6"/>
  <c r="FH25" i="6"/>
  <c r="EE25" i="6"/>
  <c r="ED25" i="6"/>
  <c r="FF25" i="6"/>
  <c r="EC25" i="6"/>
  <c r="FE25" i="6"/>
  <c r="EB25" i="6"/>
  <c r="EA25" i="6"/>
  <c r="FC25" i="6"/>
  <c r="DZ25" i="6"/>
  <c r="FB25" i="6"/>
  <c r="DY25" i="6"/>
  <c r="DX25" i="6"/>
  <c r="EZ25" i="6"/>
  <c r="DW25" i="6"/>
  <c r="DV25" i="6"/>
  <c r="EX25" i="6"/>
  <c r="DU25" i="6"/>
  <c r="EW25" i="6"/>
  <c r="DS25" i="6"/>
  <c r="EU25" i="6"/>
  <c r="DR25" i="6"/>
  <c r="ET25" i="6"/>
  <c r="DQ25" i="6"/>
  <c r="DP25" i="6"/>
  <c r="ER25" i="6"/>
  <c r="DO25" i="6"/>
  <c r="DN25" i="6"/>
  <c r="EP25" i="6"/>
  <c r="DM25" i="6"/>
  <c r="EO25" i="6"/>
  <c r="DL25" i="6"/>
  <c r="FK24" i="6"/>
  <c r="FI24" i="6"/>
  <c r="FF24" i="6"/>
  <c r="FC24" i="6"/>
  <c r="FA24" i="6"/>
  <c r="EX24" i="6"/>
  <c r="EU24" i="6"/>
  <c r="ES24" i="6"/>
  <c r="EP24" i="6"/>
  <c r="EI24" i="6"/>
  <c r="EH24" i="6"/>
  <c r="FJ24" i="6"/>
  <c r="EG24" i="6"/>
  <c r="EF24" i="6"/>
  <c r="FH24" i="6"/>
  <c r="EE24" i="6"/>
  <c r="FG24" i="6"/>
  <c r="ED24" i="6"/>
  <c r="EC24" i="6"/>
  <c r="FE24" i="6"/>
  <c r="EB24" i="6"/>
  <c r="FD24" i="6"/>
  <c r="EA24" i="6"/>
  <c r="DZ24" i="6"/>
  <c r="FB24" i="6"/>
  <c r="DY24" i="6"/>
  <c r="DX24" i="6"/>
  <c r="EZ24" i="6"/>
  <c r="DW24" i="6"/>
  <c r="EY24" i="6"/>
  <c r="DV24" i="6"/>
  <c r="DU24" i="6"/>
  <c r="EW24" i="6"/>
  <c r="DS24" i="6"/>
  <c r="DR24" i="6"/>
  <c r="ET24" i="6"/>
  <c r="DQ24" i="6"/>
  <c r="DP24" i="6"/>
  <c r="ER24" i="6"/>
  <c r="DO24" i="6"/>
  <c r="EQ24" i="6"/>
  <c r="DN24" i="6"/>
  <c r="DM24" i="6"/>
  <c r="EO24" i="6"/>
  <c r="DL24" i="6"/>
  <c r="EN24" i="6"/>
  <c r="FK23" i="6"/>
  <c r="FH23" i="6"/>
  <c r="FE23" i="6"/>
  <c r="FC23" i="6"/>
  <c r="EZ23" i="6"/>
  <c r="EW23" i="6"/>
  <c r="EU23" i="6"/>
  <c r="ER23" i="6"/>
  <c r="EO23" i="6"/>
  <c r="EI23" i="6"/>
  <c r="EH23" i="6"/>
  <c r="FJ23" i="6"/>
  <c r="EG23" i="6"/>
  <c r="FI23" i="6"/>
  <c r="EF23" i="6"/>
  <c r="EE23" i="6"/>
  <c r="FG23" i="6"/>
  <c r="ED23" i="6"/>
  <c r="FF23" i="6"/>
  <c r="EC23" i="6"/>
  <c r="EB23" i="6"/>
  <c r="FD23" i="6"/>
  <c r="EA23" i="6"/>
  <c r="DZ23" i="6"/>
  <c r="FB23" i="6"/>
  <c r="DY23" i="6"/>
  <c r="FA23" i="6"/>
  <c r="DX23" i="6"/>
  <c r="DW23" i="6"/>
  <c r="EY23" i="6"/>
  <c r="DV23" i="6"/>
  <c r="EX23" i="6"/>
  <c r="DU23" i="6"/>
  <c r="DS23" i="6"/>
  <c r="DR23" i="6"/>
  <c r="ET23" i="6"/>
  <c r="DQ23" i="6"/>
  <c r="ES23" i="6"/>
  <c r="DP23" i="6"/>
  <c r="DO23" i="6"/>
  <c r="DN23" i="6"/>
  <c r="EP23" i="6"/>
  <c r="DM23" i="6"/>
  <c r="DL23" i="6"/>
  <c r="EN23" i="6"/>
  <c r="FJ22" i="6"/>
  <c r="FG22" i="6"/>
  <c r="FE22" i="6"/>
  <c r="FB22" i="6"/>
  <c r="EZ22" i="6"/>
  <c r="EY22" i="6"/>
  <c r="EW22" i="6"/>
  <c r="ET22" i="6"/>
  <c r="EQ22" i="6"/>
  <c r="EO22" i="6"/>
  <c r="EI22" i="6"/>
  <c r="FK22" i="6"/>
  <c r="EH22" i="6"/>
  <c r="EG22" i="6"/>
  <c r="EF22" i="6"/>
  <c r="FH22" i="6"/>
  <c r="EE22" i="6"/>
  <c r="ED22" i="6"/>
  <c r="FF22" i="6"/>
  <c r="EC22" i="6"/>
  <c r="EB22" i="6"/>
  <c r="FD22" i="6"/>
  <c r="EA22" i="6"/>
  <c r="FC22" i="6"/>
  <c r="DZ22" i="6"/>
  <c r="DY22" i="6"/>
  <c r="FA22" i="6"/>
  <c r="DX22" i="6"/>
  <c r="DW22" i="6"/>
  <c r="DV22" i="6"/>
  <c r="EX22" i="6"/>
  <c r="DU22" i="6"/>
  <c r="DS22" i="6"/>
  <c r="EU22" i="6"/>
  <c r="DR22" i="6"/>
  <c r="DQ22" i="6"/>
  <c r="ES22" i="6"/>
  <c r="DP22" i="6"/>
  <c r="ER22" i="6"/>
  <c r="DO22" i="6"/>
  <c r="DN22" i="6"/>
  <c r="EP22" i="6"/>
  <c r="DM22" i="6"/>
  <c r="DL22" i="6"/>
  <c r="DL27" i="6"/>
  <c r="FJ21" i="6"/>
  <c r="FJ27" i="6"/>
  <c r="FI21" i="6"/>
  <c r="FG21" i="6"/>
  <c r="FD21" i="6"/>
  <c r="FA21" i="6"/>
  <c r="FA27" i="6"/>
  <c r="EY21" i="6"/>
  <c r="ET21" i="6"/>
  <c r="ET27" i="6"/>
  <c r="ES21" i="6"/>
  <c r="EQ21" i="6"/>
  <c r="EN21" i="6"/>
  <c r="EI21" i="6"/>
  <c r="FK21" i="6"/>
  <c r="EH21" i="6"/>
  <c r="EH27" i="6"/>
  <c r="EG21" i="6"/>
  <c r="EF21" i="6"/>
  <c r="FH21" i="6"/>
  <c r="EE21" i="6"/>
  <c r="EE27" i="6"/>
  <c r="ED21" i="6"/>
  <c r="EC21" i="6"/>
  <c r="EB21" i="6"/>
  <c r="EA21" i="6"/>
  <c r="FC21" i="6"/>
  <c r="DZ21" i="6"/>
  <c r="FB21" i="6"/>
  <c r="FB27" i="6"/>
  <c r="DY21" i="6"/>
  <c r="DX21" i="6"/>
  <c r="DW21" i="6"/>
  <c r="DV21" i="6"/>
  <c r="EX21" i="6"/>
  <c r="DU21" i="6"/>
  <c r="DS21" i="6"/>
  <c r="DR21" i="6"/>
  <c r="DR27" i="6"/>
  <c r="DQ21" i="6"/>
  <c r="DP21" i="6"/>
  <c r="DO21" i="6"/>
  <c r="DN21" i="6"/>
  <c r="EP21" i="6"/>
  <c r="DM21" i="6"/>
  <c r="DL21" i="6"/>
  <c r="FK18" i="6"/>
  <c r="FI18" i="6"/>
  <c r="FG18" i="6"/>
  <c r="FF18" i="6"/>
  <c r="FC18" i="6"/>
  <c r="FA18" i="6"/>
  <c r="EY18" i="6"/>
  <c r="EX18" i="6"/>
  <c r="EU18" i="6"/>
  <c r="ES18" i="6"/>
  <c r="EP18" i="6"/>
  <c r="EI18" i="6"/>
  <c r="EH18" i="6"/>
  <c r="FJ18" i="6"/>
  <c r="EG18" i="6"/>
  <c r="EF18" i="6"/>
  <c r="FH18" i="6"/>
  <c r="EE18" i="6"/>
  <c r="ED18" i="6"/>
  <c r="EC18" i="6"/>
  <c r="FE18" i="6"/>
  <c r="EB18" i="6"/>
  <c r="FD18" i="6"/>
  <c r="EA18" i="6"/>
  <c r="DZ18" i="6"/>
  <c r="FB18" i="6"/>
  <c r="DY18" i="6"/>
  <c r="DX18" i="6"/>
  <c r="EZ18" i="6"/>
  <c r="DW18" i="6"/>
  <c r="DV18" i="6"/>
  <c r="DU18" i="6"/>
  <c r="EW18" i="6"/>
  <c r="DS18" i="6"/>
  <c r="DR18" i="6"/>
  <c r="ET18" i="6"/>
  <c r="DQ18" i="6"/>
  <c r="DP18" i="6"/>
  <c r="ER18" i="6"/>
  <c r="DO18" i="6"/>
  <c r="EQ18" i="6"/>
  <c r="DN18" i="6"/>
  <c r="DM18" i="6"/>
  <c r="EO18" i="6"/>
  <c r="DL18" i="6"/>
  <c r="EN18" i="6"/>
  <c r="FK17" i="6"/>
  <c r="FH17" i="6"/>
  <c r="FE17" i="6"/>
  <c r="FC17" i="6"/>
  <c r="EZ17" i="6"/>
  <c r="EX17" i="6"/>
  <c r="EW17" i="6"/>
  <c r="EU17" i="6"/>
  <c r="ER17" i="6"/>
  <c r="EO17" i="6"/>
  <c r="EI17" i="6"/>
  <c r="EH17" i="6"/>
  <c r="FJ17" i="6"/>
  <c r="EG17" i="6"/>
  <c r="FI17" i="6"/>
  <c r="EF17" i="6"/>
  <c r="EE17" i="6"/>
  <c r="FG17" i="6"/>
  <c r="ED17" i="6"/>
  <c r="FF17" i="6"/>
  <c r="EC17" i="6"/>
  <c r="EB17" i="6"/>
  <c r="FD17" i="6"/>
  <c r="EA17" i="6"/>
  <c r="DZ17" i="6"/>
  <c r="FB17" i="6"/>
  <c r="DY17" i="6"/>
  <c r="FA17" i="6"/>
  <c r="DX17" i="6"/>
  <c r="DW17" i="6"/>
  <c r="EY17" i="6"/>
  <c r="DV17" i="6"/>
  <c r="DU17" i="6"/>
  <c r="DS17" i="6"/>
  <c r="DR17" i="6"/>
  <c r="ET17" i="6"/>
  <c r="DQ17" i="6"/>
  <c r="ES17" i="6"/>
  <c r="DP17" i="6"/>
  <c r="DO17" i="6"/>
  <c r="EQ17" i="6"/>
  <c r="DN17" i="6"/>
  <c r="EP17" i="6"/>
  <c r="DM17" i="6"/>
  <c r="DL17" i="6"/>
  <c r="EN17" i="6"/>
  <c r="FJ16" i="6"/>
  <c r="FG16" i="6"/>
  <c r="FE16" i="6"/>
  <c r="FB16" i="6"/>
  <c r="EY16" i="6"/>
  <c r="EW16" i="6"/>
  <c r="ET16" i="6"/>
  <c r="EQ16" i="6"/>
  <c r="EO16" i="6"/>
  <c r="EI16" i="6"/>
  <c r="FK16" i="6"/>
  <c r="EH16" i="6"/>
  <c r="EG16" i="6"/>
  <c r="FI16" i="6"/>
  <c r="EF16" i="6"/>
  <c r="FH16" i="6"/>
  <c r="EE16" i="6"/>
  <c r="ED16" i="6"/>
  <c r="FF16" i="6"/>
  <c r="EC16" i="6"/>
  <c r="EB16" i="6"/>
  <c r="FD16" i="6"/>
  <c r="EA16" i="6"/>
  <c r="FC16" i="6"/>
  <c r="DZ16" i="6"/>
  <c r="DY16" i="6"/>
  <c r="FA16" i="6"/>
  <c r="DX16" i="6"/>
  <c r="EZ16" i="6"/>
  <c r="DW16" i="6"/>
  <c r="DV16" i="6"/>
  <c r="EX16" i="6"/>
  <c r="DU16" i="6"/>
  <c r="DS16" i="6"/>
  <c r="EU16" i="6"/>
  <c r="DR16" i="6"/>
  <c r="DQ16" i="6"/>
  <c r="ES16" i="6"/>
  <c r="DP16" i="6"/>
  <c r="ER16" i="6"/>
  <c r="DO16" i="6"/>
  <c r="DN16" i="6"/>
  <c r="EP16" i="6"/>
  <c r="DM16" i="6"/>
  <c r="DL16" i="6"/>
  <c r="EN16" i="6"/>
  <c r="FI15" i="6"/>
  <c r="FG15" i="6"/>
  <c r="FD15" i="6"/>
  <c r="FA15" i="6"/>
  <c r="EY15" i="6"/>
  <c r="EW15" i="6"/>
  <c r="ES15" i="6"/>
  <c r="EQ15" i="6"/>
  <c r="EN15" i="6"/>
  <c r="EI15" i="6"/>
  <c r="FK15" i="6"/>
  <c r="EH15" i="6"/>
  <c r="FJ15" i="6"/>
  <c r="EG15" i="6"/>
  <c r="EF15" i="6"/>
  <c r="FH15" i="6"/>
  <c r="EE15" i="6"/>
  <c r="ED15" i="6"/>
  <c r="FF15" i="6"/>
  <c r="EC15" i="6"/>
  <c r="FE15" i="6"/>
  <c r="EB15" i="6"/>
  <c r="EA15" i="6"/>
  <c r="FC15" i="6"/>
  <c r="DZ15" i="6"/>
  <c r="FB15" i="6"/>
  <c r="DY15" i="6"/>
  <c r="DX15" i="6"/>
  <c r="EZ15" i="6"/>
  <c r="DW15" i="6"/>
  <c r="DV15" i="6"/>
  <c r="EX15" i="6"/>
  <c r="DU15" i="6"/>
  <c r="DS15" i="6"/>
  <c r="EU15" i="6"/>
  <c r="DR15" i="6"/>
  <c r="ET15" i="6"/>
  <c r="DQ15" i="6"/>
  <c r="DP15" i="6"/>
  <c r="ER15" i="6"/>
  <c r="DO15" i="6"/>
  <c r="DN15" i="6"/>
  <c r="EP15" i="6"/>
  <c r="DM15" i="6"/>
  <c r="EO15" i="6"/>
  <c r="DL15" i="6"/>
  <c r="FK14" i="6"/>
  <c r="FI14" i="6"/>
  <c r="FF14" i="6"/>
  <c r="FC14" i="6"/>
  <c r="FA14" i="6"/>
  <c r="EY14" i="6"/>
  <c r="EX14" i="6"/>
  <c r="EU14" i="6"/>
  <c r="ES14" i="6"/>
  <c r="EP14" i="6"/>
  <c r="EI14" i="6"/>
  <c r="EH14" i="6"/>
  <c r="FJ14" i="6"/>
  <c r="EG14" i="6"/>
  <c r="EF14" i="6"/>
  <c r="FH14" i="6"/>
  <c r="EE14" i="6"/>
  <c r="FG14" i="6"/>
  <c r="ED14" i="6"/>
  <c r="EC14" i="6"/>
  <c r="FE14" i="6"/>
  <c r="EB14" i="6"/>
  <c r="FD14" i="6"/>
  <c r="EA14" i="6"/>
  <c r="DZ14" i="6"/>
  <c r="FB14" i="6"/>
  <c r="DY14" i="6"/>
  <c r="DX14" i="6"/>
  <c r="EZ14" i="6"/>
  <c r="DW14" i="6"/>
  <c r="DV14" i="6"/>
  <c r="DU14" i="6"/>
  <c r="EW14" i="6"/>
  <c r="DS14" i="6"/>
  <c r="DR14" i="6"/>
  <c r="ET14" i="6"/>
  <c r="DQ14" i="6"/>
  <c r="DP14" i="6"/>
  <c r="ER14" i="6"/>
  <c r="DO14" i="6"/>
  <c r="EQ14" i="6"/>
  <c r="DN14" i="6"/>
  <c r="DM14" i="6"/>
  <c r="EO14" i="6"/>
  <c r="DL14" i="6"/>
  <c r="EN14" i="6"/>
  <c r="FK13" i="6"/>
  <c r="FI13" i="6"/>
  <c r="FH13" i="6"/>
  <c r="FF13" i="6"/>
  <c r="FE13" i="6"/>
  <c r="FC13" i="6"/>
  <c r="FA13" i="6"/>
  <c r="EZ13" i="6"/>
  <c r="EW13" i="6"/>
  <c r="EU13" i="6"/>
  <c r="ES13" i="6"/>
  <c r="ER13" i="6"/>
  <c r="EO13" i="6"/>
  <c r="EI13" i="6"/>
  <c r="EH13" i="6"/>
  <c r="FJ13" i="6"/>
  <c r="EG13" i="6"/>
  <c r="EF13" i="6"/>
  <c r="EE13" i="6"/>
  <c r="FG13" i="6"/>
  <c r="ED13" i="6"/>
  <c r="EC13" i="6"/>
  <c r="EB13" i="6"/>
  <c r="FD13" i="6"/>
  <c r="EA13" i="6"/>
  <c r="DZ13" i="6"/>
  <c r="FB13" i="6"/>
  <c r="DY13" i="6"/>
  <c r="DX13" i="6"/>
  <c r="DW13" i="6"/>
  <c r="EY13" i="6"/>
  <c r="DV13" i="6"/>
  <c r="EX13" i="6"/>
  <c r="DU13" i="6"/>
  <c r="DS13" i="6"/>
  <c r="DR13" i="6"/>
  <c r="ET13" i="6"/>
  <c r="DQ13" i="6"/>
  <c r="DP13" i="6"/>
  <c r="DO13" i="6"/>
  <c r="EQ13" i="6"/>
  <c r="DN13" i="6"/>
  <c r="EP13" i="6"/>
  <c r="DM13" i="6"/>
  <c r="DL13" i="6"/>
  <c r="EN13" i="6"/>
  <c r="FJ10" i="6"/>
  <c r="FG10" i="6"/>
  <c r="FE10" i="6"/>
  <c r="FC10" i="6"/>
  <c r="FB10" i="6"/>
  <c r="EY10" i="6"/>
  <c r="EW10" i="6"/>
  <c r="EU10" i="6"/>
  <c r="ET10" i="6"/>
  <c r="EQ10" i="6"/>
  <c r="EO10" i="6"/>
  <c r="EI10" i="6"/>
  <c r="FK10" i="6"/>
  <c r="EH10" i="6"/>
  <c r="EG10" i="6"/>
  <c r="FI10" i="6"/>
  <c r="EF10" i="6"/>
  <c r="FH10" i="6"/>
  <c r="EE10" i="6"/>
  <c r="ED10" i="6"/>
  <c r="FF10" i="6"/>
  <c r="EC10" i="6"/>
  <c r="EB10" i="6"/>
  <c r="FD10" i="6"/>
  <c r="EA10" i="6"/>
  <c r="DZ10" i="6"/>
  <c r="DY10" i="6"/>
  <c r="FA10" i="6"/>
  <c r="DX10" i="6"/>
  <c r="EZ10" i="6"/>
  <c r="DW10" i="6"/>
  <c r="DV10" i="6"/>
  <c r="EX10" i="6"/>
  <c r="DU10" i="6"/>
  <c r="DS10" i="6"/>
  <c r="DR10" i="6"/>
  <c r="DQ10" i="6"/>
  <c r="ES10" i="6"/>
  <c r="DP10" i="6"/>
  <c r="ER10" i="6"/>
  <c r="DO10" i="6"/>
  <c r="DN10" i="6"/>
  <c r="EP10" i="6"/>
  <c r="DM10" i="6"/>
  <c r="DL10" i="6"/>
  <c r="EN10" i="6"/>
  <c r="FI9" i="6"/>
  <c r="FG9" i="6"/>
  <c r="FD9" i="6"/>
  <c r="FB9" i="6"/>
  <c r="FA9" i="6"/>
  <c r="EY9" i="6"/>
  <c r="ET9" i="6"/>
  <c r="ES9" i="6"/>
  <c r="EQ9" i="6"/>
  <c r="EN9" i="6"/>
  <c r="EI9" i="6"/>
  <c r="FK9" i="6"/>
  <c r="EH9" i="6"/>
  <c r="FJ9" i="6"/>
  <c r="EG9" i="6"/>
  <c r="EF9" i="6"/>
  <c r="FH9" i="6"/>
  <c r="EE9" i="6"/>
  <c r="ED9" i="6"/>
  <c r="FF9" i="6"/>
  <c r="EC9" i="6"/>
  <c r="FE9" i="6"/>
  <c r="EB9" i="6"/>
  <c r="EA9" i="6"/>
  <c r="FC9" i="6"/>
  <c r="DZ9" i="6"/>
  <c r="DY9" i="6"/>
  <c r="DX9" i="6"/>
  <c r="EZ9" i="6"/>
  <c r="DW9" i="6"/>
  <c r="DV9" i="6"/>
  <c r="EX9" i="6"/>
  <c r="DU9" i="6"/>
  <c r="EW9" i="6"/>
  <c r="DS9" i="6"/>
  <c r="EU9" i="6"/>
  <c r="DR9" i="6"/>
  <c r="DQ9" i="6"/>
  <c r="DP9" i="6"/>
  <c r="ER9" i="6"/>
  <c r="DO9" i="6"/>
  <c r="DN9" i="6"/>
  <c r="EP9" i="6"/>
  <c r="DM9" i="6"/>
  <c r="EO9" i="6"/>
  <c r="DL9" i="6"/>
  <c r="FK8" i="6"/>
  <c r="FI8" i="6"/>
  <c r="FG8" i="6"/>
  <c r="FF8" i="6"/>
  <c r="FD8" i="6"/>
  <c r="FC8" i="6"/>
  <c r="FA8" i="6"/>
  <c r="EX8" i="6"/>
  <c r="EU8" i="6"/>
  <c r="ES8" i="6"/>
  <c r="EP8" i="6"/>
  <c r="EI8" i="6"/>
  <c r="EH8" i="6"/>
  <c r="FJ8" i="6"/>
  <c r="EG8" i="6"/>
  <c r="EF8" i="6"/>
  <c r="FH8" i="6"/>
  <c r="EE8" i="6"/>
  <c r="ED8" i="6"/>
  <c r="EC8" i="6"/>
  <c r="FE8" i="6"/>
  <c r="EB8" i="6"/>
  <c r="EA8" i="6"/>
  <c r="DZ8" i="6"/>
  <c r="FB8" i="6"/>
  <c r="DY8" i="6"/>
  <c r="DX8" i="6"/>
  <c r="EZ8" i="6"/>
  <c r="DW8" i="6"/>
  <c r="EY8" i="6"/>
  <c r="DV8" i="6"/>
  <c r="DU8" i="6"/>
  <c r="EW8" i="6"/>
  <c r="DS8" i="6"/>
  <c r="DR8" i="6"/>
  <c r="ET8" i="6"/>
  <c r="DQ8" i="6"/>
  <c r="DP8" i="6"/>
  <c r="ER8" i="6"/>
  <c r="DO8" i="6"/>
  <c r="EQ8" i="6"/>
  <c r="DN8" i="6"/>
  <c r="DM8" i="6"/>
  <c r="EO8" i="6"/>
  <c r="DL8" i="6"/>
  <c r="EN8" i="6"/>
  <c r="FK7" i="6"/>
  <c r="FI7" i="6"/>
  <c r="FH7" i="6"/>
  <c r="FF7" i="6"/>
  <c r="FE7" i="6"/>
  <c r="FC7" i="6"/>
  <c r="FA7" i="6"/>
  <c r="EZ7" i="6"/>
  <c r="EX7" i="6"/>
  <c r="EW7" i="6"/>
  <c r="EU7" i="6"/>
  <c r="ES7" i="6"/>
  <c r="ER7" i="6"/>
  <c r="EO7" i="6"/>
  <c r="EI7" i="6"/>
  <c r="EH7" i="6"/>
  <c r="FJ7" i="6"/>
  <c r="EG7" i="6"/>
  <c r="EF7" i="6"/>
  <c r="EE7" i="6"/>
  <c r="FG7" i="6"/>
  <c r="ED7" i="6"/>
  <c r="EC7" i="6"/>
  <c r="EB7" i="6"/>
  <c r="FD7" i="6"/>
  <c r="EA7" i="6"/>
  <c r="DZ7" i="6"/>
  <c r="FB7" i="6"/>
  <c r="DY7" i="6"/>
  <c r="DX7" i="6"/>
  <c r="DW7" i="6"/>
  <c r="EY7" i="6"/>
  <c r="DV7" i="6"/>
  <c r="DU7" i="6"/>
  <c r="DS7" i="6"/>
  <c r="DR7" i="6"/>
  <c r="ET7" i="6"/>
  <c r="DQ7" i="6"/>
  <c r="DP7" i="6"/>
  <c r="DO7" i="6"/>
  <c r="EQ7" i="6"/>
  <c r="DN7" i="6"/>
  <c r="EP7" i="6"/>
  <c r="DM7" i="6"/>
  <c r="DL7" i="6"/>
  <c r="EN7" i="6"/>
  <c r="FJ6" i="6"/>
  <c r="FG6" i="6"/>
  <c r="FE6" i="6"/>
  <c r="FB6" i="6"/>
  <c r="EY6" i="6"/>
  <c r="EW6" i="6"/>
  <c r="ET6" i="6"/>
  <c r="EQ6" i="6"/>
  <c r="EO6" i="6"/>
  <c r="EI6" i="6"/>
  <c r="FK6" i="6"/>
  <c r="EH6" i="6"/>
  <c r="EG6" i="6"/>
  <c r="FI6" i="6"/>
  <c r="EF6" i="6"/>
  <c r="FH6" i="6"/>
  <c r="EE6" i="6"/>
  <c r="ED6" i="6"/>
  <c r="FF6" i="6"/>
  <c r="EC6" i="6"/>
  <c r="EB6" i="6"/>
  <c r="FD6" i="6"/>
  <c r="EA6" i="6"/>
  <c r="FC6" i="6"/>
  <c r="DZ6" i="6"/>
  <c r="DY6" i="6"/>
  <c r="FA6" i="6"/>
  <c r="DX6" i="6"/>
  <c r="EZ6" i="6"/>
  <c r="DW6" i="6"/>
  <c r="DV6" i="6"/>
  <c r="EX6" i="6"/>
  <c r="DU6" i="6"/>
  <c r="DS6" i="6"/>
  <c r="EU6" i="6"/>
  <c r="DR6" i="6"/>
  <c r="DQ6" i="6"/>
  <c r="ES6" i="6"/>
  <c r="DP6" i="6"/>
  <c r="ER6" i="6"/>
  <c r="DO6" i="6"/>
  <c r="DN6" i="6"/>
  <c r="EP6" i="6"/>
  <c r="DM6" i="6"/>
  <c r="DL6" i="6"/>
  <c r="EN6" i="6"/>
  <c r="FI5" i="6"/>
  <c r="FG5" i="6"/>
  <c r="FD5" i="6"/>
  <c r="FA5" i="6"/>
  <c r="EY5" i="6"/>
  <c r="EW5" i="6"/>
  <c r="ET5" i="6"/>
  <c r="ES5" i="6"/>
  <c r="EQ5" i="6"/>
  <c r="EN5" i="6"/>
  <c r="EI5" i="6"/>
  <c r="FK5" i="6"/>
  <c r="EH5" i="6"/>
  <c r="FJ5" i="6"/>
  <c r="EG5" i="6"/>
  <c r="EF5" i="6"/>
  <c r="FH5" i="6"/>
  <c r="EE5" i="6"/>
  <c r="ED5" i="6"/>
  <c r="FF5" i="6"/>
  <c r="EC5" i="6"/>
  <c r="FE5" i="6"/>
  <c r="EB5" i="6"/>
  <c r="EA5" i="6"/>
  <c r="FC5" i="6"/>
  <c r="DZ5" i="6"/>
  <c r="FB5" i="6"/>
  <c r="DY5" i="6"/>
  <c r="DX5" i="6"/>
  <c r="EZ5" i="6"/>
  <c r="DW5" i="6"/>
  <c r="DV5" i="6"/>
  <c r="EX5" i="6"/>
  <c r="DU5" i="6"/>
  <c r="DS5" i="6"/>
  <c r="EU5" i="6"/>
  <c r="DR5" i="6"/>
  <c r="DQ5" i="6"/>
  <c r="DP5" i="6"/>
  <c r="ER5" i="6"/>
  <c r="DO5" i="6"/>
  <c r="DN5" i="6"/>
  <c r="EP5" i="6"/>
  <c r="DM5" i="6"/>
  <c r="EO5" i="6"/>
  <c r="DL5" i="6"/>
  <c r="FJ26" i="5"/>
  <c r="FG26" i="5"/>
  <c r="FC26" i="5"/>
  <c r="FB26" i="5"/>
  <c r="EY26" i="5"/>
  <c r="EU26" i="5"/>
  <c r="ET26" i="5"/>
  <c r="EQ26" i="5"/>
  <c r="EI26" i="5"/>
  <c r="FK26" i="5"/>
  <c r="EH26" i="5"/>
  <c r="EG26" i="5"/>
  <c r="FI26" i="5"/>
  <c r="EF26" i="5"/>
  <c r="FH26" i="5"/>
  <c r="EE26" i="5"/>
  <c r="ED26" i="5"/>
  <c r="FF26" i="5"/>
  <c r="EC26" i="5"/>
  <c r="FE26" i="5"/>
  <c r="EB26" i="5"/>
  <c r="FD26" i="5"/>
  <c r="EA26" i="5"/>
  <c r="DZ26" i="5"/>
  <c r="DY26" i="5"/>
  <c r="FA26" i="5"/>
  <c r="DX26" i="5"/>
  <c r="EZ26" i="5"/>
  <c r="DW26" i="5"/>
  <c r="DV26" i="5"/>
  <c r="EX26" i="5"/>
  <c r="DU26" i="5"/>
  <c r="EW26" i="5"/>
  <c r="DS26" i="5"/>
  <c r="DR26" i="5"/>
  <c r="DQ26" i="5"/>
  <c r="ES26" i="5"/>
  <c r="DP26" i="5"/>
  <c r="ER26" i="5"/>
  <c r="DO26" i="5"/>
  <c r="DN26" i="5"/>
  <c r="EP26" i="5"/>
  <c r="DM26" i="5"/>
  <c r="EO26" i="5"/>
  <c r="DL26" i="5"/>
  <c r="EN26" i="5"/>
  <c r="FI25" i="5"/>
  <c r="FE25" i="5"/>
  <c r="FD25" i="5"/>
  <c r="FA25" i="5"/>
  <c r="EW25" i="5"/>
  <c r="ES25" i="5"/>
  <c r="EN25" i="5"/>
  <c r="EI25" i="5"/>
  <c r="FK25" i="5"/>
  <c r="EH25" i="5"/>
  <c r="FJ25" i="5"/>
  <c r="EG25" i="5"/>
  <c r="EF25" i="5"/>
  <c r="FH25" i="5"/>
  <c r="EE25" i="5"/>
  <c r="FG25" i="5"/>
  <c r="ED25" i="5"/>
  <c r="FF25" i="5"/>
  <c r="EC25" i="5"/>
  <c r="EB25" i="5"/>
  <c r="EA25" i="5"/>
  <c r="FC25" i="5"/>
  <c r="DZ25" i="5"/>
  <c r="FB25" i="5"/>
  <c r="DY25" i="5"/>
  <c r="DX25" i="5"/>
  <c r="EZ25" i="5"/>
  <c r="DW25" i="5"/>
  <c r="EY25" i="5"/>
  <c r="DV25" i="5"/>
  <c r="EX25" i="5"/>
  <c r="DU25" i="5"/>
  <c r="DS25" i="5"/>
  <c r="EU25" i="5"/>
  <c r="DR25" i="5"/>
  <c r="ET25" i="5"/>
  <c r="DQ25" i="5"/>
  <c r="DP25" i="5"/>
  <c r="ER25" i="5"/>
  <c r="DO25" i="5"/>
  <c r="EQ25" i="5"/>
  <c r="DN25" i="5"/>
  <c r="EP25" i="5"/>
  <c r="DM25" i="5"/>
  <c r="EO25" i="5"/>
  <c r="DL25" i="5"/>
  <c r="FK24" i="5"/>
  <c r="FG24" i="5"/>
  <c r="FF24" i="5"/>
  <c r="FC24" i="5"/>
  <c r="EX24" i="5"/>
  <c r="EU24" i="5"/>
  <c r="EQ24" i="5"/>
  <c r="EP24" i="5"/>
  <c r="EI24" i="5"/>
  <c r="EH24" i="5"/>
  <c r="FJ24" i="5"/>
  <c r="EG24" i="5"/>
  <c r="FI24" i="5"/>
  <c r="EF24" i="5"/>
  <c r="FH24" i="5"/>
  <c r="EE24" i="5"/>
  <c r="ED24" i="5"/>
  <c r="EC24" i="5"/>
  <c r="FE24" i="5"/>
  <c r="EB24" i="5"/>
  <c r="FD24" i="5"/>
  <c r="EA24" i="5"/>
  <c r="DZ24" i="5"/>
  <c r="FB24" i="5"/>
  <c r="DY24" i="5"/>
  <c r="FA24" i="5"/>
  <c r="DX24" i="5"/>
  <c r="EZ24" i="5"/>
  <c r="DW24" i="5"/>
  <c r="EY24" i="5"/>
  <c r="DV24" i="5"/>
  <c r="DU24" i="5"/>
  <c r="EW24" i="5"/>
  <c r="DS24" i="5"/>
  <c r="DR24" i="5"/>
  <c r="ET24" i="5"/>
  <c r="DQ24" i="5"/>
  <c r="ES24" i="5"/>
  <c r="DP24" i="5"/>
  <c r="ER24" i="5"/>
  <c r="DO24" i="5"/>
  <c r="DN24" i="5"/>
  <c r="DM24" i="5"/>
  <c r="EO24" i="5"/>
  <c r="DL24" i="5"/>
  <c r="EN24" i="5"/>
  <c r="FH23" i="5"/>
  <c r="FE23" i="5"/>
  <c r="EZ23" i="5"/>
  <c r="EW23" i="5"/>
  <c r="ES23" i="5"/>
  <c r="ER23" i="5"/>
  <c r="EO23" i="5"/>
  <c r="EI23" i="5"/>
  <c r="FK23" i="5"/>
  <c r="EH23" i="5"/>
  <c r="FJ23" i="5"/>
  <c r="EG23" i="5"/>
  <c r="FI23" i="5"/>
  <c r="EF23" i="5"/>
  <c r="EE23" i="5"/>
  <c r="FG23" i="5"/>
  <c r="ED23" i="5"/>
  <c r="FF23" i="5"/>
  <c r="EC23" i="5"/>
  <c r="EB23" i="5"/>
  <c r="FD23" i="5"/>
  <c r="EA23" i="5"/>
  <c r="FC23" i="5"/>
  <c r="DZ23" i="5"/>
  <c r="FB23" i="5"/>
  <c r="DY23" i="5"/>
  <c r="FA23" i="5"/>
  <c r="DX23" i="5"/>
  <c r="DW23" i="5"/>
  <c r="EY23" i="5"/>
  <c r="DV23" i="5"/>
  <c r="EX23" i="5"/>
  <c r="DU23" i="5"/>
  <c r="DS23" i="5"/>
  <c r="EU23" i="5"/>
  <c r="DR23" i="5"/>
  <c r="ET23" i="5"/>
  <c r="DQ23" i="5"/>
  <c r="DP23" i="5"/>
  <c r="DO23" i="5"/>
  <c r="EQ23" i="5"/>
  <c r="DN23" i="5"/>
  <c r="EP23" i="5"/>
  <c r="DM23" i="5"/>
  <c r="DL23" i="5"/>
  <c r="EN23" i="5"/>
  <c r="FJ22" i="5"/>
  <c r="FG22" i="5"/>
  <c r="FB22" i="5"/>
  <c r="EY22" i="5"/>
  <c r="ET22" i="5"/>
  <c r="ER22" i="5"/>
  <c r="EQ22" i="5"/>
  <c r="EI22" i="5"/>
  <c r="FK22" i="5"/>
  <c r="EH22" i="5"/>
  <c r="EG22" i="5"/>
  <c r="EF22" i="5"/>
  <c r="FH22" i="5"/>
  <c r="EE22" i="5"/>
  <c r="ED22" i="5"/>
  <c r="FF22" i="5"/>
  <c r="EC22" i="5"/>
  <c r="FE22" i="5"/>
  <c r="EB22" i="5"/>
  <c r="FD22" i="5"/>
  <c r="FD27" i="5"/>
  <c r="EA22" i="5"/>
  <c r="FC22" i="5"/>
  <c r="DZ22" i="5"/>
  <c r="DY22" i="5"/>
  <c r="DX22" i="5"/>
  <c r="DW22" i="5"/>
  <c r="DV22" i="5"/>
  <c r="EX22" i="5"/>
  <c r="DU22" i="5"/>
  <c r="EW22" i="5"/>
  <c r="DS22" i="5"/>
  <c r="EU22" i="5"/>
  <c r="DR22" i="5"/>
  <c r="DQ22" i="5"/>
  <c r="ES22" i="5"/>
  <c r="DP22" i="5"/>
  <c r="DO22" i="5"/>
  <c r="DN22" i="5"/>
  <c r="EP22" i="5"/>
  <c r="DM22" i="5"/>
  <c r="EO22" i="5"/>
  <c r="DL22" i="5"/>
  <c r="EN22" i="5"/>
  <c r="FJ21" i="5"/>
  <c r="FJ27" i="5"/>
  <c r="FI21" i="5"/>
  <c r="FD21" i="5"/>
  <c r="FA21" i="5"/>
  <c r="EW21" i="5"/>
  <c r="ET21" i="5"/>
  <c r="ET27" i="5"/>
  <c r="ES21" i="5"/>
  <c r="ES27" i="5"/>
  <c r="EN21" i="5"/>
  <c r="EI21" i="5"/>
  <c r="FK21" i="5"/>
  <c r="EH21" i="5"/>
  <c r="EG21" i="5"/>
  <c r="EF21" i="5"/>
  <c r="FH21" i="5"/>
  <c r="EE21" i="5"/>
  <c r="EE27" i="5"/>
  <c r="ED21" i="5"/>
  <c r="EC21" i="5"/>
  <c r="EB21" i="5"/>
  <c r="EA21" i="5"/>
  <c r="FC21" i="5"/>
  <c r="DZ21" i="5"/>
  <c r="DZ27" i="5"/>
  <c r="DY21" i="5"/>
  <c r="DX21" i="5"/>
  <c r="EZ21" i="5"/>
  <c r="DW21" i="5"/>
  <c r="EY21" i="5"/>
  <c r="DV21" i="5"/>
  <c r="EX21" i="5"/>
  <c r="EX27" i="5"/>
  <c r="DU21" i="5"/>
  <c r="DS21" i="5"/>
  <c r="DR21" i="5"/>
  <c r="DQ21" i="5"/>
  <c r="DP21" i="5"/>
  <c r="DP27" i="5"/>
  <c r="DO21" i="5"/>
  <c r="DO27" i="5"/>
  <c r="DN21" i="5"/>
  <c r="EP21" i="5"/>
  <c r="EP27" i="5"/>
  <c r="DM21" i="5"/>
  <c r="DL21" i="5"/>
  <c r="FK18" i="5"/>
  <c r="FF18" i="5"/>
  <c r="FC18" i="5"/>
  <c r="EX18" i="5"/>
  <c r="EU18" i="5"/>
  <c r="EP18" i="5"/>
  <c r="EI18" i="5"/>
  <c r="EH18" i="5"/>
  <c r="FJ18" i="5"/>
  <c r="EG18" i="5"/>
  <c r="FI18" i="5"/>
  <c r="EF18" i="5"/>
  <c r="FH18" i="5"/>
  <c r="EE18" i="5"/>
  <c r="FG18" i="5"/>
  <c r="ED18" i="5"/>
  <c r="EC18" i="5"/>
  <c r="FE18" i="5"/>
  <c r="EB18" i="5"/>
  <c r="FD18" i="5"/>
  <c r="EA18" i="5"/>
  <c r="DZ18" i="5"/>
  <c r="FB18" i="5"/>
  <c r="DY18" i="5"/>
  <c r="FA18" i="5"/>
  <c r="DX18" i="5"/>
  <c r="EZ18" i="5"/>
  <c r="DW18" i="5"/>
  <c r="EY18" i="5"/>
  <c r="DV18" i="5"/>
  <c r="DU18" i="5"/>
  <c r="EW18" i="5"/>
  <c r="DS18" i="5"/>
  <c r="DR18" i="5"/>
  <c r="ET18" i="5"/>
  <c r="DQ18" i="5"/>
  <c r="ES18" i="5"/>
  <c r="DP18" i="5"/>
  <c r="ER18" i="5"/>
  <c r="DO18" i="5"/>
  <c r="EQ18" i="5"/>
  <c r="DN18" i="5"/>
  <c r="DM18" i="5"/>
  <c r="EO18" i="5"/>
  <c r="DL18" i="5"/>
  <c r="EN18" i="5"/>
  <c r="FH17" i="5"/>
  <c r="FF17" i="5"/>
  <c r="FE17" i="5"/>
  <c r="EZ17" i="5"/>
  <c r="EX17" i="5"/>
  <c r="EW17" i="5"/>
  <c r="ER17" i="5"/>
  <c r="EP17" i="5"/>
  <c r="EO17" i="5"/>
  <c r="EI17" i="5"/>
  <c r="FK17" i="5"/>
  <c r="EH17" i="5"/>
  <c r="FJ17" i="5"/>
  <c r="EG17" i="5"/>
  <c r="FI17" i="5"/>
  <c r="EF17" i="5"/>
  <c r="EE17" i="5"/>
  <c r="FG17" i="5"/>
  <c r="ED17" i="5"/>
  <c r="EC17" i="5"/>
  <c r="EB17" i="5"/>
  <c r="FD17" i="5"/>
  <c r="EA17" i="5"/>
  <c r="FC17" i="5"/>
  <c r="DZ17" i="5"/>
  <c r="FB17" i="5"/>
  <c r="DY17" i="5"/>
  <c r="FA17" i="5"/>
  <c r="DX17" i="5"/>
  <c r="DW17" i="5"/>
  <c r="EY17" i="5"/>
  <c r="DV17" i="5"/>
  <c r="DU17" i="5"/>
  <c r="DS17" i="5"/>
  <c r="EU17" i="5"/>
  <c r="DR17" i="5"/>
  <c r="ET17" i="5"/>
  <c r="DQ17" i="5"/>
  <c r="ES17" i="5"/>
  <c r="DP17" i="5"/>
  <c r="DO17" i="5"/>
  <c r="EQ17" i="5"/>
  <c r="DN17" i="5"/>
  <c r="DM17" i="5"/>
  <c r="DL17" i="5"/>
  <c r="EN17" i="5"/>
  <c r="FK16" i="5"/>
  <c r="FJ16" i="5"/>
  <c r="FG16" i="5"/>
  <c r="FB16" i="5"/>
  <c r="EY16" i="5"/>
  <c r="EU16" i="5"/>
  <c r="ET16" i="5"/>
  <c r="EQ16" i="5"/>
  <c r="EI16" i="5"/>
  <c r="EH16" i="5"/>
  <c r="EG16" i="5"/>
  <c r="FI16" i="5"/>
  <c r="EF16" i="5"/>
  <c r="FH16" i="5"/>
  <c r="EE16" i="5"/>
  <c r="ED16" i="5"/>
  <c r="FF16" i="5"/>
  <c r="EC16" i="5"/>
  <c r="FE16" i="5"/>
  <c r="EB16" i="5"/>
  <c r="FD16" i="5"/>
  <c r="EA16" i="5"/>
  <c r="FC16" i="5"/>
  <c r="DZ16" i="5"/>
  <c r="DY16" i="5"/>
  <c r="FA16" i="5"/>
  <c r="DX16" i="5"/>
  <c r="EZ16" i="5"/>
  <c r="DW16" i="5"/>
  <c r="DV16" i="5"/>
  <c r="EX16" i="5"/>
  <c r="DU16" i="5"/>
  <c r="EW16" i="5"/>
  <c r="DS16" i="5"/>
  <c r="DR16" i="5"/>
  <c r="DQ16" i="5"/>
  <c r="ES16" i="5"/>
  <c r="DP16" i="5"/>
  <c r="ER16" i="5"/>
  <c r="DO16" i="5"/>
  <c r="DN16" i="5"/>
  <c r="EP16" i="5"/>
  <c r="DM16" i="5"/>
  <c r="EO16" i="5"/>
  <c r="DL16" i="5"/>
  <c r="EN16" i="5"/>
  <c r="FI15" i="5"/>
  <c r="FF15" i="5"/>
  <c r="FE15" i="5"/>
  <c r="FD15" i="5"/>
  <c r="FA15" i="5"/>
  <c r="EX15" i="5"/>
  <c r="EW15" i="5"/>
  <c r="ET15" i="5"/>
  <c r="ES15" i="5"/>
  <c r="EN15" i="5"/>
  <c r="EI15" i="5"/>
  <c r="FK15" i="5"/>
  <c r="EH15" i="5"/>
  <c r="FJ15" i="5"/>
  <c r="EG15" i="5"/>
  <c r="EF15" i="5"/>
  <c r="FH15" i="5"/>
  <c r="EE15" i="5"/>
  <c r="FG15" i="5"/>
  <c r="ED15" i="5"/>
  <c r="EC15" i="5"/>
  <c r="EB15" i="5"/>
  <c r="EA15" i="5"/>
  <c r="FC15" i="5"/>
  <c r="DZ15" i="5"/>
  <c r="FB15" i="5"/>
  <c r="DY15" i="5"/>
  <c r="DX15" i="5"/>
  <c r="EZ15" i="5"/>
  <c r="DW15" i="5"/>
  <c r="EY15" i="5"/>
  <c r="DV15" i="5"/>
  <c r="DU15" i="5"/>
  <c r="DS15" i="5"/>
  <c r="EU15" i="5"/>
  <c r="DR15" i="5"/>
  <c r="DQ15" i="5"/>
  <c r="DP15" i="5"/>
  <c r="ER15" i="5"/>
  <c r="DO15" i="5"/>
  <c r="EQ15" i="5"/>
  <c r="DN15" i="5"/>
  <c r="EP15" i="5"/>
  <c r="DM15" i="5"/>
  <c r="EO15" i="5"/>
  <c r="DL15" i="5"/>
  <c r="FK14" i="5"/>
  <c r="FG14" i="5"/>
  <c r="FF14" i="5"/>
  <c r="FC14" i="5"/>
  <c r="EY14" i="5"/>
  <c r="EX14" i="5"/>
  <c r="EU14" i="5"/>
  <c r="EP14" i="5"/>
  <c r="EI14" i="5"/>
  <c r="EH14" i="5"/>
  <c r="FJ14" i="5"/>
  <c r="EG14" i="5"/>
  <c r="FI14" i="5"/>
  <c r="EF14" i="5"/>
  <c r="FH14" i="5"/>
  <c r="EE14" i="5"/>
  <c r="ED14" i="5"/>
  <c r="EC14" i="5"/>
  <c r="FE14" i="5"/>
  <c r="EB14" i="5"/>
  <c r="FD14" i="5"/>
  <c r="EA14" i="5"/>
  <c r="DZ14" i="5"/>
  <c r="FB14" i="5"/>
  <c r="DY14" i="5"/>
  <c r="FA14" i="5"/>
  <c r="DX14" i="5"/>
  <c r="EZ14" i="5"/>
  <c r="DW14" i="5"/>
  <c r="DV14" i="5"/>
  <c r="DU14" i="5"/>
  <c r="EW14" i="5"/>
  <c r="DS14" i="5"/>
  <c r="DR14" i="5"/>
  <c r="ET14" i="5"/>
  <c r="DQ14" i="5"/>
  <c r="ES14" i="5"/>
  <c r="DP14" i="5"/>
  <c r="ER14" i="5"/>
  <c r="DO14" i="5"/>
  <c r="EQ14" i="5"/>
  <c r="DN14" i="5"/>
  <c r="DM14" i="5"/>
  <c r="EO14" i="5"/>
  <c r="DL14" i="5"/>
  <c r="EN14" i="5"/>
  <c r="FH13" i="5"/>
  <c r="FF13" i="5"/>
  <c r="FE13" i="5"/>
  <c r="EZ13" i="5"/>
  <c r="EX13" i="5"/>
  <c r="EW13" i="5"/>
  <c r="ET13" i="5"/>
  <c r="ER13" i="5"/>
  <c r="EP13" i="5"/>
  <c r="EO13" i="5"/>
  <c r="EI13" i="5"/>
  <c r="FK13" i="5"/>
  <c r="EH13" i="5"/>
  <c r="FJ13" i="5"/>
  <c r="EG13" i="5"/>
  <c r="FI13" i="5"/>
  <c r="EF13" i="5"/>
  <c r="EE13" i="5"/>
  <c r="FG13" i="5"/>
  <c r="ED13" i="5"/>
  <c r="EC13" i="5"/>
  <c r="EB13" i="5"/>
  <c r="FD13" i="5"/>
  <c r="EA13" i="5"/>
  <c r="FC13" i="5"/>
  <c r="DZ13" i="5"/>
  <c r="FB13" i="5"/>
  <c r="DY13" i="5"/>
  <c r="FA13" i="5"/>
  <c r="DX13" i="5"/>
  <c r="DW13" i="5"/>
  <c r="EY13" i="5"/>
  <c r="DV13" i="5"/>
  <c r="DU13" i="5"/>
  <c r="DS13" i="5"/>
  <c r="EU13" i="5"/>
  <c r="DR13" i="5"/>
  <c r="DQ13" i="5"/>
  <c r="ES13" i="5"/>
  <c r="DP13" i="5"/>
  <c r="DO13" i="5"/>
  <c r="EQ13" i="5"/>
  <c r="DN13" i="5"/>
  <c r="DM13" i="5"/>
  <c r="DL13" i="5"/>
  <c r="EN13" i="5"/>
  <c r="FJ10" i="5"/>
  <c r="FH10" i="5"/>
  <c r="FG10" i="5"/>
  <c r="FB10" i="5"/>
  <c r="EZ10" i="5"/>
  <c r="EY10" i="5"/>
  <c r="EU10" i="5"/>
  <c r="ET10" i="5"/>
  <c r="EQ10" i="5"/>
  <c r="EI10" i="5"/>
  <c r="FK10" i="5"/>
  <c r="EH10" i="5"/>
  <c r="EG10" i="5"/>
  <c r="FI10" i="5"/>
  <c r="EF10" i="5"/>
  <c r="EE10" i="5"/>
  <c r="ED10" i="5"/>
  <c r="FF10" i="5"/>
  <c r="EC10" i="5"/>
  <c r="FE10" i="5"/>
  <c r="EB10" i="5"/>
  <c r="FD10" i="5"/>
  <c r="EA10" i="5"/>
  <c r="FC10" i="5"/>
  <c r="DZ10" i="5"/>
  <c r="DY10" i="5"/>
  <c r="FA10" i="5"/>
  <c r="DX10" i="5"/>
  <c r="DW10" i="5"/>
  <c r="DV10" i="5"/>
  <c r="EX10" i="5"/>
  <c r="DU10" i="5"/>
  <c r="EW10" i="5"/>
  <c r="DS10" i="5"/>
  <c r="DR10" i="5"/>
  <c r="DQ10" i="5"/>
  <c r="ES10" i="5"/>
  <c r="DP10" i="5"/>
  <c r="ER10" i="5"/>
  <c r="DO10" i="5"/>
  <c r="DN10" i="5"/>
  <c r="EP10" i="5"/>
  <c r="DM10" i="5"/>
  <c r="EO10" i="5"/>
  <c r="DL10" i="5"/>
  <c r="EN10" i="5"/>
  <c r="FI9" i="5"/>
  <c r="FD9" i="5"/>
  <c r="FA9" i="5"/>
  <c r="EX9" i="5"/>
  <c r="EW9" i="5"/>
  <c r="ES9" i="5"/>
  <c r="EN9" i="5"/>
  <c r="EI9" i="5"/>
  <c r="FK9" i="5"/>
  <c r="EH9" i="5"/>
  <c r="FJ9" i="5"/>
  <c r="EG9" i="5"/>
  <c r="EF9" i="5"/>
  <c r="FH9" i="5"/>
  <c r="EE9" i="5"/>
  <c r="FG9" i="5"/>
  <c r="ED9" i="5"/>
  <c r="FF9" i="5"/>
  <c r="EC9" i="5"/>
  <c r="FE9" i="5"/>
  <c r="EB9" i="5"/>
  <c r="EA9" i="5"/>
  <c r="FC9" i="5"/>
  <c r="DZ9" i="5"/>
  <c r="FB9" i="5"/>
  <c r="DY9" i="5"/>
  <c r="DX9" i="5"/>
  <c r="EZ9" i="5"/>
  <c r="DW9" i="5"/>
  <c r="EY9" i="5"/>
  <c r="DV9" i="5"/>
  <c r="DU9" i="5"/>
  <c r="DS9" i="5"/>
  <c r="EU9" i="5"/>
  <c r="DR9" i="5"/>
  <c r="ET9" i="5"/>
  <c r="DQ9" i="5"/>
  <c r="DP9" i="5"/>
  <c r="ER9" i="5"/>
  <c r="DO9" i="5"/>
  <c r="EQ9" i="5"/>
  <c r="DN9" i="5"/>
  <c r="EP9" i="5"/>
  <c r="DM9" i="5"/>
  <c r="EO9" i="5"/>
  <c r="DL9" i="5"/>
  <c r="FK8" i="5"/>
  <c r="FH8" i="5"/>
  <c r="FF8" i="5"/>
  <c r="FC8" i="5"/>
  <c r="EZ8" i="5"/>
  <c r="EY8" i="5"/>
  <c r="EX8" i="5"/>
  <c r="EU8" i="5"/>
  <c r="EP8" i="5"/>
  <c r="EI8" i="5"/>
  <c r="EH8" i="5"/>
  <c r="FJ8" i="5"/>
  <c r="EG8" i="5"/>
  <c r="FI8" i="5"/>
  <c r="EF8" i="5"/>
  <c r="EE8" i="5"/>
  <c r="FG8" i="5"/>
  <c r="ED8" i="5"/>
  <c r="EC8" i="5"/>
  <c r="FE8" i="5"/>
  <c r="EB8" i="5"/>
  <c r="FD8" i="5"/>
  <c r="EA8" i="5"/>
  <c r="DZ8" i="5"/>
  <c r="FB8" i="5"/>
  <c r="DY8" i="5"/>
  <c r="FA8" i="5"/>
  <c r="DX8" i="5"/>
  <c r="DW8" i="5"/>
  <c r="DV8" i="5"/>
  <c r="DU8" i="5"/>
  <c r="EW8" i="5"/>
  <c r="DS8" i="5"/>
  <c r="DR8" i="5"/>
  <c r="ET8" i="5"/>
  <c r="DQ8" i="5"/>
  <c r="ES8" i="5"/>
  <c r="DP8" i="5"/>
  <c r="ER8" i="5"/>
  <c r="DO8" i="5"/>
  <c r="EQ8" i="5"/>
  <c r="DN8" i="5"/>
  <c r="DM8" i="5"/>
  <c r="EO8" i="5"/>
  <c r="DL8" i="5"/>
  <c r="EN8" i="5"/>
  <c r="FH7" i="5"/>
  <c r="FE7" i="5"/>
  <c r="FA7" i="5"/>
  <c r="EZ7" i="5"/>
  <c r="EX7" i="5"/>
  <c r="EW7" i="5"/>
  <c r="ES7" i="5"/>
  <c r="ER7" i="5"/>
  <c r="EP7" i="5"/>
  <c r="EO7" i="5"/>
  <c r="EI7" i="5"/>
  <c r="FK7" i="5"/>
  <c r="EH7" i="5"/>
  <c r="FJ7" i="5"/>
  <c r="EG7" i="5"/>
  <c r="FI7" i="5"/>
  <c r="EF7" i="5"/>
  <c r="EE7" i="5"/>
  <c r="FG7" i="5"/>
  <c r="ED7" i="5"/>
  <c r="FF7" i="5"/>
  <c r="EC7" i="5"/>
  <c r="EB7" i="5"/>
  <c r="FD7" i="5"/>
  <c r="EA7" i="5"/>
  <c r="FC7" i="5"/>
  <c r="DZ7" i="5"/>
  <c r="FB7" i="5"/>
  <c r="DY7" i="5"/>
  <c r="DX7" i="5"/>
  <c r="DW7" i="5"/>
  <c r="EY7" i="5"/>
  <c r="DV7" i="5"/>
  <c r="DU7" i="5"/>
  <c r="DS7" i="5"/>
  <c r="EU7" i="5"/>
  <c r="DR7" i="5"/>
  <c r="ET7" i="5"/>
  <c r="DQ7" i="5"/>
  <c r="DP7" i="5"/>
  <c r="DO7" i="5"/>
  <c r="EQ7" i="5"/>
  <c r="DN7" i="5"/>
  <c r="DM7" i="5"/>
  <c r="DL7" i="5"/>
  <c r="EN7" i="5"/>
  <c r="FJ6" i="5"/>
  <c r="FG6" i="5"/>
  <c r="FB6" i="5"/>
  <c r="EZ6" i="5"/>
  <c r="EY6" i="5"/>
  <c r="ET6" i="5"/>
  <c r="ER6" i="5"/>
  <c r="EQ6" i="5"/>
  <c r="EI6" i="5"/>
  <c r="FK6" i="5"/>
  <c r="EH6" i="5"/>
  <c r="EG6" i="5"/>
  <c r="FI6" i="5"/>
  <c r="EF6" i="5"/>
  <c r="FH6" i="5"/>
  <c r="EE6" i="5"/>
  <c r="ED6" i="5"/>
  <c r="FF6" i="5"/>
  <c r="EC6" i="5"/>
  <c r="FE6" i="5"/>
  <c r="EB6" i="5"/>
  <c r="FD6" i="5"/>
  <c r="EA6" i="5"/>
  <c r="FC6" i="5"/>
  <c r="DZ6" i="5"/>
  <c r="DY6" i="5"/>
  <c r="FA6" i="5"/>
  <c r="DX6" i="5"/>
  <c r="DW6" i="5"/>
  <c r="DV6" i="5"/>
  <c r="EX6" i="5"/>
  <c r="DU6" i="5"/>
  <c r="EW6" i="5"/>
  <c r="DS6" i="5"/>
  <c r="EU6" i="5"/>
  <c r="DR6" i="5"/>
  <c r="DQ6" i="5"/>
  <c r="ES6" i="5"/>
  <c r="DP6" i="5"/>
  <c r="DO6" i="5"/>
  <c r="DN6" i="5"/>
  <c r="EP6" i="5"/>
  <c r="DM6" i="5"/>
  <c r="EO6" i="5"/>
  <c r="DL6" i="5"/>
  <c r="EN6" i="5"/>
  <c r="FI5" i="5"/>
  <c r="FD5" i="5"/>
  <c r="FB5" i="5"/>
  <c r="FA5" i="5"/>
  <c r="EX5" i="5"/>
  <c r="ET5" i="5"/>
  <c r="ES5" i="5"/>
  <c r="EN5" i="5"/>
  <c r="EI5" i="5"/>
  <c r="FK5" i="5"/>
  <c r="EH5" i="5"/>
  <c r="FJ5" i="5"/>
  <c r="EG5" i="5"/>
  <c r="EF5" i="5"/>
  <c r="FH5" i="5"/>
  <c r="EE5" i="5"/>
  <c r="FG5" i="5"/>
  <c r="ED5" i="5"/>
  <c r="FF5" i="5"/>
  <c r="EC5" i="5"/>
  <c r="FE5" i="5"/>
  <c r="EB5" i="5"/>
  <c r="EA5" i="5"/>
  <c r="FC5" i="5"/>
  <c r="DZ5" i="5"/>
  <c r="DY5" i="5"/>
  <c r="DX5" i="5"/>
  <c r="EZ5" i="5"/>
  <c r="DW5" i="5"/>
  <c r="EY5" i="5"/>
  <c r="DV5" i="5"/>
  <c r="DU5" i="5"/>
  <c r="EW5" i="5"/>
  <c r="DS5" i="5"/>
  <c r="EU5" i="5"/>
  <c r="DR5" i="5"/>
  <c r="DQ5" i="5"/>
  <c r="DP5" i="5"/>
  <c r="ER5" i="5"/>
  <c r="DO5" i="5"/>
  <c r="EQ5" i="5"/>
  <c r="DN5" i="5"/>
  <c r="EP5" i="5"/>
  <c r="DM5" i="5"/>
  <c r="EO5" i="5"/>
  <c r="DL5" i="5"/>
  <c r="DZ27" i="4"/>
  <c r="DM27" i="4"/>
  <c r="FJ26" i="4"/>
  <c r="FF26" i="4"/>
  <c r="FC26" i="4"/>
  <c r="FB26" i="4"/>
  <c r="EX26" i="4"/>
  <c r="ET26" i="4"/>
  <c r="EP26" i="4"/>
  <c r="EI26" i="4"/>
  <c r="FK26" i="4"/>
  <c r="EH26" i="4"/>
  <c r="EG26" i="4"/>
  <c r="FI26" i="4"/>
  <c r="EF26" i="4"/>
  <c r="FH26" i="4"/>
  <c r="EE26" i="4"/>
  <c r="FG26" i="4"/>
  <c r="ED26" i="4"/>
  <c r="EC26" i="4"/>
  <c r="FE26" i="4"/>
  <c r="EB26" i="4"/>
  <c r="FD26" i="4"/>
  <c r="EA26" i="4"/>
  <c r="DZ26" i="4"/>
  <c r="DY26" i="4"/>
  <c r="FA26" i="4"/>
  <c r="DX26" i="4"/>
  <c r="EZ26" i="4"/>
  <c r="DW26" i="4"/>
  <c r="EY26" i="4"/>
  <c r="DV26" i="4"/>
  <c r="DU26" i="4"/>
  <c r="EW26" i="4"/>
  <c r="DS26" i="4"/>
  <c r="EU26" i="4"/>
  <c r="DR26" i="4"/>
  <c r="DQ26" i="4"/>
  <c r="ES26" i="4"/>
  <c r="DP26" i="4"/>
  <c r="ER26" i="4"/>
  <c r="DO26" i="4"/>
  <c r="EQ26" i="4"/>
  <c r="DN26" i="4"/>
  <c r="DM26" i="4"/>
  <c r="EO26" i="4"/>
  <c r="DL26" i="4"/>
  <c r="EN26" i="4"/>
  <c r="FH25" i="4"/>
  <c r="FD25" i="4"/>
  <c r="EZ25" i="4"/>
  <c r="EW25" i="4"/>
  <c r="ER25" i="4"/>
  <c r="EN25" i="4"/>
  <c r="EI25" i="4"/>
  <c r="FK25" i="4"/>
  <c r="EH25" i="4"/>
  <c r="FJ25" i="4"/>
  <c r="EG25" i="4"/>
  <c r="FI25" i="4"/>
  <c r="EF25" i="4"/>
  <c r="EE25" i="4"/>
  <c r="FG25" i="4"/>
  <c r="ED25" i="4"/>
  <c r="FF25" i="4"/>
  <c r="EC25" i="4"/>
  <c r="FE25" i="4"/>
  <c r="EB25" i="4"/>
  <c r="EA25" i="4"/>
  <c r="FC25" i="4"/>
  <c r="DZ25" i="4"/>
  <c r="FB25" i="4"/>
  <c r="DY25" i="4"/>
  <c r="FA25" i="4"/>
  <c r="DX25" i="4"/>
  <c r="DW25" i="4"/>
  <c r="EY25" i="4"/>
  <c r="DV25" i="4"/>
  <c r="EX25" i="4"/>
  <c r="DU25" i="4"/>
  <c r="DS25" i="4"/>
  <c r="EU25" i="4"/>
  <c r="DR25" i="4"/>
  <c r="ET25" i="4"/>
  <c r="DQ25" i="4"/>
  <c r="ES25" i="4"/>
  <c r="DP25" i="4"/>
  <c r="DO25" i="4"/>
  <c r="EQ25" i="4"/>
  <c r="DN25" i="4"/>
  <c r="EP25" i="4"/>
  <c r="DM25" i="4"/>
  <c r="EO25" i="4"/>
  <c r="DL25" i="4"/>
  <c r="FJ24" i="4"/>
  <c r="FF24" i="4"/>
  <c r="FB24" i="4"/>
  <c r="EX24" i="4"/>
  <c r="ET24" i="4"/>
  <c r="EP24" i="4"/>
  <c r="EI24" i="4"/>
  <c r="FK24" i="4"/>
  <c r="EH24" i="4"/>
  <c r="EG24" i="4"/>
  <c r="FI24" i="4"/>
  <c r="EF24" i="4"/>
  <c r="FH24" i="4"/>
  <c r="EE24" i="4"/>
  <c r="FG24" i="4"/>
  <c r="ED24" i="4"/>
  <c r="EC24" i="4"/>
  <c r="FE24" i="4"/>
  <c r="EB24" i="4"/>
  <c r="FD24" i="4"/>
  <c r="EA24" i="4"/>
  <c r="FC24" i="4"/>
  <c r="DZ24" i="4"/>
  <c r="DY24" i="4"/>
  <c r="FA24" i="4"/>
  <c r="DX24" i="4"/>
  <c r="EZ24" i="4"/>
  <c r="DW24" i="4"/>
  <c r="EY24" i="4"/>
  <c r="DV24" i="4"/>
  <c r="DU24" i="4"/>
  <c r="EW24" i="4"/>
  <c r="DS24" i="4"/>
  <c r="EU24" i="4"/>
  <c r="DR24" i="4"/>
  <c r="DQ24" i="4"/>
  <c r="ES24" i="4"/>
  <c r="DP24" i="4"/>
  <c r="ER24" i="4"/>
  <c r="DO24" i="4"/>
  <c r="EQ24" i="4"/>
  <c r="DN24" i="4"/>
  <c r="DM24" i="4"/>
  <c r="EO24" i="4"/>
  <c r="DL24" i="4"/>
  <c r="EN24" i="4"/>
  <c r="FI23" i="4"/>
  <c r="FH23" i="4"/>
  <c r="FD23" i="4"/>
  <c r="EZ23" i="4"/>
  <c r="ER23" i="4"/>
  <c r="EN23" i="4"/>
  <c r="EI23" i="4"/>
  <c r="FK23" i="4"/>
  <c r="EH23" i="4"/>
  <c r="FJ23" i="4"/>
  <c r="EG23" i="4"/>
  <c r="EF23" i="4"/>
  <c r="EE23" i="4"/>
  <c r="FG23" i="4"/>
  <c r="ED23" i="4"/>
  <c r="FF23" i="4"/>
  <c r="EC23" i="4"/>
  <c r="FE23" i="4"/>
  <c r="EB23" i="4"/>
  <c r="EA23" i="4"/>
  <c r="FC23" i="4"/>
  <c r="DZ23" i="4"/>
  <c r="FB23" i="4"/>
  <c r="DY23" i="4"/>
  <c r="FA23" i="4"/>
  <c r="DX23" i="4"/>
  <c r="DW23" i="4"/>
  <c r="EY23" i="4"/>
  <c r="DV23" i="4"/>
  <c r="EX23" i="4"/>
  <c r="DU23" i="4"/>
  <c r="EW23" i="4"/>
  <c r="DS23" i="4"/>
  <c r="EU23" i="4"/>
  <c r="DR23" i="4"/>
  <c r="ET23" i="4"/>
  <c r="DQ23" i="4"/>
  <c r="ES23" i="4"/>
  <c r="DP23" i="4"/>
  <c r="DO23" i="4"/>
  <c r="EQ23" i="4"/>
  <c r="DN23" i="4"/>
  <c r="EP23" i="4"/>
  <c r="DM23" i="4"/>
  <c r="EO23" i="4"/>
  <c r="DL23" i="4"/>
  <c r="FJ22" i="4"/>
  <c r="FF22" i="4"/>
  <c r="FB22" i="4"/>
  <c r="EX22" i="4"/>
  <c r="ET22" i="4"/>
  <c r="EP22" i="4"/>
  <c r="EI22" i="4"/>
  <c r="EI27" i="4"/>
  <c r="EH22" i="4"/>
  <c r="EG22" i="4"/>
  <c r="FI22" i="4"/>
  <c r="EF22" i="4"/>
  <c r="EF27" i="4"/>
  <c r="EE22" i="4"/>
  <c r="FG22" i="4"/>
  <c r="ED22" i="4"/>
  <c r="EC22" i="4"/>
  <c r="FE22" i="4"/>
  <c r="EB22" i="4"/>
  <c r="FD22" i="4"/>
  <c r="EA22" i="4"/>
  <c r="FC22" i="4"/>
  <c r="DZ22" i="4"/>
  <c r="DY22" i="4"/>
  <c r="FA22" i="4"/>
  <c r="DX22" i="4"/>
  <c r="EZ22" i="4"/>
  <c r="DW22" i="4"/>
  <c r="EY22" i="4"/>
  <c r="DV22" i="4"/>
  <c r="DU22" i="4"/>
  <c r="EW22" i="4"/>
  <c r="DS22" i="4"/>
  <c r="DS27" i="4"/>
  <c r="DR22" i="4"/>
  <c r="DQ22" i="4"/>
  <c r="ES22" i="4"/>
  <c r="DP22" i="4"/>
  <c r="ER22" i="4"/>
  <c r="DO22" i="4"/>
  <c r="EQ22" i="4"/>
  <c r="DN22" i="4"/>
  <c r="DM22" i="4"/>
  <c r="EO22" i="4"/>
  <c r="DL22" i="4"/>
  <c r="EN22" i="4"/>
  <c r="FH21" i="4"/>
  <c r="FD21" i="4"/>
  <c r="FD27" i="4"/>
  <c r="EZ21" i="4"/>
  <c r="EW21" i="4"/>
  <c r="ER21" i="4"/>
  <c r="EN21" i="4"/>
  <c r="EN27" i="4"/>
  <c r="EI21" i="4"/>
  <c r="FK21" i="4"/>
  <c r="EH21" i="4"/>
  <c r="EH27" i="4"/>
  <c r="EG21" i="4"/>
  <c r="EF21" i="4"/>
  <c r="EE21" i="4"/>
  <c r="FG21" i="4"/>
  <c r="ED21" i="4"/>
  <c r="ED27" i="4"/>
  <c r="EC21" i="4"/>
  <c r="EC27" i="4"/>
  <c r="EB21" i="4"/>
  <c r="EA21" i="4"/>
  <c r="FC21" i="4"/>
  <c r="DZ21" i="4"/>
  <c r="FB21" i="4"/>
  <c r="DY21" i="4"/>
  <c r="DX21" i="4"/>
  <c r="DX27" i="4"/>
  <c r="DW21" i="4"/>
  <c r="EY21" i="4"/>
  <c r="DV21" i="4"/>
  <c r="DV27" i="4"/>
  <c r="DU21" i="4"/>
  <c r="DU27" i="4"/>
  <c r="DS21" i="4"/>
  <c r="EU21" i="4"/>
  <c r="DR21" i="4"/>
  <c r="ET21" i="4"/>
  <c r="ET27" i="4"/>
  <c r="DQ21" i="4"/>
  <c r="ES21" i="4"/>
  <c r="DP21" i="4"/>
  <c r="DP27" i="4"/>
  <c r="DO21" i="4"/>
  <c r="DN21" i="4"/>
  <c r="DN27" i="4"/>
  <c r="DM21" i="4"/>
  <c r="EO21" i="4"/>
  <c r="DL21" i="4"/>
  <c r="DL27" i="4"/>
  <c r="FJ18" i="4"/>
  <c r="FH18" i="4"/>
  <c r="FG18" i="4"/>
  <c r="FF18" i="4"/>
  <c r="FB18" i="4"/>
  <c r="EZ18" i="4"/>
  <c r="EY18" i="4"/>
  <c r="EX18" i="4"/>
  <c r="ET18" i="4"/>
  <c r="ER18" i="4"/>
  <c r="EQ18" i="4"/>
  <c r="EP18" i="4"/>
  <c r="EI18" i="4"/>
  <c r="FK18" i="4"/>
  <c r="EH18" i="4"/>
  <c r="EG18" i="4"/>
  <c r="FI18" i="4"/>
  <c r="EF18" i="4"/>
  <c r="EE18" i="4"/>
  <c r="ED18" i="4"/>
  <c r="EC18" i="4"/>
  <c r="FE18" i="4"/>
  <c r="EB18" i="4"/>
  <c r="FD18" i="4"/>
  <c r="EA18" i="4"/>
  <c r="FC18" i="4"/>
  <c r="DZ18" i="4"/>
  <c r="DY18" i="4"/>
  <c r="FA18" i="4"/>
  <c r="DX18" i="4"/>
  <c r="DW18" i="4"/>
  <c r="DV18" i="4"/>
  <c r="DU18" i="4"/>
  <c r="EW18" i="4"/>
  <c r="DS18" i="4"/>
  <c r="EU18" i="4"/>
  <c r="DR18" i="4"/>
  <c r="DQ18" i="4"/>
  <c r="ES18" i="4"/>
  <c r="DP18" i="4"/>
  <c r="DO18" i="4"/>
  <c r="DN18" i="4"/>
  <c r="DM18" i="4"/>
  <c r="EO18" i="4"/>
  <c r="DL18" i="4"/>
  <c r="EN18" i="4"/>
  <c r="FI17" i="4"/>
  <c r="FH17" i="4"/>
  <c r="FD17" i="4"/>
  <c r="FA17" i="4"/>
  <c r="EZ17" i="4"/>
  <c r="ES17" i="4"/>
  <c r="ER17" i="4"/>
  <c r="EN17" i="4"/>
  <c r="EI17" i="4"/>
  <c r="FK17" i="4"/>
  <c r="EH17" i="4"/>
  <c r="FJ17" i="4"/>
  <c r="EG17" i="4"/>
  <c r="EF17" i="4"/>
  <c r="EE17" i="4"/>
  <c r="FG17" i="4"/>
  <c r="ED17" i="4"/>
  <c r="FF17" i="4"/>
  <c r="EC17" i="4"/>
  <c r="FE17" i="4"/>
  <c r="EB17" i="4"/>
  <c r="EA17" i="4"/>
  <c r="FC17" i="4"/>
  <c r="DZ17" i="4"/>
  <c r="FB17" i="4"/>
  <c r="DY17" i="4"/>
  <c r="DX17" i="4"/>
  <c r="DW17" i="4"/>
  <c r="EY17" i="4"/>
  <c r="DV17" i="4"/>
  <c r="EX17" i="4"/>
  <c r="DU17" i="4"/>
  <c r="EW17" i="4"/>
  <c r="DS17" i="4"/>
  <c r="EU17" i="4"/>
  <c r="DR17" i="4"/>
  <c r="ET17" i="4"/>
  <c r="DQ17" i="4"/>
  <c r="DP17" i="4"/>
  <c r="DO17" i="4"/>
  <c r="EQ17" i="4"/>
  <c r="DN17" i="4"/>
  <c r="EP17" i="4"/>
  <c r="DM17" i="4"/>
  <c r="EO17" i="4"/>
  <c r="DL17" i="4"/>
  <c r="FJ16" i="4"/>
  <c r="FF16" i="4"/>
  <c r="FD16" i="4"/>
  <c r="FB16" i="4"/>
  <c r="EX16" i="4"/>
  <c r="ET16" i="4"/>
  <c r="EP16" i="4"/>
  <c r="EI16" i="4"/>
  <c r="FK16" i="4"/>
  <c r="EH16" i="4"/>
  <c r="EG16" i="4"/>
  <c r="FI16" i="4"/>
  <c r="EF16" i="4"/>
  <c r="FH16" i="4"/>
  <c r="EE16" i="4"/>
  <c r="FG16" i="4"/>
  <c r="ED16" i="4"/>
  <c r="EC16" i="4"/>
  <c r="FE16" i="4"/>
  <c r="EB16" i="4"/>
  <c r="EA16" i="4"/>
  <c r="FC16" i="4"/>
  <c r="DZ16" i="4"/>
  <c r="DY16" i="4"/>
  <c r="FA16" i="4"/>
  <c r="DX16" i="4"/>
  <c r="EZ16" i="4"/>
  <c r="DW16" i="4"/>
  <c r="EY16" i="4"/>
  <c r="DV16" i="4"/>
  <c r="DU16" i="4"/>
  <c r="EW16" i="4"/>
  <c r="DS16" i="4"/>
  <c r="EU16" i="4"/>
  <c r="DR16" i="4"/>
  <c r="DQ16" i="4"/>
  <c r="ES16" i="4"/>
  <c r="DP16" i="4"/>
  <c r="ER16" i="4"/>
  <c r="DO16" i="4"/>
  <c r="EQ16" i="4"/>
  <c r="DN16" i="4"/>
  <c r="DM16" i="4"/>
  <c r="EO16" i="4"/>
  <c r="DL16" i="4"/>
  <c r="EN16" i="4"/>
  <c r="FH15" i="4"/>
  <c r="FF15" i="4"/>
  <c r="FE15" i="4"/>
  <c r="FD15" i="4"/>
  <c r="FA15" i="4"/>
  <c r="EZ15" i="4"/>
  <c r="EX15" i="4"/>
  <c r="ES15" i="4"/>
  <c r="ER15" i="4"/>
  <c r="EN15" i="4"/>
  <c r="EI15" i="4"/>
  <c r="FK15" i="4"/>
  <c r="EH15" i="4"/>
  <c r="FJ15" i="4"/>
  <c r="EG15" i="4"/>
  <c r="FI15" i="4"/>
  <c r="EF15" i="4"/>
  <c r="EE15" i="4"/>
  <c r="FG15" i="4"/>
  <c r="ED15" i="4"/>
  <c r="EC15" i="4"/>
  <c r="EB15" i="4"/>
  <c r="EA15" i="4"/>
  <c r="FC15" i="4"/>
  <c r="DZ15" i="4"/>
  <c r="FB15" i="4"/>
  <c r="DY15" i="4"/>
  <c r="DX15" i="4"/>
  <c r="DW15" i="4"/>
  <c r="EY15" i="4"/>
  <c r="DV15" i="4"/>
  <c r="DU15" i="4"/>
  <c r="EW15" i="4"/>
  <c r="DS15" i="4"/>
  <c r="EU15" i="4"/>
  <c r="DR15" i="4"/>
  <c r="ET15" i="4"/>
  <c r="DQ15" i="4"/>
  <c r="DP15" i="4"/>
  <c r="DO15" i="4"/>
  <c r="EQ15" i="4"/>
  <c r="DN15" i="4"/>
  <c r="EP15" i="4"/>
  <c r="DM15" i="4"/>
  <c r="EO15" i="4"/>
  <c r="DL15" i="4"/>
  <c r="FJ14" i="4"/>
  <c r="FG14" i="4"/>
  <c r="FF14" i="4"/>
  <c r="FC14" i="4"/>
  <c r="FB14" i="4"/>
  <c r="EX14" i="4"/>
  <c r="EU14" i="4"/>
  <c r="ET14" i="4"/>
  <c r="EP14" i="4"/>
  <c r="EI14" i="4"/>
  <c r="FK14" i="4"/>
  <c r="EH14" i="4"/>
  <c r="EG14" i="4"/>
  <c r="FI14" i="4"/>
  <c r="EF14" i="4"/>
  <c r="FH14" i="4"/>
  <c r="EE14" i="4"/>
  <c r="ED14" i="4"/>
  <c r="EC14" i="4"/>
  <c r="FE14" i="4"/>
  <c r="EB14" i="4"/>
  <c r="FD14" i="4"/>
  <c r="EA14" i="4"/>
  <c r="DZ14" i="4"/>
  <c r="DY14" i="4"/>
  <c r="FA14" i="4"/>
  <c r="DX14" i="4"/>
  <c r="EZ14" i="4"/>
  <c r="DW14" i="4"/>
  <c r="EY14" i="4"/>
  <c r="DV14" i="4"/>
  <c r="DU14" i="4"/>
  <c r="EW14" i="4"/>
  <c r="DS14" i="4"/>
  <c r="DR14" i="4"/>
  <c r="DQ14" i="4"/>
  <c r="ES14" i="4"/>
  <c r="DP14" i="4"/>
  <c r="ER14" i="4"/>
  <c r="DO14" i="4"/>
  <c r="EQ14" i="4"/>
  <c r="DN14" i="4"/>
  <c r="DM14" i="4"/>
  <c r="EO14" i="4"/>
  <c r="DL14" i="4"/>
  <c r="EN14" i="4"/>
  <c r="FH13" i="4"/>
  <c r="FD13" i="4"/>
  <c r="FB13" i="4"/>
  <c r="FA13" i="4"/>
  <c r="EZ13" i="4"/>
  <c r="ET13" i="4"/>
  <c r="ER13" i="4"/>
  <c r="EN13" i="4"/>
  <c r="EI13" i="4"/>
  <c r="FK13" i="4"/>
  <c r="EH13" i="4"/>
  <c r="FJ13" i="4"/>
  <c r="EG13" i="4"/>
  <c r="FI13" i="4"/>
  <c r="EF13" i="4"/>
  <c r="EE13" i="4"/>
  <c r="FG13" i="4"/>
  <c r="ED13" i="4"/>
  <c r="FF13" i="4"/>
  <c r="EC13" i="4"/>
  <c r="FE13" i="4"/>
  <c r="EB13" i="4"/>
  <c r="EA13" i="4"/>
  <c r="FC13" i="4"/>
  <c r="DZ13" i="4"/>
  <c r="DY13" i="4"/>
  <c r="DX13" i="4"/>
  <c r="DW13" i="4"/>
  <c r="EY13" i="4"/>
  <c r="DV13" i="4"/>
  <c r="EX13" i="4"/>
  <c r="DU13" i="4"/>
  <c r="EW13" i="4"/>
  <c r="DS13" i="4"/>
  <c r="EU13" i="4"/>
  <c r="DR13" i="4"/>
  <c r="DQ13" i="4"/>
  <c r="ES13" i="4"/>
  <c r="DP13" i="4"/>
  <c r="DO13" i="4"/>
  <c r="EQ13" i="4"/>
  <c r="DN13" i="4"/>
  <c r="EP13" i="4"/>
  <c r="DM13" i="4"/>
  <c r="EO13" i="4"/>
  <c r="DL13" i="4"/>
  <c r="FJ10" i="4"/>
  <c r="FG10" i="4"/>
  <c r="FF10" i="4"/>
  <c r="FD10" i="4"/>
  <c r="FC10" i="4"/>
  <c r="FB10" i="4"/>
  <c r="EX10" i="4"/>
  <c r="EU10" i="4"/>
  <c r="ET10" i="4"/>
  <c r="EP10" i="4"/>
  <c r="EN10" i="4"/>
  <c r="EI10" i="4"/>
  <c r="FK10" i="4"/>
  <c r="EH10" i="4"/>
  <c r="EG10" i="4"/>
  <c r="FI10" i="4"/>
  <c r="EF10" i="4"/>
  <c r="FH10" i="4"/>
  <c r="EE10" i="4"/>
  <c r="ED10" i="4"/>
  <c r="EC10" i="4"/>
  <c r="FE10" i="4"/>
  <c r="EB10" i="4"/>
  <c r="EA10" i="4"/>
  <c r="DZ10" i="4"/>
  <c r="DY10" i="4"/>
  <c r="FA10" i="4"/>
  <c r="DX10" i="4"/>
  <c r="EZ10" i="4"/>
  <c r="DW10" i="4"/>
  <c r="EY10" i="4"/>
  <c r="DV10" i="4"/>
  <c r="DU10" i="4"/>
  <c r="EW10" i="4"/>
  <c r="DS10" i="4"/>
  <c r="DR10" i="4"/>
  <c r="DQ10" i="4"/>
  <c r="ES10" i="4"/>
  <c r="DP10" i="4"/>
  <c r="ER10" i="4"/>
  <c r="DO10" i="4"/>
  <c r="EQ10" i="4"/>
  <c r="DN10" i="4"/>
  <c r="DM10" i="4"/>
  <c r="EO10" i="4"/>
  <c r="DL10" i="4"/>
  <c r="FH9" i="4"/>
  <c r="FD9" i="4"/>
  <c r="EZ9" i="4"/>
  <c r="ER9" i="4"/>
  <c r="EN9" i="4"/>
  <c r="EI9" i="4"/>
  <c r="FK9" i="4"/>
  <c r="EH9" i="4"/>
  <c r="FJ9" i="4"/>
  <c r="EG9" i="4"/>
  <c r="FI9" i="4"/>
  <c r="EF9" i="4"/>
  <c r="EE9" i="4"/>
  <c r="FG9" i="4"/>
  <c r="ED9" i="4"/>
  <c r="FF9" i="4"/>
  <c r="EC9" i="4"/>
  <c r="FE9" i="4"/>
  <c r="EB9" i="4"/>
  <c r="EA9" i="4"/>
  <c r="FC9" i="4"/>
  <c r="DZ9" i="4"/>
  <c r="FB9" i="4"/>
  <c r="DY9" i="4"/>
  <c r="FA9" i="4"/>
  <c r="DX9" i="4"/>
  <c r="DW9" i="4"/>
  <c r="EY9" i="4"/>
  <c r="DV9" i="4"/>
  <c r="EX9" i="4"/>
  <c r="DU9" i="4"/>
  <c r="EW9" i="4"/>
  <c r="DS9" i="4"/>
  <c r="EU9" i="4"/>
  <c r="DR9" i="4"/>
  <c r="ET9" i="4"/>
  <c r="DQ9" i="4"/>
  <c r="ES9" i="4"/>
  <c r="DP9" i="4"/>
  <c r="DO9" i="4"/>
  <c r="EQ9" i="4"/>
  <c r="DN9" i="4"/>
  <c r="EP9" i="4"/>
  <c r="DM9" i="4"/>
  <c r="EO9" i="4"/>
  <c r="DL9" i="4"/>
  <c r="FJ8" i="4"/>
  <c r="FH8" i="4"/>
  <c r="FF8" i="4"/>
  <c r="FC8" i="4"/>
  <c r="FB8" i="4"/>
  <c r="EX8" i="4"/>
  <c r="ET8" i="4"/>
  <c r="ER8" i="4"/>
  <c r="EQ8" i="4"/>
  <c r="EP8" i="4"/>
  <c r="EI8" i="4"/>
  <c r="FK8" i="4"/>
  <c r="EH8" i="4"/>
  <c r="EG8" i="4"/>
  <c r="FI8" i="4"/>
  <c r="EF8" i="4"/>
  <c r="EE8" i="4"/>
  <c r="FG8" i="4"/>
  <c r="ED8" i="4"/>
  <c r="EC8" i="4"/>
  <c r="FE8" i="4"/>
  <c r="EB8" i="4"/>
  <c r="FD8" i="4"/>
  <c r="EA8" i="4"/>
  <c r="DZ8" i="4"/>
  <c r="DY8" i="4"/>
  <c r="FA8" i="4"/>
  <c r="DX8" i="4"/>
  <c r="EZ8" i="4"/>
  <c r="DW8" i="4"/>
  <c r="EY8" i="4"/>
  <c r="DV8" i="4"/>
  <c r="DU8" i="4"/>
  <c r="EW8" i="4"/>
  <c r="DS8" i="4"/>
  <c r="EU8" i="4"/>
  <c r="DR8" i="4"/>
  <c r="DQ8" i="4"/>
  <c r="ES8" i="4"/>
  <c r="DP8" i="4"/>
  <c r="DO8" i="4"/>
  <c r="DN8" i="4"/>
  <c r="DM8" i="4"/>
  <c r="EO8" i="4"/>
  <c r="DL8" i="4"/>
  <c r="EN8" i="4"/>
  <c r="FH7" i="4"/>
  <c r="FE7" i="4"/>
  <c r="FD7" i="4"/>
  <c r="EZ7" i="4"/>
  <c r="EW7" i="4"/>
  <c r="ES7" i="4"/>
  <c r="ER7" i="4"/>
  <c r="EN7" i="4"/>
  <c r="EI7" i="4"/>
  <c r="FK7" i="4"/>
  <c r="EH7" i="4"/>
  <c r="FJ7" i="4"/>
  <c r="EG7" i="4"/>
  <c r="FI7" i="4"/>
  <c r="EF7" i="4"/>
  <c r="EE7" i="4"/>
  <c r="FG7" i="4"/>
  <c r="ED7" i="4"/>
  <c r="FF7" i="4"/>
  <c r="EC7" i="4"/>
  <c r="EB7" i="4"/>
  <c r="EA7" i="4"/>
  <c r="FC7" i="4"/>
  <c r="DZ7" i="4"/>
  <c r="FB7" i="4"/>
  <c r="DY7" i="4"/>
  <c r="FA7" i="4"/>
  <c r="DX7" i="4"/>
  <c r="DW7" i="4"/>
  <c r="EY7" i="4"/>
  <c r="DV7" i="4"/>
  <c r="EX7" i="4"/>
  <c r="DU7" i="4"/>
  <c r="DS7" i="4"/>
  <c r="EU7" i="4"/>
  <c r="DR7" i="4"/>
  <c r="ET7" i="4"/>
  <c r="DQ7" i="4"/>
  <c r="DP7" i="4"/>
  <c r="DO7" i="4"/>
  <c r="EQ7" i="4"/>
  <c r="DN7" i="4"/>
  <c r="EP7" i="4"/>
  <c r="DM7" i="4"/>
  <c r="EO7" i="4"/>
  <c r="DL7" i="4"/>
  <c r="FJ6" i="4"/>
  <c r="FF6" i="4"/>
  <c r="FD6" i="4"/>
  <c r="FB6" i="4"/>
  <c r="EX6" i="4"/>
  <c r="ET6" i="4"/>
  <c r="EP6" i="4"/>
  <c r="EI6" i="4"/>
  <c r="FK6" i="4"/>
  <c r="EH6" i="4"/>
  <c r="EG6" i="4"/>
  <c r="FI6" i="4"/>
  <c r="EF6" i="4"/>
  <c r="FH6" i="4"/>
  <c r="EE6" i="4"/>
  <c r="FG6" i="4"/>
  <c r="ED6" i="4"/>
  <c r="EC6" i="4"/>
  <c r="FE6" i="4"/>
  <c r="EB6" i="4"/>
  <c r="EA6" i="4"/>
  <c r="FC6" i="4"/>
  <c r="DZ6" i="4"/>
  <c r="DY6" i="4"/>
  <c r="FA6" i="4"/>
  <c r="DX6" i="4"/>
  <c r="EZ6" i="4"/>
  <c r="DW6" i="4"/>
  <c r="EY6" i="4"/>
  <c r="DV6" i="4"/>
  <c r="DU6" i="4"/>
  <c r="EW6" i="4"/>
  <c r="DS6" i="4"/>
  <c r="EU6" i="4"/>
  <c r="DR6" i="4"/>
  <c r="DQ6" i="4"/>
  <c r="ES6" i="4"/>
  <c r="DP6" i="4"/>
  <c r="ER6" i="4"/>
  <c r="DO6" i="4"/>
  <c r="EQ6" i="4"/>
  <c r="DN6" i="4"/>
  <c r="DM6" i="4"/>
  <c r="EO6" i="4"/>
  <c r="DL6" i="4"/>
  <c r="EN6" i="4"/>
  <c r="FI5" i="4"/>
  <c r="FH5" i="4"/>
  <c r="FF5" i="4"/>
  <c r="FE5" i="4"/>
  <c r="FD5" i="4"/>
  <c r="EZ5" i="4"/>
  <c r="EX5" i="4"/>
  <c r="EW5" i="4"/>
  <c r="ES5" i="4"/>
  <c r="ER5" i="4"/>
  <c r="EN5" i="4"/>
  <c r="EI5" i="4"/>
  <c r="FK5" i="4"/>
  <c r="EH5" i="4"/>
  <c r="FJ5" i="4"/>
  <c r="EG5" i="4"/>
  <c r="EF5" i="4"/>
  <c r="EE5" i="4"/>
  <c r="FG5" i="4"/>
  <c r="ED5" i="4"/>
  <c r="EC5" i="4"/>
  <c r="EB5" i="4"/>
  <c r="EA5" i="4"/>
  <c r="FC5" i="4"/>
  <c r="DZ5" i="4"/>
  <c r="FB5" i="4"/>
  <c r="DY5" i="4"/>
  <c r="FA5" i="4"/>
  <c r="DX5" i="4"/>
  <c r="DW5" i="4"/>
  <c r="EY5" i="4"/>
  <c r="DV5" i="4"/>
  <c r="DU5" i="4"/>
  <c r="DS5" i="4"/>
  <c r="EU5" i="4"/>
  <c r="DR5" i="4"/>
  <c r="ET5" i="4"/>
  <c r="DQ5" i="4"/>
  <c r="DP5" i="4"/>
  <c r="DO5" i="4"/>
  <c r="EQ5" i="4"/>
  <c r="DN5" i="4"/>
  <c r="EP5" i="4"/>
  <c r="DM5" i="4"/>
  <c r="EO5" i="4"/>
  <c r="DL5" i="4"/>
  <c r="CK29" i="3"/>
  <c r="DZ27" i="6"/>
  <c r="EU21" i="6"/>
  <c r="EU27" i="6"/>
  <c r="DS27" i="6"/>
  <c r="FK27" i="6"/>
  <c r="EF27" i="6"/>
  <c r="EI27" i="6"/>
  <c r="DM27" i="6"/>
  <c r="EO21" i="6"/>
  <c r="EO27" i="6"/>
  <c r="DU27" i="6"/>
  <c r="EW21" i="6"/>
  <c r="EW27" i="6"/>
  <c r="EC27" i="6"/>
  <c r="FE21" i="6"/>
  <c r="FE27" i="6"/>
  <c r="FG27" i="6"/>
  <c r="EP27" i="6"/>
  <c r="EX27" i="6"/>
  <c r="ED27" i="6"/>
  <c r="FF21" i="6"/>
  <c r="FF27" i="6"/>
  <c r="ES27" i="6"/>
  <c r="FI22" i="6"/>
  <c r="FI27" i="6"/>
  <c r="EG27" i="6"/>
  <c r="DP27" i="6"/>
  <c r="ER21" i="6"/>
  <c r="ER27" i="6"/>
  <c r="DX27" i="6"/>
  <c r="EZ21" i="6"/>
  <c r="EZ27" i="6"/>
  <c r="FH27" i="6"/>
  <c r="DY27" i="6"/>
  <c r="EQ23" i="6"/>
  <c r="EQ27" i="6"/>
  <c r="DO27" i="6"/>
  <c r="DV27" i="6"/>
  <c r="EB27" i="6"/>
  <c r="EN22" i="6"/>
  <c r="EN27" i="6"/>
  <c r="FI27" i="5"/>
  <c r="EZ27" i="5"/>
  <c r="DY27" i="5"/>
  <c r="FA22" i="5"/>
  <c r="FA27" i="5"/>
  <c r="FI22" i="5"/>
  <c r="EG27" i="5"/>
  <c r="DN27" i="5"/>
  <c r="DQ27" i="5"/>
  <c r="DR27" i="5"/>
  <c r="EU21" i="5"/>
  <c r="EU27" i="5"/>
  <c r="DS27" i="5"/>
  <c r="FK27" i="5"/>
  <c r="FB21" i="5"/>
  <c r="FB27" i="5"/>
  <c r="EB27" i="5"/>
  <c r="DL27" i="5"/>
  <c r="EN27" i="5"/>
  <c r="EF27" i="5"/>
  <c r="ED27" i="5"/>
  <c r="FF21" i="5"/>
  <c r="FF27" i="5"/>
  <c r="FH27" i="5"/>
  <c r="EW27" i="5"/>
  <c r="DV27" i="5"/>
  <c r="EH27" i="5"/>
  <c r="DM27" i="5"/>
  <c r="DU27" i="5"/>
  <c r="EC27" i="5"/>
  <c r="EO21" i="5"/>
  <c r="EO27" i="5"/>
  <c r="FE21" i="5"/>
  <c r="FE27" i="5"/>
  <c r="DX27" i="5"/>
  <c r="EZ22" i="5"/>
  <c r="EI27" i="5"/>
  <c r="EQ21" i="5"/>
  <c r="EQ27" i="5"/>
  <c r="FG21" i="5"/>
  <c r="FG27" i="5"/>
  <c r="ER21" i="5"/>
  <c r="ER27" i="5"/>
  <c r="EU27" i="4"/>
  <c r="EO27" i="4"/>
  <c r="EU22" i="4"/>
  <c r="FE21" i="4"/>
  <c r="FE27" i="4"/>
  <c r="DQ27" i="4"/>
  <c r="EP21" i="4"/>
  <c r="EP27" i="4"/>
  <c r="FF21" i="4"/>
  <c r="FF27" i="4"/>
  <c r="DR27" i="4"/>
  <c r="DO27" i="4"/>
  <c r="EQ21" i="4"/>
  <c r="EQ27" i="4"/>
  <c r="FG27" i="4"/>
  <c r="ER27" i="4"/>
  <c r="ES27" i="4"/>
  <c r="EW27" i="4"/>
  <c r="FB27" i="4"/>
  <c r="EX21" i="4"/>
  <c r="EX27" i="4"/>
  <c r="FK22" i="4"/>
  <c r="EE27" i="4"/>
  <c r="DY27" i="4"/>
  <c r="FA21" i="4"/>
  <c r="FA27" i="4"/>
  <c r="FI21" i="4"/>
  <c r="FI27" i="4"/>
  <c r="EG27" i="4"/>
  <c r="EB27" i="4"/>
  <c r="FK27" i="4"/>
  <c r="EZ27" i="4"/>
  <c r="FJ21" i="4"/>
  <c r="FJ27" i="4"/>
  <c r="FH22" i="4"/>
  <c r="FH27" i="4"/>
  <c r="DL13" i="3"/>
  <c r="EN13" i="3"/>
  <c r="DM13" i="3"/>
  <c r="EO13" i="3"/>
  <c r="DN13" i="3"/>
  <c r="EP13" i="3"/>
  <c r="DO13" i="3"/>
  <c r="EQ13" i="3"/>
  <c r="DP13" i="3"/>
  <c r="ER13" i="3"/>
  <c r="DQ13" i="3"/>
  <c r="ES13" i="3"/>
  <c r="DR13" i="3"/>
  <c r="ET13" i="3"/>
  <c r="DS13" i="3"/>
  <c r="EU13" i="3"/>
  <c r="DU13" i="3"/>
  <c r="EW13" i="3"/>
  <c r="DV13" i="3"/>
  <c r="EX13" i="3"/>
  <c r="DW13" i="3"/>
  <c r="EY13" i="3"/>
  <c r="DX13" i="3"/>
  <c r="EZ13" i="3"/>
  <c r="DY13" i="3"/>
  <c r="FA13" i="3"/>
  <c r="DZ13" i="3"/>
  <c r="FB13" i="3"/>
  <c r="EA13" i="3"/>
  <c r="FC13" i="3"/>
  <c r="EB13" i="3"/>
  <c r="FD13" i="3"/>
  <c r="EC13" i="3"/>
  <c r="FE13" i="3"/>
  <c r="ED13" i="3"/>
  <c r="FF13" i="3"/>
  <c r="EE13" i="3"/>
  <c r="FG13" i="3"/>
  <c r="EF13" i="3"/>
  <c r="FH13" i="3"/>
  <c r="EG13" i="3"/>
  <c r="FI13" i="3"/>
  <c r="EH13" i="3"/>
  <c r="FJ13" i="3"/>
  <c r="EI13" i="3"/>
  <c r="FK13" i="3"/>
  <c r="DL14" i="3"/>
  <c r="EN14" i="3"/>
  <c r="DO14" i="3"/>
  <c r="EQ14" i="3"/>
  <c r="DP14" i="3"/>
  <c r="ER14" i="3"/>
  <c r="DQ14" i="3"/>
  <c r="ES14" i="3"/>
  <c r="DR14" i="3"/>
  <c r="ET14" i="3"/>
  <c r="DS14" i="3"/>
  <c r="EU14" i="3"/>
  <c r="DU14" i="3"/>
  <c r="EW14" i="3"/>
  <c r="DV14" i="3"/>
  <c r="EX14" i="3"/>
  <c r="DW14" i="3"/>
  <c r="EY14" i="3"/>
  <c r="DX14" i="3"/>
  <c r="EZ14" i="3"/>
  <c r="DY14" i="3"/>
  <c r="FA14" i="3"/>
  <c r="DZ14" i="3"/>
  <c r="FB14" i="3"/>
  <c r="EA14" i="3"/>
  <c r="FC14" i="3"/>
  <c r="EB14" i="3"/>
  <c r="FD14" i="3"/>
  <c r="EC14" i="3"/>
  <c r="FE14" i="3"/>
  <c r="ED14" i="3"/>
  <c r="FF14" i="3"/>
  <c r="EE14" i="3"/>
  <c r="FG14" i="3"/>
  <c r="EF14" i="3"/>
  <c r="FH14" i="3"/>
  <c r="EG14" i="3"/>
  <c r="FI14" i="3"/>
  <c r="EH14" i="3"/>
  <c r="FJ14" i="3"/>
  <c r="EI14" i="3"/>
  <c r="FK14" i="3"/>
  <c r="DL15" i="3"/>
  <c r="EN15" i="3"/>
  <c r="DO15" i="3"/>
  <c r="EQ15" i="3"/>
  <c r="DP15" i="3"/>
  <c r="ER15" i="3"/>
  <c r="DQ15" i="3"/>
  <c r="ES15" i="3"/>
  <c r="DR15" i="3"/>
  <c r="ET15" i="3"/>
  <c r="DS15" i="3"/>
  <c r="EU15" i="3"/>
  <c r="DU15" i="3"/>
  <c r="EW15" i="3"/>
  <c r="DV15" i="3"/>
  <c r="EX15" i="3"/>
  <c r="DW15" i="3"/>
  <c r="EY15" i="3"/>
  <c r="DX15" i="3"/>
  <c r="EZ15" i="3"/>
  <c r="DY15" i="3"/>
  <c r="FA15" i="3"/>
  <c r="DZ15" i="3"/>
  <c r="FB15" i="3"/>
  <c r="EA15" i="3"/>
  <c r="FC15" i="3"/>
  <c r="EB15" i="3"/>
  <c r="FD15" i="3"/>
  <c r="EC15" i="3"/>
  <c r="FE15" i="3"/>
  <c r="ED15" i="3"/>
  <c r="FF15" i="3"/>
  <c r="EE15" i="3"/>
  <c r="FG15" i="3"/>
  <c r="EF15" i="3"/>
  <c r="FH15" i="3"/>
  <c r="EG15" i="3"/>
  <c r="FI15" i="3"/>
  <c r="EH15" i="3"/>
  <c r="FJ15" i="3"/>
  <c r="EI15" i="3"/>
  <c r="FK15" i="3"/>
  <c r="DL16" i="3"/>
  <c r="EN16" i="3"/>
  <c r="DO16" i="3"/>
  <c r="EQ16" i="3"/>
  <c r="DP16" i="3"/>
  <c r="ER16" i="3"/>
  <c r="DQ16" i="3"/>
  <c r="ES16" i="3"/>
  <c r="DR16" i="3"/>
  <c r="ET16" i="3"/>
  <c r="DS16" i="3"/>
  <c r="EU16" i="3"/>
  <c r="DU16" i="3"/>
  <c r="EW16" i="3"/>
  <c r="DV16" i="3"/>
  <c r="EX16" i="3"/>
  <c r="DW16" i="3"/>
  <c r="EY16" i="3"/>
  <c r="DX16" i="3"/>
  <c r="EZ16" i="3"/>
  <c r="DY16" i="3"/>
  <c r="FA16" i="3"/>
  <c r="DZ16" i="3"/>
  <c r="FB16" i="3"/>
  <c r="EA16" i="3"/>
  <c r="FC16" i="3"/>
  <c r="EB16" i="3"/>
  <c r="FD16" i="3"/>
  <c r="EC16" i="3"/>
  <c r="FE16" i="3"/>
  <c r="ED16" i="3"/>
  <c r="FF16" i="3"/>
  <c r="EE16" i="3"/>
  <c r="FG16" i="3"/>
  <c r="EF16" i="3"/>
  <c r="FH16" i="3"/>
  <c r="EG16" i="3"/>
  <c r="FI16" i="3"/>
  <c r="EH16" i="3"/>
  <c r="FJ16" i="3"/>
  <c r="EI16" i="3"/>
  <c r="FK16" i="3"/>
  <c r="DL17" i="3"/>
  <c r="EN17" i="3"/>
  <c r="DO17" i="3"/>
  <c r="EQ17" i="3"/>
  <c r="DP17" i="3"/>
  <c r="ER17" i="3"/>
  <c r="DQ17" i="3"/>
  <c r="ES17" i="3"/>
  <c r="DR17" i="3"/>
  <c r="ET17" i="3"/>
  <c r="DS17" i="3"/>
  <c r="EU17" i="3"/>
  <c r="DU17" i="3"/>
  <c r="EW17" i="3"/>
  <c r="DV17" i="3"/>
  <c r="EX17" i="3"/>
  <c r="DW17" i="3"/>
  <c r="EY17" i="3"/>
  <c r="DX17" i="3"/>
  <c r="EZ17" i="3"/>
  <c r="DY17" i="3"/>
  <c r="FA17" i="3"/>
  <c r="DZ17" i="3"/>
  <c r="FB17" i="3"/>
  <c r="EA17" i="3"/>
  <c r="FC17" i="3"/>
  <c r="EB17" i="3"/>
  <c r="FD17" i="3"/>
  <c r="EC17" i="3"/>
  <c r="FE17" i="3"/>
  <c r="ED17" i="3"/>
  <c r="FF17" i="3"/>
  <c r="EE17" i="3"/>
  <c r="FG17" i="3"/>
  <c r="EF17" i="3"/>
  <c r="FH17" i="3"/>
  <c r="EG17" i="3"/>
  <c r="FI17" i="3"/>
  <c r="EH17" i="3"/>
  <c r="FJ17" i="3"/>
  <c r="EI17" i="3"/>
  <c r="FK17" i="3"/>
  <c r="DL18" i="3"/>
  <c r="EN18" i="3"/>
  <c r="DO18" i="3"/>
  <c r="EQ18" i="3"/>
  <c r="DP18" i="3"/>
  <c r="ER18" i="3"/>
  <c r="DQ18" i="3"/>
  <c r="ES18" i="3"/>
  <c r="DR18" i="3"/>
  <c r="ET18" i="3"/>
  <c r="DS18" i="3"/>
  <c r="EU18" i="3"/>
  <c r="DU18" i="3"/>
  <c r="EW18" i="3"/>
  <c r="DV18" i="3"/>
  <c r="EX18" i="3"/>
  <c r="DW18" i="3"/>
  <c r="EY18" i="3"/>
  <c r="DX18" i="3"/>
  <c r="EZ18" i="3"/>
  <c r="DY18" i="3"/>
  <c r="FA18" i="3"/>
  <c r="DZ18" i="3"/>
  <c r="FB18" i="3"/>
  <c r="EA18" i="3"/>
  <c r="FC18" i="3"/>
  <c r="EB18" i="3"/>
  <c r="FD18" i="3"/>
  <c r="EC18" i="3"/>
  <c r="FE18" i="3"/>
  <c r="ED18" i="3"/>
  <c r="FF18" i="3"/>
  <c r="EE18" i="3"/>
  <c r="FG18" i="3"/>
  <c r="EF18" i="3"/>
  <c r="FH18" i="3"/>
  <c r="EG18" i="3"/>
  <c r="FI18" i="3"/>
  <c r="EH18" i="3"/>
  <c r="FJ18" i="3"/>
  <c r="EI18" i="3"/>
  <c r="FK18" i="3"/>
  <c r="DL21" i="3"/>
  <c r="DM21" i="3"/>
  <c r="DN21" i="3"/>
  <c r="DO21" i="3"/>
  <c r="DP21" i="3"/>
  <c r="DQ21" i="3"/>
  <c r="DR21" i="3"/>
  <c r="DS21" i="3"/>
  <c r="DU21" i="3"/>
  <c r="DV21" i="3"/>
  <c r="DW21" i="3"/>
  <c r="EY21" i="3"/>
  <c r="DX21" i="3"/>
  <c r="DY21" i="3"/>
  <c r="DZ21" i="3"/>
  <c r="EA21" i="3"/>
  <c r="FC21" i="3"/>
  <c r="EB21" i="3"/>
  <c r="EC21" i="3"/>
  <c r="ED21" i="3"/>
  <c r="EE21" i="3"/>
  <c r="EF21" i="3"/>
  <c r="EG21" i="3"/>
  <c r="EH21" i="3"/>
  <c r="EI21" i="3"/>
  <c r="DL22" i="3"/>
  <c r="EN22" i="3"/>
  <c r="DO22" i="3"/>
  <c r="EQ22" i="3"/>
  <c r="DP22" i="3"/>
  <c r="ER22" i="3"/>
  <c r="DQ22" i="3"/>
  <c r="ES22" i="3"/>
  <c r="DR22" i="3"/>
  <c r="ET22" i="3"/>
  <c r="DS22" i="3"/>
  <c r="EU22" i="3"/>
  <c r="DU22" i="3"/>
  <c r="EW22" i="3"/>
  <c r="DV22" i="3"/>
  <c r="EX22" i="3"/>
  <c r="DW22" i="3"/>
  <c r="EY22" i="3"/>
  <c r="DX22" i="3"/>
  <c r="EZ22" i="3"/>
  <c r="DY22" i="3"/>
  <c r="FA22" i="3"/>
  <c r="DZ22" i="3"/>
  <c r="FB22" i="3"/>
  <c r="EA22" i="3"/>
  <c r="FC22" i="3"/>
  <c r="EB22" i="3"/>
  <c r="FD22" i="3"/>
  <c r="EC22" i="3"/>
  <c r="FE22" i="3"/>
  <c r="ED22" i="3"/>
  <c r="FF22" i="3"/>
  <c r="EE22" i="3"/>
  <c r="FG22" i="3"/>
  <c r="EF22" i="3"/>
  <c r="FH22" i="3"/>
  <c r="EG22" i="3"/>
  <c r="FI22" i="3"/>
  <c r="EH22" i="3"/>
  <c r="FJ22" i="3"/>
  <c r="EI22" i="3"/>
  <c r="FK22" i="3"/>
  <c r="DL23" i="3"/>
  <c r="EN23" i="3"/>
  <c r="DO23" i="3"/>
  <c r="EQ23" i="3"/>
  <c r="DP23" i="3"/>
  <c r="ER23" i="3"/>
  <c r="DQ23" i="3"/>
  <c r="ES23" i="3"/>
  <c r="DR23" i="3"/>
  <c r="ET23" i="3"/>
  <c r="DS23" i="3"/>
  <c r="EU23" i="3"/>
  <c r="DU23" i="3"/>
  <c r="EW23" i="3"/>
  <c r="DV23" i="3"/>
  <c r="EX23" i="3"/>
  <c r="DW23" i="3"/>
  <c r="EY23" i="3"/>
  <c r="DX23" i="3"/>
  <c r="EZ23" i="3"/>
  <c r="DY23" i="3"/>
  <c r="FA23" i="3"/>
  <c r="DZ23" i="3"/>
  <c r="FB23" i="3"/>
  <c r="EA23" i="3"/>
  <c r="FC23" i="3"/>
  <c r="EB23" i="3"/>
  <c r="FD23" i="3"/>
  <c r="EC23" i="3"/>
  <c r="FE23" i="3"/>
  <c r="ED23" i="3"/>
  <c r="FF23" i="3"/>
  <c r="EE23" i="3"/>
  <c r="FG23" i="3"/>
  <c r="EF23" i="3"/>
  <c r="FH23" i="3"/>
  <c r="EG23" i="3"/>
  <c r="FI23" i="3"/>
  <c r="EH23" i="3"/>
  <c r="FJ23" i="3"/>
  <c r="EI23" i="3"/>
  <c r="FK23" i="3"/>
  <c r="DL24" i="3"/>
  <c r="EN24" i="3"/>
  <c r="DO24" i="3"/>
  <c r="EQ24" i="3"/>
  <c r="DP24" i="3"/>
  <c r="ER24" i="3"/>
  <c r="DQ24" i="3"/>
  <c r="ES24" i="3"/>
  <c r="DR24" i="3"/>
  <c r="ET24" i="3"/>
  <c r="DS24" i="3"/>
  <c r="EU24" i="3"/>
  <c r="DU24" i="3"/>
  <c r="EW24" i="3"/>
  <c r="DV24" i="3"/>
  <c r="EX24" i="3"/>
  <c r="DW24" i="3"/>
  <c r="EY24" i="3"/>
  <c r="DX24" i="3"/>
  <c r="EZ24" i="3"/>
  <c r="DY24" i="3"/>
  <c r="FA24" i="3"/>
  <c r="DZ24" i="3"/>
  <c r="FB24" i="3"/>
  <c r="EA24" i="3"/>
  <c r="FC24" i="3"/>
  <c r="EB24" i="3"/>
  <c r="FD24" i="3"/>
  <c r="EC24" i="3"/>
  <c r="FE24" i="3"/>
  <c r="ED24" i="3"/>
  <c r="FF24" i="3"/>
  <c r="EE24" i="3"/>
  <c r="FG24" i="3"/>
  <c r="EF24" i="3"/>
  <c r="FH24" i="3"/>
  <c r="EG24" i="3"/>
  <c r="FI24" i="3"/>
  <c r="EH24" i="3"/>
  <c r="FJ24" i="3"/>
  <c r="EI24" i="3"/>
  <c r="FK24" i="3"/>
  <c r="DL25" i="3"/>
  <c r="EN25" i="3"/>
  <c r="DO25" i="3"/>
  <c r="EQ25" i="3"/>
  <c r="DP25" i="3"/>
  <c r="ER25" i="3"/>
  <c r="DQ25" i="3"/>
  <c r="ES25" i="3"/>
  <c r="DR25" i="3"/>
  <c r="ET25" i="3"/>
  <c r="DS25" i="3"/>
  <c r="EU25" i="3"/>
  <c r="DU25" i="3"/>
  <c r="EW25" i="3"/>
  <c r="DV25" i="3"/>
  <c r="EX25" i="3"/>
  <c r="DW25" i="3"/>
  <c r="EY25" i="3"/>
  <c r="DX25" i="3"/>
  <c r="EZ25" i="3"/>
  <c r="DY25" i="3"/>
  <c r="FA25" i="3"/>
  <c r="DZ25" i="3"/>
  <c r="FB25" i="3"/>
  <c r="EA25" i="3"/>
  <c r="FC25" i="3"/>
  <c r="EB25" i="3"/>
  <c r="FD25" i="3"/>
  <c r="EC25" i="3"/>
  <c r="FE25" i="3"/>
  <c r="ED25" i="3"/>
  <c r="FF25" i="3"/>
  <c r="EE25" i="3"/>
  <c r="FG25" i="3"/>
  <c r="EF25" i="3"/>
  <c r="FH25" i="3"/>
  <c r="EG25" i="3"/>
  <c r="FI25" i="3"/>
  <c r="EH25" i="3"/>
  <c r="FJ25" i="3"/>
  <c r="EI25" i="3"/>
  <c r="FK25" i="3"/>
  <c r="DL26" i="3"/>
  <c r="EN26" i="3"/>
  <c r="DO26" i="3"/>
  <c r="EQ26" i="3"/>
  <c r="DP26" i="3"/>
  <c r="ER26" i="3"/>
  <c r="DQ26" i="3"/>
  <c r="ES26" i="3"/>
  <c r="DR26" i="3"/>
  <c r="ET26" i="3"/>
  <c r="DS26" i="3"/>
  <c r="EU26" i="3"/>
  <c r="DU26" i="3"/>
  <c r="EW26" i="3"/>
  <c r="DV26" i="3"/>
  <c r="EX26" i="3"/>
  <c r="DW26" i="3"/>
  <c r="EY26" i="3"/>
  <c r="DX26" i="3"/>
  <c r="EZ26" i="3"/>
  <c r="DY26" i="3"/>
  <c r="FA26" i="3"/>
  <c r="DZ26" i="3"/>
  <c r="FB26" i="3"/>
  <c r="EA26" i="3"/>
  <c r="FC26" i="3"/>
  <c r="EB26" i="3"/>
  <c r="FD26" i="3"/>
  <c r="EC26" i="3"/>
  <c r="FE26" i="3"/>
  <c r="ED26" i="3"/>
  <c r="FF26" i="3"/>
  <c r="EE26" i="3"/>
  <c r="FG26" i="3"/>
  <c r="EF26" i="3"/>
  <c r="FH26" i="3"/>
  <c r="EG26" i="3"/>
  <c r="FI26" i="3"/>
  <c r="EH26" i="3"/>
  <c r="FJ26" i="3"/>
  <c r="EI26" i="3"/>
  <c r="FK26" i="3"/>
  <c r="EF27" i="3"/>
  <c r="FH21" i="3"/>
  <c r="FH27" i="3"/>
  <c r="EI27" i="3"/>
  <c r="FK21" i="3"/>
  <c r="FK27" i="3"/>
  <c r="EU21" i="3"/>
  <c r="EU27" i="3"/>
  <c r="DS27" i="3"/>
  <c r="EH27" i="3"/>
  <c r="FJ21" i="3"/>
  <c r="FJ27" i="3"/>
  <c r="DZ27" i="3"/>
  <c r="FB21" i="3"/>
  <c r="FB27" i="3"/>
  <c r="DR27" i="3"/>
  <c r="ET21" i="3"/>
  <c r="ET27" i="3"/>
  <c r="EG27" i="3"/>
  <c r="FI21" i="3"/>
  <c r="FI27" i="3"/>
  <c r="DY27" i="3"/>
  <c r="FA21" i="3"/>
  <c r="FA27" i="3"/>
  <c r="DQ27" i="3"/>
  <c r="ES21" i="3"/>
  <c r="ES27" i="3"/>
  <c r="DX27" i="3"/>
  <c r="EZ21" i="3"/>
  <c r="EZ27" i="3"/>
  <c r="FF21" i="3"/>
  <c r="FF27" i="3"/>
  <c r="ED27" i="3"/>
  <c r="DV27" i="3"/>
  <c r="EX21" i="3"/>
  <c r="EX27" i="3"/>
  <c r="EP21" i="3"/>
  <c r="FE21" i="3"/>
  <c r="FE27" i="3"/>
  <c r="EC27" i="3"/>
  <c r="EW21" i="3"/>
  <c r="EW27" i="3"/>
  <c r="DU27" i="3"/>
  <c r="EO21" i="3"/>
  <c r="DP27" i="3"/>
  <c r="ER21" i="3"/>
  <c r="ER27" i="3"/>
  <c r="FG21" i="3"/>
  <c r="FG27" i="3"/>
  <c r="EE27" i="3"/>
  <c r="DO27" i="3"/>
  <c r="EQ21" i="3"/>
  <c r="EQ27" i="3"/>
  <c r="FD21" i="3"/>
  <c r="FD27" i="3"/>
  <c r="EB27" i="3"/>
  <c r="EV21" i="3"/>
  <c r="EN21" i="3"/>
  <c r="EN27" i="3"/>
  <c r="DL27" i="3"/>
  <c r="CW27" i="6"/>
  <c r="CW27" i="5"/>
  <c r="CW27" i="4"/>
  <c r="CW27" i="3"/>
  <c r="DA27" i="6"/>
  <c r="DA27" i="5"/>
  <c r="DA27" i="4"/>
  <c r="DA27" i="3"/>
  <c r="DA29" i="6"/>
  <c r="CZ29" i="6"/>
  <c r="CW29" i="6"/>
  <c r="CV29" i="6"/>
  <c r="DA26" i="6"/>
  <c r="CW26" i="6"/>
  <c r="CS26" i="6"/>
  <c r="DT26" i="6"/>
  <c r="EV26" i="6"/>
  <c r="CJ26" i="6"/>
  <c r="DK26" i="6"/>
  <c r="EM26" i="6"/>
  <c r="CF26" i="6"/>
  <c r="DG26" i="6"/>
  <c r="BQ26" i="6"/>
  <c r="CR26" i="6"/>
  <c r="BE26" i="6"/>
  <c r="CG26" i="6"/>
  <c r="DH26" i="6"/>
  <c r="BD26" i="6"/>
  <c r="BC26" i="6"/>
  <c r="CE26" i="6"/>
  <c r="DF26" i="6"/>
  <c r="BB26" i="6"/>
  <c r="CD26" i="6"/>
  <c r="DE26" i="6"/>
  <c r="BA26" i="6"/>
  <c r="CC26" i="6"/>
  <c r="DD26" i="6"/>
  <c r="AZ26" i="6"/>
  <c r="CB26" i="6"/>
  <c r="DC26" i="6"/>
  <c r="AY26" i="6"/>
  <c r="CA26" i="6"/>
  <c r="DB26" i="6"/>
  <c r="AX26" i="6"/>
  <c r="BZ26" i="6"/>
  <c r="AW26" i="6"/>
  <c r="BY26" i="6"/>
  <c r="CZ26" i="6"/>
  <c r="AV26" i="6"/>
  <c r="BX26" i="6"/>
  <c r="CY26" i="6"/>
  <c r="AU26" i="6"/>
  <c r="BW26" i="6"/>
  <c r="CX26" i="6"/>
  <c r="AT26" i="6"/>
  <c r="BV26" i="6"/>
  <c r="AS26" i="6"/>
  <c r="BU26" i="6"/>
  <c r="CV26" i="6"/>
  <c r="AR26" i="6"/>
  <c r="BT26" i="6"/>
  <c r="CU26" i="6"/>
  <c r="AQ26" i="6"/>
  <c r="BS26" i="6"/>
  <c r="CT26" i="6"/>
  <c r="AP26" i="6"/>
  <c r="AO26" i="6"/>
  <c r="AN26" i="6"/>
  <c r="BP26" i="6"/>
  <c r="CQ26" i="6"/>
  <c r="AM26" i="6"/>
  <c r="BO26" i="6"/>
  <c r="CP26" i="6"/>
  <c r="AL26" i="6"/>
  <c r="BN26" i="6"/>
  <c r="CO26" i="6"/>
  <c r="AK26" i="6"/>
  <c r="BM26" i="6"/>
  <c r="CN26" i="6"/>
  <c r="AJ26" i="6"/>
  <c r="BL26" i="6"/>
  <c r="CM26" i="6"/>
  <c r="AI26" i="6"/>
  <c r="BK26" i="6"/>
  <c r="CL26" i="6"/>
  <c r="AH26" i="6"/>
  <c r="BJ26" i="6"/>
  <c r="CK26" i="6"/>
  <c r="AG26" i="6"/>
  <c r="DA25" i="6"/>
  <c r="CS25" i="6"/>
  <c r="DT25" i="6"/>
  <c r="EV25" i="6"/>
  <c r="CK25" i="6"/>
  <c r="CJ25" i="6"/>
  <c r="DK25" i="6"/>
  <c r="EM25" i="6"/>
  <c r="BZ25" i="6"/>
  <c r="BQ25" i="6"/>
  <c r="CR25" i="6"/>
  <c r="BP25" i="6"/>
  <c r="CQ25" i="6"/>
  <c r="BE25" i="6"/>
  <c r="CG25" i="6"/>
  <c r="DH25" i="6"/>
  <c r="BD25" i="6"/>
  <c r="CF25" i="6"/>
  <c r="DG25" i="6"/>
  <c r="BC25" i="6"/>
  <c r="CE25" i="6"/>
  <c r="DF25" i="6"/>
  <c r="BB25" i="6"/>
  <c r="CD25" i="6"/>
  <c r="DE25" i="6"/>
  <c r="BA25" i="6"/>
  <c r="CC25" i="6"/>
  <c r="DD25" i="6"/>
  <c r="AZ25" i="6"/>
  <c r="CB25" i="6"/>
  <c r="DC25" i="6"/>
  <c r="AY25" i="6"/>
  <c r="CA25" i="6"/>
  <c r="DB25" i="6"/>
  <c r="AX25" i="6"/>
  <c r="AW25" i="6"/>
  <c r="BY25" i="6"/>
  <c r="CZ25" i="6"/>
  <c r="AV25" i="6"/>
  <c r="BX25" i="6"/>
  <c r="CY25" i="6"/>
  <c r="AU25" i="6"/>
  <c r="BW25" i="6"/>
  <c r="CX25" i="6"/>
  <c r="AT25" i="6"/>
  <c r="BV25" i="6"/>
  <c r="CW25" i="6"/>
  <c r="AS25" i="6"/>
  <c r="BU25" i="6"/>
  <c r="CV25" i="6"/>
  <c r="AR25" i="6"/>
  <c r="BT25" i="6"/>
  <c r="CU25" i="6"/>
  <c r="AQ25" i="6"/>
  <c r="BS25" i="6"/>
  <c r="CT25" i="6"/>
  <c r="AP25" i="6"/>
  <c r="AO25" i="6"/>
  <c r="AN25" i="6"/>
  <c r="AM25" i="6"/>
  <c r="BO25" i="6"/>
  <c r="CP25" i="6"/>
  <c r="AL25" i="6"/>
  <c r="BN25" i="6"/>
  <c r="CO25" i="6"/>
  <c r="AK25" i="6"/>
  <c r="BM25" i="6"/>
  <c r="CN25" i="6"/>
  <c r="AJ25" i="6"/>
  <c r="BL25" i="6"/>
  <c r="CM25" i="6"/>
  <c r="AI25" i="6"/>
  <c r="BK25" i="6"/>
  <c r="CL25" i="6"/>
  <c r="AH25" i="6"/>
  <c r="BJ25" i="6"/>
  <c r="AG25" i="6"/>
  <c r="DD24" i="6"/>
  <c r="DC24" i="6"/>
  <c r="CS24" i="6"/>
  <c r="DT24" i="6"/>
  <c r="EV24" i="6"/>
  <c r="CJ24" i="6"/>
  <c r="DK24" i="6"/>
  <c r="EM24" i="6"/>
  <c r="BE24" i="6"/>
  <c r="CG24" i="6"/>
  <c r="DH24" i="6"/>
  <c r="BD24" i="6"/>
  <c r="CF24" i="6"/>
  <c r="DG24" i="6"/>
  <c r="BC24" i="6"/>
  <c r="CE24" i="6"/>
  <c r="DF24" i="6"/>
  <c r="BB24" i="6"/>
  <c r="CD24" i="6"/>
  <c r="DE24" i="6"/>
  <c r="BA24" i="6"/>
  <c r="CC24" i="6"/>
  <c r="AZ24" i="6"/>
  <c r="CB24" i="6"/>
  <c r="AY24" i="6"/>
  <c r="CA24" i="6"/>
  <c r="DB24" i="6"/>
  <c r="AX24" i="6"/>
  <c r="BZ24" i="6"/>
  <c r="DA24" i="6"/>
  <c r="AW24" i="6"/>
  <c r="BY24" i="6"/>
  <c r="CZ24" i="6"/>
  <c r="AV24" i="6"/>
  <c r="BX24" i="6"/>
  <c r="CY24" i="6"/>
  <c r="AU24" i="6"/>
  <c r="BW24" i="6"/>
  <c r="CX24" i="6"/>
  <c r="AT24" i="6"/>
  <c r="BV24" i="6"/>
  <c r="CW24" i="6"/>
  <c r="AS24" i="6"/>
  <c r="BU24" i="6"/>
  <c r="CV24" i="6"/>
  <c r="AR24" i="6"/>
  <c r="BT24" i="6"/>
  <c r="CU24" i="6"/>
  <c r="AQ24" i="6"/>
  <c r="BS24" i="6"/>
  <c r="CT24" i="6"/>
  <c r="AP24" i="6"/>
  <c r="AO24" i="6"/>
  <c r="BQ24" i="6"/>
  <c r="CR24" i="6"/>
  <c r="AN24" i="6"/>
  <c r="BP24" i="6"/>
  <c r="CQ24" i="6"/>
  <c r="AM24" i="6"/>
  <c r="BO24" i="6"/>
  <c r="CP24" i="6"/>
  <c r="AL24" i="6"/>
  <c r="BN24" i="6"/>
  <c r="CO24" i="6"/>
  <c r="AK24" i="6"/>
  <c r="BM24" i="6"/>
  <c r="CN24" i="6"/>
  <c r="AJ24" i="6"/>
  <c r="BL24" i="6"/>
  <c r="CM24" i="6"/>
  <c r="AI24" i="6"/>
  <c r="BK24" i="6"/>
  <c r="CL24" i="6"/>
  <c r="AH24" i="6"/>
  <c r="BJ24" i="6"/>
  <c r="CK24" i="6"/>
  <c r="AG24" i="6"/>
  <c r="DD23" i="6"/>
  <c r="DA23" i="6"/>
  <c r="CZ23" i="6"/>
  <c r="CS23" i="6"/>
  <c r="DT23" i="6"/>
  <c r="EV23" i="6"/>
  <c r="CJ23" i="6"/>
  <c r="DK23" i="6"/>
  <c r="EM23" i="6"/>
  <c r="CC23" i="6"/>
  <c r="CB23" i="6"/>
  <c r="DC23" i="6"/>
  <c r="BU23" i="6"/>
  <c r="CV23" i="6"/>
  <c r="BE23" i="6"/>
  <c r="CG23" i="6"/>
  <c r="DH23" i="6"/>
  <c r="BD23" i="6"/>
  <c r="CF23" i="6"/>
  <c r="DG23" i="6"/>
  <c r="BC23" i="6"/>
  <c r="CE23" i="6"/>
  <c r="DF23" i="6"/>
  <c r="BB23" i="6"/>
  <c r="CD23" i="6"/>
  <c r="DE23" i="6"/>
  <c r="BA23" i="6"/>
  <c r="AZ23" i="6"/>
  <c r="AY23" i="6"/>
  <c r="CA23" i="6"/>
  <c r="DB23" i="6"/>
  <c r="AX23" i="6"/>
  <c r="BZ23" i="6"/>
  <c r="AW23" i="6"/>
  <c r="BY23" i="6"/>
  <c r="AV23" i="6"/>
  <c r="BX23" i="6"/>
  <c r="CY23" i="6"/>
  <c r="AU23" i="6"/>
  <c r="BW23" i="6"/>
  <c r="CX23" i="6"/>
  <c r="AT23" i="6"/>
  <c r="BV23" i="6"/>
  <c r="CW23" i="6"/>
  <c r="AS23" i="6"/>
  <c r="AR23" i="6"/>
  <c r="BT23" i="6"/>
  <c r="CU23" i="6"/>
  <c r="AQ23" i="6"/>
  <c r="BS23" i="6"/>
  <c r="CT23" i="6"/>
  <c r="AP23" i="6"/>
  <c r="AO23" i="6"/>
  <c r="BQ23" i="6"/>
  <c r="CR23" i="6"/>
  <c r="AN23" i="6"/>
  <c r="BP23" i="6"/>
  <c r="CQ23" i="6"/>
  <c r="AM23" i="6"/>
  <c r="BO23" i="6"/>
  <c r="CP23" i="6"/>
  <c r="AL23" i="6"/>
  <c r="BN23" i="6"/>
  <c r="CO23" i="6"/>
  <c r="AK23" i="6"/>
  <c r="BM23" i="6"/>
  <c r="CN23" i="6"/>
  <c r="AJ23" i="6"/>
  <c r="BL23" i="6"/>
  <c r="CM23" i="6"/>
  <c r="AI23" i="6"/>
  <c r="BK23" i="6"/>
  <c r="CL23" i="6"/>
  <c r="AH23" i="6"/>
  <c r="BJ23" i="6"/>
  <c r="CK23" i="6"/>
  <c r="AG23" i="6"/>
  <c r="DA22" i="6"/>
  <c r="CS22" i="6"/>
  <c r="DT22" i="6"/>
  <c r="CJ22" i="6"/>
  <c r="DK22" i="6"/>
  <c r="EM22" i="6"/>
  <c r="CC22" i="6"/>
  <c r="DD22" i="6"/>
  <c r="CB22" i="6"/>
  <c r="DC22" i="6"/>
  <c r="CA22" i="6"/>
  <c r="DB22" i="6"/>
  <c r="BX22" i="6"/>
  <c r="CY22" i="6"/>
  <c r="BS22" i="6"/>
  <c r="CT22" i="6"/>
  <c r="BL22" i="6"/>
  <c r="CM22" i="6"/>
  <c r="BE22" i="6"/>
  <c r="CG22" i="6"/>
  <c r="DH22" i="6"/>
  <c r="BD22" i="6"/>
  <c r="CF22" i="6"/>
  <c r="DG22" i="6"/>
  <c r="BC22" i="6"/>
  <c r="CE22" i="6"/>
  <c r="DF22" i="6"/>
  <c r="BB22" i="6"/>
  <c r="CD22" i="6"/>
  <c r="DE22" i="6"/>
  <c r="BA22" i="6"/>
  <c r="AZ22" i="6"/>
  <c r="AY22" i="6"/>
  <c r="AX22" i="6"/>
  <c r="BZ22" i="6"/>
  <c r="AW22" i="6"/>
  <c r="BY22" i="6"/>
  <c r="CZ22" i="6"/>
  <c r="AV22" i="6"/>
  <c r="AU22" i="6"/>
  <c r="BW22" i="6"/>
  <c r="CX22" i="6"/>
  <c r="AT22" i="6"/>
  <c r="BV22" i="6"/>
  <c r="CW22" i="6"/>
  <c r="AS22" i="6"/>
  <c r="BU22" i="6"/>
  <c r="CV22" i="6"/>
  <c r="AR22" i="6"/>
  <c r="BT22" i="6"/>
  <c r="CU22" i="6"/>
  <c r="AQ22" i="6"/>
  <c r="AP22" i="6"/>
  <c r="AO22" i="6"/>
  <c r="BQ22" i="6"/>
  <c r="CR22" i="6"/>
  <c r="AN22" i="6"/>
  <c r="BP22" i="6"/>
  <c r="CQ22" i="6"/>
  <c r="AM22" i="6"/>
  <c r="BO22" i="6"/>
  <c r="CP22" i="6"/>
  <c r="CP27" i="6"/>
  <c r="CP29" i="6"/>
  <c r="AL22" i="6"/>
  <c r="BN22" i="6"/>
  <c r="CO22" i="6"/>
  <c r="AK22" i="6"/>
  <c r="BM22" i="6"/>
  <c r="CN22" i="6"/>
  <c r="AJ22" i="6"/>
  <c r="AI22" i="6"/>
  <c r="BK22" i="6"/>
  <c r="CL22" i="6"/>
  <c r="AH22" i="6"/>
  <c r="BJ22" i="6"/>
  <c r="CK22" i="6"/>
  <c r="AG22" i="6"/>
  <c r="DF21" i="6"/>
  <c r="CS21" i="6"/>
  <c r="DT21" i="6"/>
  <c r="EV21" i="6"/>
  <c r="CL21" i="6"/>
  <c r="CJ21" i="6"/>
  <c r="DK21" i="6"/>
  <c r="BY21" i="6"/>
  <c r="CZ21" i="6"/>
  <c r="BW21" i="6"/>
  <c r="CX21" i="6"/>
  <c r="BO21" i="6"/>
  <c r="CP21" i="6"/>
  <c r="BN21" i="6"/>
  <c r="CO21" i="6"/>
  <c r="BE21" i="6"/>
  <c r="CG21" i="6"/>
  <c r="DH21" i="6"/>
  <c r="BD21" i="6"/>
  <c r="CF21" i="6"/>
  <c r="DG21" i="6"/>
  <c r="BC21" i="6"/>
  <c r="CE21" i="6"/>
  <c r="BB21" i="6"/>
  <c r="CD21" i="6"/>
  <c r="DE21" i="6"/>
  <c r="BA21" i="6"/>
  <c r="CC21" i="6"/>
  <c r="DD21" i="6"/>
  <c r="AZ21" i="6"/>
  <c r="CB21" i="6"/>
  <c r="DC21" i="6"/>
  <c r="AY21" i="6"/>
  <c r="CA21" i="6"/>
  <c r="DB21" i="6"/>
  <c r="AX21" i="6"/>
  <c r="BZ21" i="6"/>
  <c r="DA21" i="6"/>
  <c r="AW21" i="6"/>
  <c r="AV21" i="6"/>
  <c r="BX21" i="6"/>
  <c r="CY21" i="6"/>
  <c r="AU21" i="6"/>
  <c r="AT21" i="6"/>
  <c r="BV21" i="6"/>
  <c r="CW21" i="6"/>
  <c r="AS21" i="6"/>
  <c r="BU21" i="6"/>
  <c r="CV21" i="6"/>
  <c r="AR21" i="6"/>
  <c r="BT21" i="6"/>
  <c r="CU21" i="6"/>
  <c r="AQ21" i="6"/>
  <c r="BS21" i="6"/>
  <c r="CT21" i="6"/>
  <c r="AP21" i="6"/>
  <c r="AO21" i="6"/>
  <c r="BQ21" i="6"/>
  <c r="CR21" i="6"/>
  <c r="AN21" i="6"/>
  <c r="BP21" i="6"/>
  <c r="CQ21" i="6"/>
  <c r="AM21" i="6"/>
  <c r="AL21" i="6"/>
  <c r="AK21" i="6"/>
  <c r="BM21" i="6"/>
  <c r="CN21" i="6"/>
  <c r="AJ21" i="6"/>
  <c r="BL21" i="6"/>
  <c r="CM21" i="6"/>
  <c r="AI21" i="6"/>
  <c r="BK21" i="6"/>
  <c r="AH21" i="6"/>
  <c r="BJ21" i="6"/>
  <c r="CK21" i="6"/>
  <c r="AG21" i="6"/>
  <c r="DC18" i="6"/>
  <c r="CU18" i="6"/>
  <c r="CS18" i="6"/>
  <c r="DT18" i="6"/>
  <c r="EV18" i="6"/>
  <c r="CJ18" i="6"/>
  <c r="DK18" i="6"/>
  <c r="EM18" i="6"/>
  <c r="BZ18" i="6"/>
  <c r="DA18" i="6"/>
  <c r="BX18" i="6"/>
  <c r="CY18" i="6"/>
  <c r="BW18" i="6"/>
  <c r="CX18" i="6"/>
  <c r="BP18" i="6"/>
  <c r="CQ18" i="6"/>
  <c r="BE18" i="6"/>
  <c r="CG18" i="6"/>
  <c r="DH18" i="6"/>
  <c r="BD18" i="6"/>
  <c r="CF18" i="6"/>
  <c r="DG18" i="6"/>
  <c r="BC18" i="6"/>
  <c r="CE18" i="6"/>
  <c r="DF18" i="6"/>
  <c r="BB18" i="6"/>
  <c r="CD18" i="6"/>
  <c r="DE18" i="6"/>
  <c r="BA18" i="6"/>
  <c r="CC18" i="6"/>
  <c r="DD18" i="6"/>
  <c r="AZ18" i="6"/>
  <c r="CB18" i="6"/>
  <c r="AY18" i="6"/>
  <c r="CA18" i="6"/>
  <c r="DB18" i="6"/>
  <c r="AX18" i="6"/>
  <c r="AW18" i="6"/>
  <c r="BY18" i="6"/>
  <c r="CZ18" i="6"/>
  <c r="AV18" i="6"/>
  <c r="AU18" i="6"/>
  <c r="AT18" i="6"/>
  <c r="BV18" i="6"/>
  <c r="CW18" i="6"/>
  <c r="AS18" i="6"/>
  <c r="BU18" i="6"/>
  <c r="CV18" i="6"/>
  <c r="AR18" i="6"/>
  <c r="BT18" i="6"/>
  <c r="AQ18" i="6"/>
  <c r="BS18" i="6"/>
  <c r="CT18" i="6"/>
  <c r="AP18" i="6"/>
  <c r="AO18" i="6"/>
  <c r="BQ18" i="6"/>
  <c r="CR18" i="6"/>
  <c r="AN18" i="6"/>
  <c r="AM18" i="6"/>
  <c r="BO18" i="6"/>
  <c r="CP18" i="6"/>
  <c r="AL18" i="6"/>
  <c r="BN18" i="6"/>
  <c r="CO18" i="6"/>
  <c r="AK18" i="6"/>
  <c r="BM18" i="6"/>
  <c r="CN18" i="6"/>
  <c r="AJ18" i="6"/>
  <c r="BL18" i="6"/>
  <c r="CM18" i="6"/>
  <c r="AI18" i="6"/>
  <c r="BK18" i="6"/>
  <c r="CL18" i="6"/>
  <c r="AH18" i="6"/>
  <c r="BJ18" i="6"/>
  <c r="CK18" i="6"/>
  <c r="AG18" i="6"/>
  <c r="DD17" i="6"/>
  <c r="CV17" i="6"/>
  <c r="CS17" i="6"/>
  <c r="DT17" i="6"/>
  <c r="EV17" i="6"/>
  <c r="CJ17" i="6"/>
  <c r="DK17" i="6"/>
  <c r="EM17" i="6"/>
  <c r="CD17" i="6"/>
  <c r="DE17" i="6"/>
  <c r="CA17" i="6"/>
  <c r="DB17" i="6"/>
  <c r="BM17" i="6"/>
  <c r="CN17" i="6"/>
  <c r="BE17" i="6"/>
  <c r="CG17" i="6"/>
  <c r="DH17" i="6"/>
  <c r="BD17" i="6"/>
  <c r="CF17" i="6"/>
  <c r="DG17" i="6"/>
  <c r="BC17" i="6"/>
  <c r="CE17" i="6"/>
  <c r="DF17" i="6"/>
  <c r="BB17" i="6"/>
  <c r="BA17" i="6"/>
  <c r="CC17" i="6"/>
  <c r="AZ17" i="6"/>
  <c r="CB17" i="6"/>
  <c r="DC17" i="6"/>
  <c r="AY17" i="6"/>
  <c r="AX17" i="6"/>
  <c r="BZ17" i="6"/>
  <c r="DA17" i="6"/>
  <c r="AW17" i="6"/>
  <c r="BY17" i="6"/>
  <c r="CZ17" i="6"/>
  <c r="AV17" i="6"/>
  <c r="BX17" i="6"/>
  <c r="CY17" i="6"/>
  <c r="AU17" i="6"/>
  <c r="BW17" i="6"/>
  <c r="CX17" i="6"/>
  <c r="AT17" i="6"/>
  <c r="BV17" i="6"/>
  <c r="CW17" i="6"/>
  <c r="AS17" i="6"/>
  <c r="BU17" i="6"/>
  <c r="AR17" i="6"/>
  <c r="BT17" i="6"/>
  <c r="CU17" i="6"/>
  <c r="AQ17" i="6"/>
  <c r="BS17" i="6"/>
  <c r="CT17" i="6"/>
  <c r="AP17" i="6"/>
  <c r="AO17" i="6"/>
  <c r="BQ17" i="6"/>
  <c r="CR17" i="6"/>
  <c r="AN17" i="6"/>
  <c r="BP17" i="6"/>
  <c r="CQ17" i="6"/>
  <c r="AM17" i="6"/>
  <c r="BO17" i="6"/>
  <c r="CP17" i="6"/>
  <c r="AL17" i="6"/>
  <c r="BN17" i="6"/>
  <c r="CO17" i="6"/>
  <c r="AK17" i="6"/>
  <c r="AJ17" i="6"/>
  <c r="BL17" i="6"/>
  <c r="CM17" i="6"/>
  <c r="AI17" i="6"/>
  <c r="BK17" i="6"/>
  <c r="CL17" i="6"/>
  <c r="AH17" i="6"/>
  <c r="BJ17" i="6"/>
  <c r="CK17" i="6"/>
  <c r="AG17" i="6"/>
  <c r="CS16" i="6"/>
  <c r="DT16" i="6"/>
  <c r="EV16" i="6"/>
  <c r="CJ16" i="6"/>
  <c r="DK16" i="6"/>
  <c r="EM16" i="6"/>
  <c r="CB16" i="6"/>
  <c r="DC16" i="6"/>
  <c r="BZ16" i="6"/>
  <c r="DA16" i="6"/>
  <c r="BY16" i="6"/>
  <c r="CZ16" i="6"/>
  <c r="BT16" i="6"/>
  <c r="CU16" i="6"/>
  <c r="BS16" i="6"/>
  <c r="CT16" i="6"/>
  <c r="BK16" i="6"/>
  <c r="CL16" i="6"/>
  <c r="BE16" i="6"/>
  <c r="CG16" i="6"/>
  <c r="DH16" i="6"/>
  <c r="BD16" i="6"/>
  <c r="CF16" i="6"/>
  <c r="DG16" i="6"/>
  <c r="BC16" i="6"/>
  <c r="CE16" i="6"/>
  <c r="DF16" i="6"/>
  <c r="BB16" i="6"/>
  <c r="CD16" i="6"/>
  <c r="DE16" i="6"/>
  <c r="BA16" i="6"/>
  <c r="CC16" i="6"/>
  <c r="DD16" i="6"/>
  <c r="AZ16" i="6"/>
  <c r="AY16" i="6"/>
  <c r="CA16" i="6"/>
  <c r="DB16" i="6"/>
  <c r="AX16" i="6"/>
  <c r="AW16" i="6"/>
  <c r="AV16" i="6"/>
  <c r="BX16" i="6"/>
  <c r="CY16" i="6"/>
  <c r="AU16" i="6"/>
  <c r="BW16" i="6"/>
  <c r="CX16" i="6"/>
  <c r="AT16" i="6"/>
  <c r="BV16" i="6"/>
  <c r="CW16" i="6"/>
  <c r="AS16" i="6"/>
  <c r="BU16" i="6"/>
  <c r="CV16" i="6"/>
  <c r="AR16" i="6"/>
  <c r="AQ16" i="6"/>
  <c r="AP16" i="6"/>
  <c r="AO16" i="6"/>
  <c r="BQ16" i="6"/>
  <c r="CR16" i="6"/>
  <c r="AN16" i="6"/>
  <c r="BP16" i="6"/>
  <c r="CQ16" i="6"/>
  <c r="AM16" i="6"/>
  <c r="BO16" i="6"/>
  <c r="CP16" i="6"/>
  <c r="AL16" i="6"/>
  <c r="BN16" i="6"/>
  <c r="CO16" i="6"/>
  <c r="AK16" i="6"/>
  <c r="BM16" i="6"/>
  <c r="CN16" i="6"/>
  <c r="AJ16" i="6"/>
  <c r="BL16" i="6"/>
  <c r="CM16" i="6"/>
  <c r="AI16" i="6"/>
  <c r="AH16" i="6"/>
  <c r="BJ16" i="6"/>
  <c r="CK16" i="6"/>
  <c r="AG16" i="6"/>
  <c r="CS15" i="6"/>
  <c r="DT15" i="6"/>
  <c r="EV15" i="6"/>
  <c r="CJ15" i="6"/>
  <c r="DK15" i="6"/>
  <c r="EM15" i="6"/>
  <c r="CG15" i="6"/>
  <c r="DH15" i="6"/>
  <c r="CF15" i="6"/>
  <c r="DG15" i="6"/>
  <c r="CC15" i="6"/>
  <c r="DD15" i="6"/>
  <c r="BE15" i="6"/>
  <c r="BD15" i="6"/>
  <c r="BC15" i="6"/>
  <c r="CE15" i="6"/>
  <c r="DF15" i="6"/>
  <c r="BB15" i="6"/>
  <c r="CD15" i="6"/>
  <c r="DE15" i="6"/>
  <c r="BA15" i="6"/>
  <c r="AZ15" i="6"/>
  <c r="CB15" i="6"/>
  <c r="DC15" i="6"/>
  <c r="AY15" i="6"/>
  <c r="CA15" i="6"/>
  <c r="DB15" i="6"/>
  <c r="AX15" i="6"/>
  <c r="BZ15" i="6"/>
  <c r="DA15" i="6"/>
  <c r="AW15" i="6"/>
  <c r="BY15" i="6"/>
  <c r="CZ15" i="6"/>
  <c r="AV15" i="6"/>
  <c r="BX15" i="6"/>
  <c r="CY15" i="6"/>
  <c r="AU15" i="6"/>
  <c r="BW15" i="6"/>
  <c r="CX15" i="6"/>
  <c r="AT15" i="6"/>
  <c r="BV15" i="6"/>
  <c r="CW15" i="6"/>
  <c r="AS15" i="6"/>
  <c r="BU15" i="6"/>
  <c r="CV15" i="6"/>
  <c r="AR15" i="6"/>
  <c r="BT15" i="6"/>
  <c r="CU15" i="6"/>
  <c r="AQ15" i="6"/>
  <c r="BS15" i="6"/>
  <c r="CT15" i="6"/>
  <c r="AP15" i="6"/>
  <c r="AO15" i="6"/>
  <c r="BQ15" i="6"/>
  <c r="CR15" i="6"/>
  <c r="AN15" i="6"/>
  <c r="BP15" i="6"/>
  <c r="CQ15" i="6"/>
  <c r="AM15" i="6"/>
  <c r="BO15" i="6"/>
  <c r="CP15" i="6"/>
  <c r="AL15" i="6"/>
  <c r="BN15" i="6"/>
  <c r="CO15" i="6"/>
  <c r="AK15" i="6"/>
  <c r="BM15" i="6"/>
  <c r="CN15" i="6"/>
  <c r="AJ15" i="6"/>
  <c r="BL15" i="6"/>
  <c r="CM15" i="6"/>
  <c r="AI15" i="6"/>
  <c r="BK15" i="6"/>
  <c r="CL15" i="6"/>
  <c r="AH15" i="6"/>
  <c r="BJ15" i="6"/>
  <c r="CK15" i="6"/>
  <c r="AG15" i="6"/>
  <c r="CS14" i="6"/>
  <c r="DT14" i="6"/>
  <c r="EV14" i="6"/>
  <c r="CJ14" i="6"/>
  <c r="DK14" i="6"/>
  <c r="EM14" i="6"/>
  <c r="CA14" i="6"/>
  <c r="DB14" i="6"/>
  <c r="BS14" i="6"/>
  <c r="CT14" i="6"/>
  <c r="BE14" i="6"/>
  <c r="CG14" i="6"/>
  <c r="DH14" i="6"/>
  <c r="BD14" i="6"/>
  <c r="CF14" i="6"/>
  <c r="DG14" i="6"/>
  <c r="BC14" i="6"/>
  <c r="CE14" i="6"/>
  <c r="DF14" i="6"/>
  <c r="BB14" i="6"/>
  <c r="CD14" i="6"/>
  <c r="DE14" i="6"/>
  <c r="BA14" i="6"/>
  <c r="CC14" i="6"/>
  <c r="DD14" i="6"/>
  <c r="AZ14" i="6"/>
  <c r="CB14" i="6"/>
  <c r="DC14" i="6"/>
  <c r="AY14" i="6"/>
  <c r="AX14" i="6"/>
  <c r="BZ14" i="6"/>
  <c r="DA14" i="6"/>
  <c r="AW14" i="6"/>
  <c r="BY14" i="6"/>
  <c r="CZ14" i="6"/>
  <c r="AV14" i="6"/>
  <c r="BX14" i="6"/>
  <c r="CY14" i="6"/>
  <c r="AU14" i="6"/>
  <c r="BW14" i="6"/>
  <c r="CX14" i="6"/>
  <c r="AT14" i="6"/>
  <c r="BV14" i="6"/>
  <c r="CW14" i="6"/>
  <c r="AS14" i="6"/>
  <c r="BU14" i="6"/>
  <c r="CV14" i="6"/>
  <c r="AR14" i="6"/>
  <c r="BT14" i="6"/>
  <c r="CU14" i="6"/>
  <c r="AQ14" i="6"/>
  <c r="AP14" i="6"/>
  <c r="AO14" i="6"/>
  <c r="BQ14" i="6"/>
  <c r="CR14" i="6"/>
  <c r="AN14" i="6"/>
  <c r="BP14" i="6"/>
  <c r="CQ14" i="6"/>
  <c r="AM14" i="6"/>
  <c r="BO14" i="6"/>
  <c r="CP14" i="6"/>
  <c r="AL14" i="6"/>
  <c r="BN14" i="6"/>
  <c r="CO14" i="6"/>
  <c r="AK14" i="6"/>
  <c r="BM14" i="6"/>
  <c r="CN14" i="6"/>
  <c r="AJ14" i="6"/>
  <c r="BL14" i="6"/>
  <c r="CM14" i="6"/>
  <c r="AI14" i="6"/>
  <c r="BK14" i="6"/>
  <c r="CL14" i="6"/>
  <c r="AH14" i="6"/>
  <c r="BJ14" i="6"/>
  <c r="CK14" i="6"/>
  <c r="AG14" i="6"/>
  <c r="DH13" i="6"/>
  <c r="CZ13" i="6"/>
  <c r="CV13" i="6"/>
  <c r="CS13" i="6"/>
  <c r="DT13" i="6"/>
  <c r="EV13" i="6"/>
  <c r="CJ13" i="6"/>
  <c r="DK13" i="6"/>
  <c r="EM13" i="6"/>
  <c r="CE13" i="6"/>
  <c r="DF13" i="6"/>
  <c r="BW13" i="6"/>
  <c r="CX13" i="6"/>
  <c r="BU13" i="6"/>
  <c r="BQ13" i="6"/>
  <c r="CR13" i="6"/>
  <c r="BE13" i="6"/>
  <c r="CG13" i="6"/>
  <c r="BD13" i="6"/>
  <c r="CF13" i="6"/>
  <c r="DG13" i="6"/>
  <c r="BC13" i="6"/>
  <c r="BB13" i="6"/>
  <c r="CD13" i="6"/>
  <c r="DE13" i="6"/>
  <c r="BA13" i="6"/>
  <c r="CC13" i="6"/>
  <c r="DD13" i="6"/>
  <c r="AZ13" i="6"/>
  <c r="CB13" i="6"/>
  <c r="DC13" i="6"/>
  <c r="AY13" i="6"/>
  <c r="CA13" i="6"/>
  <c r="DB13" i="6"/>
  <c r="AX13" i="6"/>
  <c r="BZ13" i="6"/>
  <c r="DA13" i="6"/>
  <c r="AW13" i="6"/>
  <c r="BY13" i="6"/>
  <c r="AV13" i="6"/>
  <c r="BX13" i="6"/>
  <c r="CY13" i="6"/>
  <c r="AU13" i="6"/>
  <c r="AT13" i="6"/>
  <c r="BV13" i="6"/>
  <c r="CW13" i="6"/>
  <c r="AS13" i="6"/>
  <c r="AR13" i="6"/>
  <c r="BT13" i="6"/>
  <c r="CU13" i="6"/>
  <c r="AQ13" i="6"/>
  <c r="BS13" i="6"/>
  <c r="CT13" i="6"/>
  <c r="AP13" i="6"/>
  <c r="AO13" i="6"/>
  <c r="AN13" i="6"/>
  <c r="BP13" i="6"/>
  <c r="CQ13" i="6"/>
  <c r="AM13" i="6"/>
  <c r="BO13" i="6"/>
  <c r="CP13" i="6"/>
  <c r="AL13" i="6"/>
  <c r="BN13" i="6"/>
  <c r="CO13" i="6"/>
  <c r="AK13" i="6"/>
  <c r="BM13" i="6"/>
  <c r="CN13" i="6"/>
  <c r="AJ13" i="6"/>
  <c r="BL13" i="6"/>
  <c r="CM13" i="6"/>
  <c r="AI13" i="6"/>
  <c r="BK13" i="6"/>
  <c r="CL13" i="6"/>
  <c r="AH13" i="6"/>
  <c r="BJ13" i="6"/>
  <c r="CK13" i="6"/>
  <c r="AG13" i="6"/>
  <c r="CS10" i="6"/>
  <c r="DT10" i="6"/>
  <c r="EV10" i="6"/>
  <c r="CP10" i="6"/>
  <c r="CO10" i="6"/>
  <c r="CJ10" i="6"/>
  <c r="DK10" i="6"/>
  <c r="EM10" i="6"/>
  <c r="BW10" i="6"/>
  <c r="CX10" i="6"/>
  <c r="BV10" i="6"/>
  <c r="CW10" i="6"/>
  <c r="BE10" i="6"/>
  <c r="CG10" i="6"/>
  <c r="DH10" i="6"/>
  <c r="BD10" i="6"/>
  <c r="CF10" i="6"/>
  <c r="DG10" i="6"/>
  <c r="BC10" i="6"/>
  <c r="CE10" i="6"/>
  <c r="DF10" i="6"/>
  <c r="BB10" i="6"/>
  <c r="CD10" i="6"/>
  <c r="DE10" i="6"/>
  <c r="BA10" i="6"/>
  <c r="CC10" i="6"/>
  <c r="DD10" i="6"/>
  <c r="AZ10" i="6"/>
  <c r="CB10" i="6"/>
  <c r="DC10" i="6"/>
  <c r="AY10" i="6"/>
  <c r="CA10" i="6"/>
  <c r="DB10" i="6"/>
  <c r="AX10" i="6"/>
  <c r="BZ10" i="6"/>
  <c r="DA10" i="6"/>
  <c r="AW10" i="6"/>
  <c r="BY10" i="6"/>
  <c r="CZ10" i="6"/>
  <c r="AV10" i="6"/>
  <c r="BX10" i="6"/>
  <c r="CY10" i="6"/>
  <c r="AU10" i="6"/>
  <c r="AT10" i="6"/>
  <c r="AS10" i="6"/>
  <c r="BU10" i="6"/>
  <c r="CV10" i="6"/>
  <c r="AR10" i="6"/>
  <c r="BT10" i="6"/>
  <c r="CU10" i="6"/>
  <c r="AQ10" i="6"/>
  <c r="BS10" i="6"/>
  <c r="CT10" i="6"/>
  <c r="AP10" i="6"/>
  <c r="AO10" i="6"/>
  <c r="BQ10" i="6"/>
  <c r="CR10" i="6"/>
  <c r="AN10" i="6"/>
  <c r="BP10" i="6"/>
  <c r="CQ10" i="6"/>
  <c r="AM10" i="6"/>
  <c r="BO10" i="6"/>
  <c r="AL10" i="6"/>
  <c r="BN10" i="6"/>
  <c r="AK10" i="6"/>
  <c r="BM10" i="6"/>
  <c r="CN10" i="6"/>
  <c r="AJ10" i="6"/>
  <c r="BL10" i="6"/>
  <c r="CM10" i="6"/>
  <c r="AI10" i="6"/>
  <c r="BK10" i="6"/>
  <c r="CL10" i="6"/>
  <c r="AH10" i="6"/>
  <c r="BJ10" i="6"/>
  <c r="CK10" i="6"/>
  <c r="AG10" i="6"/>
  <c r="DG9" i="6"/>
  <c r="CS9" i="6"/>
  <c r="DT9" i="6"/>
  <c r="EV9" i="6"/>
  <c r="CJ9" i="6"/>
  <c r="DK9" i="6"/>
  <c r="EM9" i="6"/>
  <c r="CG9" i="6"/>
  <c r="DH9" i="6"/>
  <c r="CF9" i="6"/>
  <c r="BY9" i="6"/>
  <c r="CZ9" i="6"/>
  <c r="BX9" i="6"/>
  <c r="CY9" i="6"/>
  <c r="BW9" i="6"/>
  <c r="CX9" i="6"/>
  <c r="BE9" i="6"/>
  <c r="BD9" i="6"/>
  <c r="BC9" i="6"/>
  <c r="CE9" i="6"/>
  <c r="DF9" i="6"/>
  <c r="BB9" i="6"/>
  <c r="CD9" i="6"/>
  <c r="DE9" i="6"/>
  <c r="BA9" i="6"/>
  <c r="CC9" i="6"/>
  <c r="DD9" i="6"/>
  <c r="AZ9" i="6"/>
  <c r="CB9" i="6"/>
  <c r="DC9" i="6"/>
  <c r="AY9" i="6"/>
  <c r="CA9" i="6"/>
  <c r="DB9" i="6"/>
  <c r="AX9" i="6"/>
  <c r="BZ9" i="6"/>
  <c r="DA9" i="6"/>
  <c r="AW9" i="6"/>
  <c r="AV9" i="6"/>
  <c r="AU9" i="6"/>
  <c r="AT9" i="6"/>
  <c r="BV9" i="6"/>
  <c r="CW9" i="6"/>
  <c r="AS9" i="6"/>
  <c r="BU9" i="6"/>
  <c r="CV9" i="6"/>
  <c r="AR9" i="6"/>
  <c r="BT9" i="6"/>
  <c r="CU9" i="6"/>
  <c r="AQ9" i="6"/>
  <c r="BS9" i="6"/>
  <c r="CT9" i="6"/>
  <c r="AP9" i="6"/>
  <c r="AO9" i="6"/>
  <c r="BQ9" i="6"/>
  <c r="CR9" i="6"/>
  <c r="AN9" i="6"/>
  <c r="BP9" i="6"/>
  <c r="CQ9" i="6"/>
  <c r="AM9" i="6"/>
  <c r="BO9" i="6"/>
  <c r="CP9" i="6"/>
  <c r="AL9" i="6"/>
  <c r="BN9" i="6"/>
  <c r="CO9" i="6"/>
  <c r="AK9" i="6"/>
  <c r="BM9" i="6"/>
  <c r="CN9" i="6"/>
  <c r="AJ9" i="6"/>
  <c r="BL9" i="6"/>
  <c r="CM9" i="6"/>
  <c r="AI9" i="6"/>
  <c r="BK9" i="6"/>
  <c r="CL9" i="6"/>
  <c r="AH9" i="6"/>
  <c r="BJ9" i="6"/>
  <c r="CK9" i="6"/>
  <c r="AG9" i="6"/>
  <c r="CS8" i="6"/>
  <c r="DT8" i="6"/>
  <c r="EV8" i="6"/>
  <c r="CJ8" i="6"/>
  <c r="DK8" i="6"/>
  <c r="EM8" i="6"/>
  <c r="CD8" i="6"/>
  <c r="DE8" i="6"/>
  <c r="CC8" i="6"/>
  <c r="DD8" i="6"/>
  <c r="BQ8" i="6"/>
  <c r="CR8" i="6"/>
  <c r="BP8" i="6"/>
  <c r="CQ8" i="6"/>
  <c r="BM8" i="6"/>
  <c r="CN8" i="6"/>
  <c r="BE8" i="6"/>
  <c r="CG8" i="6"/>
  <c r="DH8" i="6"/>
  <c r="BD8" i="6"/>
  <c r="CF8" i="6"/>
  <c r="DG8" i="6"/>
  <c r="BC8" i="6"/>
  <c r="CE8" i="6"/>
  <c r="DF8" i="6"/>
  <c r="BB8" i="6"/>
  <c r="BA8" i="6"/>
  <c r="AZ8" i="6"/>
  <c r="CB8" i="6"/>
  <c r="DC8" i="6"/>
  <c r="AY8" i="6"/>
  <c r="CA8" i="6"/>
  <c r="DB8" i="6"/>
  <c r="AX8" i="6"/>
  <c r="BZ8" i="6"/>
  <c r="DA8" i="6"/>
  <c r="AW8" i="6"/>
  <c r="BY8" i="6"/>
  <c r="CZ8" i="6"/>
  <c r="AV8" i="6"/>
  <c r="BX8" i="6"/>
  <c r="CY8" i="6"/>
  <c r="AU8" i="6"/>
  <c r="BW8" i="6"/>
  <c r="CX8" i="6"/>
  <c r="AT8" i="6"/>
  <c r="BV8" i="6"/>
  <c r="CW8" i="6"/>
  <c r="AS8" i="6"/>
  <c r="BU8" i="6"/>
  <c r="CV8" i="6"/>
  <c r="AR8" i="6"/>
  <c r="BT8" i="6"/>
  <c r="CU8" i="6"/>
  <c r="AQ8" i="6"/>
  <c r="BS8" i="6"/>
  <c r="CT8" i="6"/>
  <c r="AP8" i="6"/>
  <c r="AO8" i="6"/>
  <c r="AN8" i="6"/>
  <c r="AM8" i="6"/>
  <c r="BO8" i="6"/>
  <c r="CP8" i="6"/>
  <c r="AL8" i="6"/>
  <c r="BN8" i="6"/>
  <c r="CO8" i="6"/>
  <c r="AK8" i="6"/>
  <c r="AJ8" i="6"/>
  <c r="BL8" i="6"/>
  <c r="CM8" i="6"/>
  <c r="AI8" i="6"/>
  <c r="BK8" i="6"/>
  <c r="CL8" i="6"/>
  <c r="AH8" i="6"/>
  <c r="BJ8" i="6"/>
  <c r="CK8" i="6"/>
  <c r="AG8" i="6"/>
  <c r="CS7" i="6"/>
  <c r="DT7" i="6"/>
  <c r="EV7" i="6"/>
  <c r="CJ7" i="6"/>
  <c r="DK7" i="6"/>
  <c r="EM7" i="6"/>
  <c r="BV7" i="6"/>
  <c r="CW7" i="6"/>
  <c r="BU7" i="6"/>
  <c r="CV7" i="6"/>
  <c r="BS7" i="6"/>
  <c r="CT7" i="6"/>
  <c r="BM7" i="6"/>
  <c r="CN7" i="6"/>
  <c r="BL7" i="6"/>
  <c r="CM7" i="6"/>
  <c r="BE7" i="6"/>
  <c r="CG7" i="6"/>
  <c r="DH7" i="6"/>
  <c r="BD7" i="6"/>
  <c r="CF7" i="6"/>
  <c r="DG7" i="6"/>
  <c r="BC7" i="6"/>
  <c r="CE7" i="6"/>
  <c r="DF7" i="6"/>
  <c r="BB7" i="6"/>
  <c r="CD7" i="6"/>
  <c r="DE7" i="6"/>
  <c r="BA7" i="6"/>
  <c r="CC7" i="6"/>
  <c r="DD7" i="6"/>
  <c r="AZ7" i="6"/>
  <c r="CB7" i="6"/>
  <c r="DC7" i="6"/>
  <c r="AY7" i="6"/>
  <c r="CA7" i="6"/>
  <c r="DB7" i="6"/>
  <c r="AX7" i="6"/>
  <c r="BZ7" i="6"/>
  <c r="DA7" i="6"/>
  <c r="AW7" i="6"/>
  <c r="BY7" i="6"/>
  <c r="CZ7" i="6"/>
  <c r="AV7" i="6"/>
  <c r="BX7" i="6"/>
  <c r="CY7" i="6"/>
  <c r="AU7" i="6"/>
  <c r="BW7" i="6"/>
  <c r="CX7" i="6"/>
  <c r="AT7" i="6"/>
  <c r="AS7" i="6"/>
  <c r="AR7" i="6"/>
  <c r="BT7" i="6"/>
  <c r="CU7" i="6"/>
  <c r="AQ7" i="6"/>
  <c r="AP7" i="6"/>
  <c r="AO7" i="6"/>
  <c r="BQ7" i="6"/>
  <c r="CR7" i="6"/>
  <c r="AN7" i="6"/>
  <c r="BP7" i="6"/>
  <c r="CQ7" i="6"/>
  <c r="AM7" i="6"/>
  <c r="BO7" i="6"/>
  <c r="CP7" i="6"/>
  <c r="AL7" i="6"/>
  <c r="BN7" i="6"/>
  <c r="CO7" i="6"/>
  <c r="AK7" i="6"/>
  <c r="AJ7" i="6"/>
  <c r="AI7" i="6"/>
  <c r="BK7" i="6"/>
  <c r="CL7" i="6"/>
  <c r="AH7" i="6"/>
  <c r="BJ7" i="6"/>
  <c r="CK7" i="6"/>
  <c r="AG7" i="6"/>
  <c r="CS6" i="6"/>
  <c r="DT6" i="6"/>
  <c r="EV6" i="6"/>
  <c r="CJ6" i="6"/>
  <c r="DK6" i="6"/>
  <c r="EM6" i="6"/>
  <c r="CG6" i="6"/>
  <c r="DH6" i="6"/>
  <c r="BQ6" i="6"/>
  <c r="CR6" i="6"/>
  <c r="BP6" i="6"/>
  <c r="CQ6" i="6"/>
  <c r="BO6" i="6"/>
  <c r="CP6" i="6"/>
  <c r="BN6" i="6"/>
  <c r="CO6" i="6"/>
  <c r="BE6" i="6"/>
  <c r="BD6" i="6"/>
  <c r="CF6" i="6"/>
  <c r="DG6" i="6"/>
  <c r="BC6" i="6"/>
  <c r="CE6" i="6"/>
  <c r="DF6" i="6"/>
  <c r="BB6" i="6"/>
  <c r="CD6" i="6"/>
  <c r="DE6" i="6"/>
  <c r="BA6" i="6"/>
  <c r="CC6" i="6"/>
  <c r="DD6" i="6"/>
  <c r="AZ6" i="6"/>
  <c r="CB6" i="6"/>
  <c r="DC6" i="6"/>
  <c r="AY6" i="6"/>
  <c r="CA6" i="6"/>
  <c r="DB6" i="6"/>
  <c r="AX6" i="6"/>
  <c r="BZ6" i="6"/>
  <c r="DA6" i="6"/>
  <c r="AW6" i="6"/>
  <c r="BY6" i="6"/>
  <c r="CZ6" i="6"/>
  <c r="AV6" i="6"/>
  <c r="BX6" i="6"/>
  <c r="CY6" i="6"/>
  <c r="AU6" i="6"/>
  <c r="BW6" i="6"/>
  <c r="CX6" i="6"/>
  <c r="AT6" i="6"/>
  <c r="BV6" i="6"/>
  <c r="CW6" i="6"/>
  <c r="AS6" i="6"/>
  <c r="BU6" i="6"/>
  <c r="CV6" i="6"/>
  <c r="AR6" i="6"/>
  <c r="BT6" i="6"/>
  <c r="CU6" i="6"/>
  <c r="AQ6" i="6"/>
  <c r="BS6" i="6"/>
  <c r="CT6" i="6"/>
  <c r="AP6" i="6"/>
  <c r="AO6" i="6"/>
  <c r="AN6" i="6"/>
  <c r="AM6" i="6"/>
  <c r="AL6" i="6"/>
  <c r="AK6" i="6"/>
  <c r="BM6" i="6"/>
  <c r="CN6" i="6"/>
  <c r="AJ6" i="6"/>
  <c r="BL6" i="6"/>
  <c r="CM6" i="6"/>
  <c r="AI6" i="6"/>
  <c r="BK6" i="6"/>
  <c r="CL6" i="6"/>
  <c r="AH6" i="6"/>
  <c r="BJ6" i="6"/>
  <c r="CK6" i="6"/>
  <c r="AG6" i="6"/>
  <c r="CY5" i="6"/>
  <c r="CX5" i="6"/>
  <c r="CS5" i="6"/>
  <c r="DT5" i="6"/>
  <c r="EV5" i="6"/>
  <c r="CJ5" i="6"/>
  <c r="DK5" i="6"/>
  <c r="EM5" i="6"/>
  <c r="CF5" i="6"/>
  <c r="DG5" i="6"/>
  <c r="CE5" i="6"/>
  <c r="DF5" i="6"/>
  <c r="CD5" i="6"/>
  <c r="DE5" i="6"/>
  <c r="CC5" i="6"/>
  <c r="DD5" i="6"/>
  <c r="BX5" i="6"/>
  <c r="BW5" i="6"/>
  <c r="BV5" i="6"/>
  <c r="CW5" i="6"/>
  <c r="BU5" i="6"/>
  <c r="CV5" i="6"/>
  <c r="BT5" i="6"/>
  <c r="CU5" i="6"/>
  <c r="BE5" i="6"/>
  <c r="CG5" i="6"/>
  <c r="DH5" i="6"/>
  <c r="BD5" i="6"/>
  <c r="BC5" i="6"/>
  <c r="BB5" i="6"/>
  <c r="BA5" i="6"/>
  <c r="AZ5" i="6"/>
  <c r="CB5" i="6"/>
  <c r="DC5" i="6"/>
  <c r="AY5" i="6"/>
  <c r="CA5" i="6"/>
  <c r="DB5" i="6"/>
  <c r="AX5" i="6"/>
  <c r="BZ5" i="6"/>
  <c r="DA5" i="6"/>
  <c r="AW5" i="6"/>
  <c r="BY5" i="6"/>
  <c r="CZ5" i="6"/>
  <c r="AV5" i="6"/>
  <c r="AU5" i="6"/>
  <c r="AT5" i="6"/>
  <c r="AS5" i="6"/>
  <c r="AR5" i="6"/>
  <c r="AQ5" i="6"/>
  <c r="BS5" i="6"/>
  <c r="CT5" i="6"/>
  <c r="AP5" i="6"/>
  <c r="AO5" i="6"/>
  <c r="BQ5" i="6"/>
  <c r="CR5" i="6"/>
  <c r="AN5" i="6"/>
  <c r="BP5" i="6"/>
  <c r="CQ5" i="6"/>
  <c r="AM5" i="6"/>
  <c r="BO5" i="6"/>
  <c r="CP5" i="6"/>
  <c r="AL5" i="6"/>
  <c r="BN5" i="6"/>
  <c r="CO5" i="6"/>
  <c r="AK5" i="6"/>
  <c r="BM5" i="6"/>
  <c r="CN5" i="6"/>
  <c r="AJ5" i="6"/>
  <c r="BL5" i="6"/>
  <c r="CM5" i="6"/>
  <c r="AI5" i="6"/>
  <c r="BK5" i="6"/>
  <c r="CL5" i="6"/>
  <c r="AH5" i="6"/>
  <c r="BJ5" i="6"/>
  <c r="CK5" i="6"/>
  <c r="AG5" i="6"/>
  <c r="DA29" i="5"/>
  <c r="CZ29" i="5"/>
  <c r="CW29" i="5"/>
  <c r="CV29" i="5"/>
  <c r="DG26" i="5"/>
  <c r="DE26" i="5"/>
  <c r="CS26" i="5"/>
  <c r="DT26" i="5"/>
  <c r="EV26" i="5"/>
  <c r="CJ26" i="5"/>
  <c r="DK26" i="5"/>
  <c r="EM26" i="5"/>
  <c r="BW26" i="5"/>
  <c r="CX26" i="5"/>
  <c r="BU26" i="5"/>
  <c r="CV26" i="5"/>
  <c r="BE26" i="5"/>
  <c r="CG26" i="5"/>
  <c r="DH26" i="5"/>
  <c r="BD26" i="5"/>
  <c r="CF26" i="5"/>
  <c r="BC26" i="5"/>
  <c r="CE26" i="5"/>
  <c r="DF26" i="5"/>
  <c r="BB26" i="5"/>
  <c r="CD26" i="5"/>
  <c r="BA26" i="5"/>
  <c r="CC26" i="5"/>
  <c r="DD26" i="5"/>
  <c r="AZ26" i="5"/>
  <c r="CB26" i="5"/>
  <c r="DC26" i="5"/>
  <c r="AY26" i="5"/>
  <c r="CA26" i="5"/>
  <c r="DB26" i="5"/>
  <c r="AX26" i="5"/>
  <c r="BZ26" i="5"/>
  <c r="DA26" i="5"/>
  <c r="AW26" i="5"/>
  <c r="BY26" i="5"/>
  <c r="CZ26" i="5"/>
  <c r="AV26" i="5"/>
  <c r="BX26" i="5"/>
  <c r="CY26" i="5"/>
  <c r="AU26" i="5"/>
  <c r="AT26" i="5"/>
  <c r="BV26" i="5"/>
  <c r="CW26" i="5"/>
  <c r="AS26" i="5"/>
  <c r="AR26" i="5"/>
  <c r="BT26" i="5"/>
  <c r="CU26" i="5"/>
  <c r="AQ26" i="5"/>
  <c r="BS26" i="5"/>
  <c r="CT26" i="5"/>
  <c r="AP26" i="5"/>
  <c r="AO26" i="5"/>
  <c r="BQ26" i="5"/>
  <c r="CR26" i="5"/>
  <c r="AN26" i="5"/>
  <c r="BP26" i="5"/>
  <c r="CQ26" i="5"/>
  <c r="AM26" i="5"/>
  <c r="BO26" i="5"/>
  <c r="CP26" i="5"/>
  <c r="AL26" i="5"/>
  <c r="BN26" i="5"/>
  <c r="CO26" i="5"/>
  <c r="AK26" i="5"/>
  <c r="BM26" i="5"/>
  <c r="CN26" i="5"/>
  <c r="AJ26" i="5"/>
  <c r="BL26" i="5"/>
  <c r="CM26" i="5"/>
  <c r="AI26" i="5"/>
  <c r="BK26" i="5"/>
  <c r="CL26" i="5"/>
  <c r="AH26" i="5"/>
  <c r="BJ26" i="5"/>
  <c r="CK26" i="5"/>
  <c r="AG26" i="5"/>
  <c r="CS25" i="5"/>
  <c r="DT25" i="5"/>
  <c r="EV25" i="5"/>
  <c r="CN25" i="5"/>
  <c r="CJ25" i="5"/>
  <c r="DK25" i="5"/>
  <c r="EM25" i="5"/>
  <c r="CA25" i="5"/>
  <c r="DB25" i="5"/>
  <c r="BZ25" i="5"/>
  <c r="DA25" i="5"/>
  <c r="BX25" i="5"/>
  <c r="CY25" i="5"/>
  <c r="BS25" i="5"/>
  <c r="CT25" i="5"/>
  <c r="BE25" i="5"/>
  <c r="CG25" i="5"/>
  <c r="DH25" i="5"/>
  <c r="BD25" i="5"/>
  <c r="CF25" i="5"/>
  <c r="DG25" i="5"/>
  <c r="BC25" i="5"/>
  <c r="CE25" i="5"/>
  <c r="DF25" i="5"/>
  <c r="BB25" i="5"/>
  <c r="CD25" i="5"/>
  <c r="DE25" i="5"/>
  <c r="BA25" i="5"/>
  <c r="CC25" i="5"/>
  <c r="DD25" i="5"/>
  <c r="AZ25" i="5"/>
  <c r="CB25" i="5"/>
  <c r="DC25" i="5"/>
  <c r="AY25" i="5"/>
  <c r="AX25" i="5"/>
  <c r="AW25" i="5"/>
  <c r="BY25" i="5"/>
  <c r="CZ25" i="5"/>
  <c r="AV25" i="5"/>
  <c r="AU25" i="5"/>
  <c r="BW25" i="5"/>
  <c r="CX25" i="5"/>
  <c r="AT25" i="5"/>
  <c r="BV25" i="5"/>
  <c r="CW25" i="5"/>
  <c r="AS25" i="5"/>
  <c r="BU25" i="5"/>
  <c r="CV25" i="5"/>
  <c r="AR25" i="5"/>
  <c r="BT25" i="5"/>
  <c r="CU25" i="5"/>
  <c r="AQ25" i="5"/>
  <c r="AP25" i="5"/>
  <c r="AO25" i="5"/>
  <c r="BQ25" i="5"/>
  <c r="CR25" i="5"/>
  <c r="AN25" i="5"/>
  <c r="BP25" i="5"/>
  <c r="CQ25" i="5"/>
  <c r="AM25" i="5"/>
  <c r="BO25" i="5"/>
  <c r="CP25" i="5"/>
  <c r="AL25" i="5"/>
  <c r="BN25" i="5"/>
  <c r="CO25" i="5"/>
  <c r="AK25" i="5"/>
  <c r="BM25" i="5"/>
  <c r="AJ25" i="5"/>
  <c r="BL25" i="5"/>
  <c r="CM25" i="5"/>
  <c r="AI25" i="5"/>
  <c r="BK25" i="5"/>
  <c r="CL25" i="5"/>
  <c r="AH25" i="5"/>
  <c r="BJ25" i="5"/>
  <c r="CK25" i="5"/>
  <c r="AG25" i="5"/>
  <c r="DG24" i="5"/>
  <c r="CS24" i="5"/>
  <c r="DT24" i="5"/>
  <c r="EV24" i="5"/>
  <c r="CJ24" i="5"/>
  <c r="DK24" i="5"/>
  <c r="EM24" i="5"/>
  <c r="BY24" i="5"/>
  <c r="CZ24" i="5"/>
  <c r="BW24" i="5"/>
  <c r="CX24" i="5"/>
  <c r="BP24" i="5"/>
  <c r="CQ24" i="5"/>
  <c r="BE24" i="5"/>
  <c r="CG24" i="5"/>
  <c r="DH24" i="5"/>
  <c r="BD24" i="5"/>
  <c r="CF24" i="5"/>
  <c r="BC24" i="5"/>
  <c r="CE24" i="5"/>
  <c r="DF24" i="5"/>
  <c r="BB24" i="5"/>
  <c r="CD24" i="5"/>
  <c r="DE24" i="5"/>
  <c r="BA24" i="5"/>
  <c r="CC24" i="5"/>
  <c r="DD24" i="5"/>
  <c r="AZ24" i="5"/>
  <c r="CB24" i="5"/>
  <c r="DC24" i="5"/>
  <c r="AY24" i="5"/>
  <c r="CA24" i="5"/>
  <c r="DB24" i="5"/>
  <c r="AX24" i="5"/>
  <c r="BZ24" i="5"/>
  <c r="DA24" i="5"/>
  <c r="AW24" i="5"/>
  <c r="AV24" i="5"/>
  <c r="BX24" i="5"/>
  <c r="CY24" i="5"/>
  <c r="AU24" i="5"/>
  <c r="AT24" i="5"/>
  <c r="BV24" i="5"/>
  <c r="CW24" i="5"/>
  <c r="AS24" i="5"/>
  <c r="BU24" i="5"/>
  <c r="CV24" i="5"/>
  <c r="AR24" i="5"/>
  <c r="BT24" i="5"/>
  <c r="CU24" i="5"/>
  <c r="AQ24" i="5"/>
  <c r="BS24" i="5"/>
  <c r="CT24" i="5"/>
  <c r="AP24" i="5"/>
  <c r="AO24" i="5"/>
  <c r="BQ24" i="5"/>
  <c r="CR24" i="5"/>
  <c r="AN24" i="5"/>
  <c r="AM24" i="5"/>
  <c r="BO24" i="5"/>
  <c r="CP24" i="5"/>
  <c r="AL24" i="5"/>
  <c r="BN24" i="5"/>
  <c r="CO24" i="5"/>
  <c r="AK24" i="5"/>
  <c r="BM24" i="5"/>
  <c r="CN24" i="5"/>
  <c r="AJ24" i="5"/>
  <c r="BL24" i="5"/>
  <c r="CM24" i="5"/>
  <c r="AI24" i="5"/>
  <c r="BK24" i="5"/>
  <c r="CL24" i="5"/>
  <c r="AH24" i="5"/>
  <c r="BJ24" i="5"/>
  <c r="CK24" i="5"/>
  <c r="AG24" i="5"/>
  <c r="CS23" i="5"/>
  <c r="DT23" i="5"/>
  <c r="EV23" i="5"/>
  <c r="CJ23" i="5"/>
  <c r="DK23" i="5"/>
  <c r="EM23" i="5"/>
  <c r="CD23" i="5"/>
  <c r="DE23" i="5"/>
  <c r="BX23" i="5"/>
  <c r="CY23" i="5"/>
  <c r="BV23" i="5"/>
  <c r="CW23" i="5"/>
  <c r="BN23" i="5"/>
  <c r="CO23" i="5"/>
  <c r="BL23" i="5"/>
  <c r="CM23" i="5"/>
  <c r="BK23" i="5"/>
  <c r="CL23" i="5"/>
  <c r="BE23" i="5"/>
  <c r="CG23" i="5"/>
  <c r="DH23" i="5"/>
  <c r="BD23" i="5"/>
  <c r="CF23" i="5"/>
  <c r="DG23" i="5"/>
  <c r="BC23" i="5"/>
  <c r="CE23" i="5"/>
  <c r="DF23" i="5"/>
  <c r="BB23" i="5"/>
  <c r="BA23" i="5"/>
  <c r="CC23" i="5"/>
  <c r="DD23" i="5"/>
  <c r="AZ23" i="5"/>
  <c r="CB23" i="5"/>
  <c r="DC23" i="5"/>
  <c r="AY23" i="5"/>
  <c r="CA23" i="5"/>
  <c r="DB23" i="5"/>
  <c r="AX23" i="5"/>
  <c r="BZ23" i="5"/>
  <c r="DA23" i="5"/>
  <c r="AW23" i="5"/>
  <c r="BY23" i="5"/>
  <c r="CZ23" i="5"/>
  <c r="AV23" i="5"/>
  <c r="AU23" i="5"/>
  <c r="BW23" i="5"/>
  <c r="CX23" i="5"/>
  <c r="AT23" i="5"/>
  <c r="AS23" i="5"/>
  <c r="BU23" i="5"/>
  <c r="CV23" i="5"/>
  <c r="AR23" i="5"/>
  <c r="BT23" i="5"/>
  <c r="CU23" i="5"/>
  <c r="AQ23" i="5"/>
  <c r="BS23" i="5"/>
  <c r="CT23" i="5"/>
  <c r="AP23" i="5"/>
  <c r="AO23" i="5"/>
  <c r="BQ23" i="5"/>
  <c r="CR23" i="5"/>
  <c r="AN23" i="5"/>
  <c r="BP23" i="5"/>
  <c r="CQ23" i="5"/>
  <c r="AM23" i="5"/>
  <c r="BO23" i="5"/>
  <c r="CP23" i="5"/>
  <c r="AL23" i="5"/>
  <c r="AK23" i="5"/>
  <c r="BM23" i="5"/>
  <c r="CN23" i="5"/>
  <c r="AJ23" i="5"/>
  <c r="AI23" i="5"/>
  <c r="AH23" i="5"/>
  <c r="BJ23" i="5"/>
  <c r="CK23" i="5"/>
  <c r="AG23" i="5"/>
  <c r="CS22" i="5"/>
  <c r="DT22" i="5"/>
  <c r="EV22" i="5"/>
  <c r="CJ22" i="5"/>
  <c r="DK22" i="5"/>
  <c r="EM22" i="5"/>
  <c r="CG22" i="5"/>
  <c r="DH22" i="5"/>
  <c r="BY22" i="5"/>
  <c r="CZ22" i="5"/>
  <c r="BW22" i="5"/>
  <c r="CX22" i="5"/>
  <c r="BS22" i="5"/>
  <c r="CT22" i="5"/>
  <c r="BE22" i="5"/>
  <c r="BD22" i="5"/>
  <c r="CF22" i="5"/>
  <c r="DG22" i="5"/>
  <c r="BC22" i="5"/>
  <c r="CE22" i="5"/>
  <c r="DF22" i="5"/>
  <c r="BB22" i="5"/>
  <c r="CD22" i="5"/>
  <c r="DE22" i="5"/>
  <c r="BA22" i="5"/>
  <c r="CC22" i="5"/>
  <c r="DD22" i="5"/>
  <c r="AZ22" i="5"/>
  <c r="CB22" i="5"/>
  <c r="DC22" i="5"/>
  <c r="AY22" i="5"/>
  <c r="CA22" i="5"/>
  <c r="DB22" i="5"/>
  <c r="AX22" i="5"/>
  <c r="BZ22" i="5"/>
  <c r="DA22" i="5"/>
  <c r="AW22" i="5"/>
  <c r="AV22" i="5"/>
  <c r="BX22" i="5"/>
  <c r="CY22" i="5"/>
  <c r="AU22" i="5"/>
  <c r="AT22" i="5"/>
  <c r="BV22" i="5"/>
  <c r="CW22" i="5"/>
  <c r="AS22" i="5"/>
  <c r="BU22" i="5"/>
  <c r="CV22" i="5"/>
  <c r="AR22" i="5"/>
  <c r="BT22" i="5"/>
  <c r="CU22" i="5"/>
  <c r="AQ22" i="5"/>
  <c r="AP22" i="5"/>
  <c r="AO22" i="5"/>
  <c r="BQ22" i="5"/>
  <c r="CR22" i="5"/>
  <c r="AN22" i="5"/>
  <c r="BP22" i="5"/>
  <c r="CQ22" i="5"/>
  <c r="AM22" i="5"/>
  <c r="BO22" i="5"/>
  <c r="CP22" i="5"/>
  <c r="AL22" i="5"/>
  <c r="BN22" i="5"/>
  <c r="CO22" i="5"/>
  <c r="AK22" i="5"/>
  <c r="BM22" i="5"/>
  <c r="CN22" i="5"/>
  <c r="AJ22" i="5"/>
  <c r="BL22" i="5"/>
  <c r="CM22" i="5"/>
  <c r="AI22" i="5"/>
  <c r="BK22" i="5"/>
  <c r="CL22" i="5"/>
  <c r="AH22" i="5"/>
  <c r="BJ22" i="5"/>
  <c r="CK22" i="5"/>
  <c r="AG22" i="5"/>
  <c r="CY21" i="5"/>
  <c r="CV21" i="5"/>
  <c r="CS21" i="5"/>
  <c r="DT21" i="5"/>
  <c r="CJ21" i="5"/>
  <c r="DK21" i="5"/>
  <c r="BZ21" i="5"/>
  <c r="DA21" i="5"/>
  <c r="BY21" i="5"/>
  <c r="CZ21" i="5"/>
  <c r="BV21" i="5"/>
  <c r="CW21" i="5"/>
  <c r="BT21" i="5"/>
  <c r="CU21" i="5"/>
  <c r="BE21" i="5"/>
  <c r="CG21" i="5"/>
  <c r="DH21" i="5"/>
  <c r="BD21" i="5"/>
  <c r="CF21" i="5"/>
  <c r="DG21" i="5"/>
  <c r="BC21" i="5"/>
  <c r="CE21" i="5"/>
  <c r="DF21" i="5"/>
  <c r="BB21" i="5"/>
  <c r="CD21" i="5"/>
  <c r="DE21" i="5"/>
  <c r="BA21" i="5"/>
  <c r="CC21" i="5"/>
  <c r="DD21" i="5"/>
  <c r="AZ21" i="5"/>
  <c r="CB21" i="5"/>
  <c r="DC21" i="5"/>
  <c r="AY21" i="5"/>
  <c r="CA21" i="5"/>
  <c r="DB21" i="5"/>
  <c r="AX21" i="5"/>
  <c r="AW21" i="5"/>
  <c r="AV21" i="5"/>
  <c r="BX21" i="5"/>
  <c r="AU21" i="5"/>
  <c r="BW21" i="5"/>
  <c r="CX21" i="5"/>
  <c r="AT21" i="5"/>
  <c r="AS21" i="5"/>
  <c r="BU21" i="5"/>
  <c r="AR21" i="5"/>
  <c r="AQ21" i="5"/>
  <c r="BS21" i="5"/>
  <c r="CT21" i="5"/>
  <c r="AP21" i="5"/>
  <c r="AO21" i="5"/>
  <c r="BQ21" i="5"/>
  <c r="CR21" i="5"/>
  <c r="AN21" i="5"/>
  <c r="BP21" i="5"/>
  <c r="CQ21" i="5"/>
  <c r="AM21" i="5"/>
  <c r="BO21" i="5"/>
  <c r="CP21" i="5"/>
  <c r="AL21" i="5"/>
  <c r="BN21" i="5"/>
  <c r="CO21" i="5"/>
  <c r="AK21" i="5"/>
  <c r="BM21" i="5"/>
  <c r="CN21" i="5"/>
  <c r="AJ21" i="5"/>
  <c r="BL21" i="5"/>
  <c r="CM21" i="5"/>
  <c r="AI21" i="5"/>
  <c r="BK21" i="5"/>
  <c r="CL21" i="5"/>
  <c r="CL27" i="5"/>
  <c r="CL29" i="5"/>
  <c r="AH21" i="5"/>
  <c r="BJ21" i="5"/>
  <c r="CK21" i="5"/>
  <c r="AG21" i="5"/>
  <c r="CW18" i="5"/>
  <c r="CS18" i="5"/>
  <c r="DT18" i="5"/>
  <c r="EV18" i="5"/>
  <c r="CR18" i="5"/>
  <c r="CJ18" i="5"/>
  <c r="DK18" i="5"/>
  <c r="EM18" i="5"/>
  <c r="CC18" i="5"/>
  <c r="DD18" i="5"/>
  <c r="CA18" i="5"/>
  <c r="DB18" i="5"/>
  <c r="BZ18" i="5"/>
  <c r="DA18" i="5"/>
  <c r="BU18" i="5"/>
  <c r="CV18" i="5"/>
  <c r="BO18" i="5"/>
  <c r="CP18" i="5"/>
  <c r="BN18" i="5"/>
  <c r="CO18" i="5"/>
  <c r="BE18" i="5"/>
  <c r="CG18" i="5"/>
  <c r="DH18" i="5"/>
  <c r="BD18" i="5"/>
  <c r="CF18" i="5"/>
  <c r="DG18" i="5"/>
  <c r="BC18" i="5"/>
  <c r="CE18" i="5"/>
  <c r="DF18" i="5"/>
  <c r="BB18" i="5"/>
  <c r="CD18" i="5"/>
  <c r="DE18" i="5"/>
  <c r="BA18" i="5"/>
  <c r="AZ18" i="5"/>
  <c r="CB18" i="5"/>
  <c r="DC18" i="5"/>
  <c r="AY18" i="5"/>
  <c r="AX18" i="5"/>
  <c r="AW18" i="5"/>
  <c r="BY18" i="5"/>
  <c r="CZ18" i="5"/>
  <c r="AV18" i="5"/>
  <c r="BX18" i="5"/>
  <c r="CY18" i="5"/>
  <c r="AU18" i="5"/>
  <c r="BW18" i="5"/>
  <c r="CX18" i="5"/>
  <c r="AT18" i="5"/>
  <c r="BV18" i="5"/>
  <c r="AS18" i="5"/>
  <c r="AR18" i="5"/>
  <c r="BT18" i="5"/>
  <c r="CU18" i="5"/>
  <c r="AQ18" i="5"/>
  <c r="BS18" i="5"/>
  <c r="CT18" i="5"/>
  <c r="AP18" i="5"/>
  <c r="AO18" i="5"/>
  <c r="BQ18" i="5"/>
  <c r="AN18" i="5"/>
  <c r="BP18" i="5"/>
  <c r="CQ18" i="5"/>
  <c r="AM18" i="5"/>
  <c r="AL18" i="5"/>
  <c r="AK18" i="5"/>
  <c r="BM18" i="5"/>
  <c r="CN18" i="5"/>
  <c r="AJ18" i="5"/>
  <c r="BL18" i="5"/>
  <c r="CM18" i="5"/>
  <c r="AI18" i="5"/>
  <c r="BK18" i="5"/>
  <c r="CL18" i="5"/>
  <c r="AH18" i="5"/>
  <c r="BJ18" i="5"/>
  <c r="CK18" i="5"/>
  <c r="AG18" i="5"/>
  <c r="CT17" i="5"/>
  <c r="CS17" i="5"/>
  <c r="DT17" i="5"/>
  <c r="EV17" i="5"/>
  <c r="CJ17" i="5"/>
  <c r="DK17" i="5"/>
  <c r="EM17" i="5"/>
  <c r="CD17" i="5"/>
  <c r="DE17" i="5"/>
  <c r="CB17" i="5"/>
  <c r="DC17" i="5"/>
  <c r="CA17" i="5"/>
  <c r="DB17" i="5"/>
  <c r="BT17" i="5"/>
  <c r="CU17" i="5"/>
  <c r="BE17" i="5"/>
  <c r="CG17" i="5"/>
  <c r="DH17" i="5"/>
  <c r="BD17" i="5"/>
  <c r="CF17" i="5"/>
  <c r="DG17" i="5"/>
  <c r="BC17" i="5"/>
  <c r="CE17" i="5"/>
  <c r="DF17" i="5"/>
  <c r="BB17" i="5"/>
  <c r="BA17" i="5"/>
  <c r="CC17" i="5"/>
  <c r="DD17" i="5"/>
  <c r="AZ17" i="5"/>
  <c r="AY17" i="5"/>
  <c r="AX17" i="5"/>
  <c r="BZ17" i="5"/>
  <c r="DA17" i="5"/>
  <c r="AW17" i="5"/>
  <c r="BY17" i="5"/>
  <c r="CZ17" i="5"/>
  <c r="AV17" i="5"/>
  <c r="BX17" i="5"/>
  <c r="CY17" i="5"/>
  <c r="AU17" i="5"/>
  <c r="BW17" i="5"/>
  <c r="CX17" i="5"/>
  <c r="AT17" i="5"/>
  <c r="BV17" i="5"/>
  <c r="CW17" i="5"/>
  <c r="AS17" i="5"/>
  <c r="BU17" i="5"/>
  <c r="CV17" i="5"/>
  <c r="AR17" i="5"/>
  <c r="AQ17" i="5"/>
  <c r="BS17" i="5"/>
  <c r="AP17" i="5"/>
  <c r="AO17" i="5"/>
  <c r="BQ17" i="5"/>
  <c r="CR17" i="5"/>
  <c r="AN17" i="5"/>
  <c r="BP17" i="5"/>
  <c r="CQ17" i="5"/>
  <c r="AM17" i="5"/>
  <c r="BO17" i="5"/>
  <c r="CP17" i="5"/>
  <c r="AL17" i="5"/>
  <c r="BN17" i="5"/>
  <c r="CO17" i="5"/>
  <c r="AK17" i="5"/>
  <c r="BM17" i="5"/>
  <c r="CN17" i="5"/>
  <c r="AJ17" i="5"/>
  <c r="BL17" i="5"/>
  <c r="CM17" i="5"/>
  <c r="AI17" i="5"/>
  <c r="BK17" i="5"/>
  <c r="CL17" i="5"/>
  <c r="AH17" i="5"/>
  <c r="BJ17" i="5"/>
  <c r="CK17" i="5"/>
  <c r="AG17" i="5"/>
  <c r="CS16" i="5"/>
  <c r="DT16" i="5"/>
  <c r="EV16" i="5"/>
  <c r="CJ16" i="5"/>
  <c r="DK16" i="5"/>
  <c r="EM16" i="5"/>
  <c r="CC16" i="5"/>
  <c r="DD16" i="5"/>
  <c r="CB16" i="5"/>
  <c r="DC16" i="5"/>
  <c r="BZ16" i="5"/>
  <c r="DA16" i="5"/>
  <c r="BE16" i="5"/>
  <c r="CG16" i="5"/>
  <c r="DH16" i="5"/>
  <c r="BD16" i="5"/>
  <c r="CF16" i="5"/>
  <c r="DG16" i="5"/>
  <c r="BC16" i="5"/>
  <c r="CE16" i="5"/>
  <c r="DF16" i="5"/>
  <c r="BB16" i="5"/>
  <c r="CD16" i="5"/>
  <c r="DE16" i="5"/>
  <c r="BA16" i="5"/>
  <c r="AZ16" i="5"/>
  <c r="AY16" i="5"/>
  <c r="CA16" i="5"/>
  <c r="DB16" i="5"/>
  <c r="AX16" i="5"/>
  <c r="AW16" i="5"/>
  <c r="BY16" i="5"/>
  <c r="CZ16" i="5"/>
  <c r="AV16" i="5"/>
  <c r="BX16" i="5"/>
  <c r="CY16" i="5"/>
  <c r="AU16" i="5"/>
  <c r="BW16" i="5"/>
  <c r="CX16" i="5"/>
  <c r="AT16" i="5"/>
  <c r="BV16" i="5"/>
  <c r="CW16" i="5"/>
  <c r="AS16" i="5"/>
  <c r="BU16" i="5"/>
  <c r="CV16" i="5"/>
  <c r="AR16" i="5"/>
  <c r="BT16" i="5"/>
  <c r="CU16" i="5"/>
  <c r="AQ16" i="5"/>
  <c r="BS16" i="5"/>
  <c r="CT16" i="5"/>
  <c r="AP16" i="5"/>
  <c r="AO16" i="5"/>
  <c r="BQ16" i="5"/>
  <c r="CR16" i="5"/>
  <c r="AN16" i="5"/>
  <c r="BP16" i="5"/>
  <c r="CQ16" i="5"/>
  <c r="AM16" i="5"/>
  <c r="BO16" i="5"/>
  <c r="CP16" i="5"/>
  <c r="AL16" i="5"/>
  <c r="BN16" i="5"/>
  <c r="CO16" i="5"/>
  <c r="AK16" i="5"/>
  <c r="BM16" i="5"/>
  <c r="CN16" i="5"/>
  <c r="AJ16" i="5"/>
  <c r="BL16" i="5"/>
  <c r="CM16" i="5"/>
  <c r="AI16" i="5"/>
  <c r="BK16" i="5"/>
  <c r="CL16" i="5"/>
  <c r="AH16" i="5"/>
  <c r="BJ16" i="5"/>
  <c r="CK16" i="5"/>
  <c r="AG16" i="5"/>
  <c r="DH15" i="5"/>
  <c r="DF15" i="5"/>
  <c r="CS15" i="5"/>
  <c r="DT15" i="5"/>
  <c r="EV15" i="5"/>
  <c r="CJ15" i="5"/>
  <c r="DK15" i="5"/>
  <c r="EM15" i="5"/>
  <c r="CF15" i="5"/>
  <c r="DG15" i="5"/>
  <c r="CD15" i="5"/>
  <c r="DE15" i="5"/>
  <c r="BX15" i="5"/>
  <c r="CY15" i="5"/>
  <c r="BV15" i="5"/>
  <c r="CW15" i="5"/>
  <c r="BE15" i="5"/>
  <c r="CG15" i="5"/>
  <c r="BD15" i="5"/>
  <c r="BC15" i="5"/>
  <c r="CE15" i="5"/>
  <c r="BB15" i="5"/>
  <c r="BA15" i="5"/>
  <c r="CC15" i="5"/>
  <c r="DD15" i="5"/>
  <c r="AZ15" i="5"/>
  <c r="CB15" i="5"/>
  <c r="DC15" i="5"/>
  <c r="AY15" i="5"/>
  <c r="CA15" i="5"/>
  <c r="DB15" i="5"/>
  <c r="AX15" i="5"/>
  <c r="BZ15" i="5"/>
  <c r="DA15" i="5"/>
  <c r="AW15" i="5"/>
  <c r="BY15" i="5"/>
  <c r="CZ15" i="5"/>
  <c r="AV15" i="5"/>
  <c r="AU15" i="5"/>
  <c r="BW15" i="5"/>
  <c r="CX15" i="5"/>
  <c r="AT15" i="5"/>
  <c r="AS15" i="5"/>
  <c r="BU15" i="5"/>
  <c r="CV15" i="5"/>
  <c r="AR15" i="5"/>
  <c r="BT15" i="5"/>
  <c r="CU15" i="5"/>
  <c r="AQ15" i="5"/>
  <c r="BS15" i="5"/>
  <c r="CT15" i="5"/>
  <c r="AP15" i="5"/>
  <c r="AO15" i="5"/>
  <c r="BQ15" i="5"/>
  <c r="CR15" i="5"/>
  <c r="AN15" i="5"/>
  <c r="BP15" i="5"/>
  <c r="CQ15" i="5"/>
  <c r="AM15" i="5"/>
  <c r="BO15" i="5"/>
  <c r="CP15" i="5"/>
  <c r="AL15" i="5"/>
  <c r="BN15" i="5"/>
  <c r="CO15" i="5"/>
  <c r="AK15" i="5"/>
  <c r="BM15" i="5"/>
  <c r="CN15" i="5"/>
  <c r="AJ15" i="5"/>
  <c r="BL15" i="5"/>
  <c r="CM15" i="5"/>
  <c r="AI15" i="5"/>
  <c r="BK15" i="5"/>
  <c r="CL15" i="5"/>
  <c r="AH15" i="5"/>
  <c r="BJ15" i="5"/>
  <c r="CK15" i="5"/>
  <c r="AG15" i="5"/>
  <c r="DA14" i="5"/>
  <c r="CS14" i="5"/>
  <c r="DT14" i="5"/>
  <c r="EV14" i="5"/>
  <c r="CQ14" i="5"/>
  <c r="CN14" i="5"/>
  <c r="CJ14" i="5"/>
  <c r="DK14" i="5"/>
  <c r="EM14" i="5"/>
  <c r="CG14" i="5"/>
  <c r="DH14" i="5"/>
  <c r="CA14" i="5"/>
  <c r="DB14" i="5"/>
  <c r="BY14" i="5"/>
  <c r="CZ14" i="5"/>
  <c r="BW14" i="5"/>
  <c r="CX14" i="5"/>
  <c r="BK14" i="5"/>
  <c r="CL14" i="5"/>
  <c r="BE14" i="5"/>
  <c r="BD14" i="5"/>
  <c r="CF14" i="5"/>
  <c r="DG14" i="5"/>
  <c r="BC14" i="5"/>
  <c r="CE14" i="5"/>
  <c r="DF14" i="5"/>
  <c r="BB14" i="5"/>
  <c r="CD14" i="5"/>
  <c r="DE14" i="5"/>
  <c r="BA14" i="5"/>
  <c r="CC14" i="5"/>
  <c r="DD14" i="5"/>
  <c r="AZ14" i="5"/>
  <c r="CB14" i="5"/>
  <c r="DC14" i="5"/>
  <c r="AY14" i="5"/>
  <c r="AX14" i="5"/>
  <c r="BZ14" i="5"/>
  <c r="AW14" i="5"/>
  <c r="AV14" i="5"/>
  <c r="BX14" i="5"/>
  <c r="CY14" i="5"/>
  <c r="AU14" i="5"/>
  <c r="AT14" i="5"/>
  <c r="BV14" i="5"/>
  <c r="CW14" i="5"/>
  <c r="AS14" i="5"/>
  <c r="BU14" i="5"/>
  <c r="CV14" i="5"/>
  <c r="AR14" i="5"/>
  <c r="BT14" i="5"/>
  <c r="CU14" i="5"/>
  <c r="AQ14" i="5"/>
  <c r="BS14" i="5"/>
  <c r="CT14" i="5"/>
  <c r="AP14" i="5"/>
  <c r="AO14" i="5"/>
  <c r="BQ14" i="5"/>
  <c r="CR14" i="5"/>
  <c r="AN14" i="5"/>
  <c r="BP14" i="5"/>
  <c r="AM14" i="5"/>
  <c r="BO14" i="5"/>
  <c r="CP14" i="5"/>
  <c r="AL14" i="5"/>
  <c r="BN14" i="5"/>
  <c r="CO14" i="5"/>
  <c r="AK14" i="5"/>
  <c r="BM14" i="5"/>
  <c r="AJ14" i="5"/>
  <c r="BL14" i="5"/>
  <c r="CM14" i="5"/>
  <c r="AI14" i="5"/>
  <c r="AH14" i="5"/>
  <c r="BJ14" i="5"/>
  <c r="CK14" i="5"/>
  <c r="AG14" i="5"/>
  <c r="DB13" i="5"/>
  <c r="CX13" i="5"/>
  <c r="CS13" i="5"/>
  <c r="DT13" i="5"/>
  <c r="EV13" i="5"/>
  <c r="CL13" i="5"/>
  <c r="CJ13" i="5"/>
  <c r="DK13" i="5"/>
  <c r="EM13" i="5"/>
  <c r="BZ13" i="5"/>
  <c r="DA13" i="5"/>
  <c r="BX13" i="5"/>
  <c r="CY13" i="5"/>
  <c r="BE13" i="5"/>
  <c r="CG13" i="5"/>
  <c r="DH13" i="5"/>
  <c r="BD13" i="5"/>
  <c r="CF13" i="5"/>
  <c r="DG13" i="5"/>
  <c r="BC13" i="5"/>
  <c r="CE13" i="5"/>
  <c r="DF13" i="5"/>
  <c r="BB13" i="5"/>
  <c r="CD13" i="5"/>
  <c r="DE13" i="5"/>
  <c r="BA13" i="5"/>
  <c r="CC13" i="5"/>
  <c r="DD13" i="5"/>
  <c r="AZ13" i="5"/>
  <c r="CB13" i="5"/>
  <c r="DC13" i="5"/>
  <c r="AY13" i="5"/>
  <c r="CA13" i="5"/>
  <c r="AX13" i="5"/>
  <c r="AW13" i="5"/>
  <c r="BY13" i="5"/>
  <c r="CZ13" i="5"/>
  <c r="AV13" i="5"/>
  <c r="AU13" i="5"/>
  <c r="BW13" i="5"/>
  <c r="AT13" i="5"/>
  <c r="BV13" i="5"/>
  <c r="CW13" i="5"/>
  <c r="AS13" i="5"/>
  <c r="BU13" i="5"/>
  <c r="CV13" i="5"/>
  <c r="AR13" i="5"/>
  <c r="BT13" i="5"/>
  <c r="CU13" i="5"/>
  <c r="AQ13" i="5"/>
  <c r="BS13" i="5"/>
  <c r="CT13" i="5"/>
  <c r="AP13" i="5"/>
  <c r="AO13" i="5"/>
  <c r="BQ13" i="5"/>
  <c r="CR13" i="5"/>
  <c r="AN13" i="5"/>
  <c r="BP13" i="5"/>
  <c r="CQ13" i="5"/>
  <c r="AM13" i="5"/>
  <c r="BO13" i="5"/>
  <c r="CP13" i="5"/>
  <c r="AL13" i="5"/>
  <c r="BN13" i="5"/>
  <c r="CO13" i="5"/>
  <c r="AK13" i="5"/>
  <c r="BM13" i="5"/>
  <c r="CN13" i="5"/>
  <c r="AJ13" i="5"/>
  <c r="BL13" i="5"/>
  <c r="CM13" i="5"/>
  <c r="AI13" i="5"/>
  <c r="BK13" i="5"/>
  <c r="AH13" i="5"/>
  <c r="BJ13" i="5"/>
  <c r="CK13" i="5"/>
  <c r="AG13" i="5"/>
  <c r="CX10" i="5"/>
  <c r="CS10" i="5"/>
  <c r="DT10" i="5"/>
  <c r="EV10" i="5"/>
  <c r="CJ10" i="5"/>
  <c r="DK10" i="5"/>
  <c r="EM10" i="5"/>
  <c r="CC10" i="5"/>
  <c r="DD10" i="5"/>
  <c r="CA10" i="5"/>
  <c r="DB10" i="5"/>
  <c r="BS10" i="5"/>
  <c r="CT10" i="5"/>
  <c r="BM10" i="5"/>
  <c r="CN10" i="5"/>
  <c r="BE10" i="5"/>
  <c r="CG10" i="5"/>
  <c r="DH10" i="5"/>
  <c r="BD10" i="5"/>
  <c r="CF10" i="5"/>
  <c r="DG10" i="5"/>
  <c r="BC10" i="5"/>
  <c r="CE10" i="5"/>
  <c r="DF10" i="5"/>
  <c r="BB10" i="5"/>
  <c r="CD10" i="5"/>
  <c r="DE10" i="5"/>
  <c r="BA10" i="5"/>
  <c r="AZ10" i="5"/>
  <c r="CB10" i="5"/>
  <c r="DC10" i="5"/>
  <c r="AY10" i="5"/>
  <c r="AX10" i="5"/>
  <c r="BZ10" i="5"/>
  <c r="DA10" i="5"/>
  <c r="AW10" i="5"/>
  <c r="BY10" i="5"/>
  <c r="CZ10" i="5"/>
  <c r="AV10" i="5"/>
  <c r="BX10" i="5"/>
  <c r="CY10" i="5"/>
  <c r="AU10" i="5"/>
  <c r="BW10" i="5"/>
  <c r="AT10" i="5"/>
  <c r="BV10" i="5"/>
  <c r="CW10" i="5"/>
  <c r="AS10" i="5"/>
  <c r="BU10" i="5"/>
  <c r="CV10" i="5"/>
  <c r="AR10" i="5"/>
  <c r="BT10" i="5"/>
  <c r="CU10" i="5"/>
  <c r="AQ10" i="5"/>
  <c r="AP10" i="5"/>
  <c r="AO10" i="5"/>
  <c r="BQ10" i="5"/>
  <c r="CR10" i="5"/>
  <c r="AN10" i="5"/>
  <c r="BP10" i="5"/>
  <c r="CQ10" i="5"/>
  <c r="AM10" i="5"/>
  <c r="BO10" i="5"/>
  <c r="CP10" i="5"/>
  <c r="AL10" i="5"/>
  <c r="BN10" i="5"/>
  <c r="CO10" i="5"/>
  <c r="AK10" i="5"/>
  <c r="AJ10" i="5"/>
  <c r="BL10" i="5"/>
  <c r="CM10" i="5"/>
  <c r="AI10" i="5"/>
  <c r="BK10" i="5"/>
  <c r="CL10" i="5"/>
  <c r="AH10" i="5"/>
  <c r="BJ10" i="5"/>
  <c r="CK10" i="5"/>
  <c r="AG10" i="5"/>
  <c r="CS9" i="5"/>
  <c r="DT9" i="5"/>
  <c r="EV9" i="5"/>
  <c r="CJ9" i="5"/>
  <c r="DK9" i="5"/>
  <c r="EM9" i="5"/>
  <c r="BZ9" i="5"/>
  <c r="DA9" i="5"/>
  <c r="BX9" i="5"/>
  <c r="CY9" i="5"/>
  <c r="BE9" i="5"/>
  <c r="CG9" i="5"/>
  <c r="DH9" i="5"/>
  <c r="BD9" i="5"/>
  <c r="CF9" i="5"/>
  <c r="DG9" i="5"/>
  <c r="BC9" i="5"/>
  <c r="CE9" i="5"/>
  <c r="DF9" i="5"/>
  <c r="BB9" i="5"/>
  <c r="CD9" i="5"/>
  <c r="DE9" i="5"/>
  <c r="BA9" i="5"/>
  <c r="CC9" i="5"/>
  <c r="DD9" i="5"/>
  <c r="AZ9" i="5"/>
  <c r="CB9" i="5"/>
  <c r="DC9" i="5"/>
  <c r="AY9" i="5"/>
  <c r="CA9" i="5"/>
  <c r="DB9" i="5"/>
  <c r="AX9" i="5"/>
  <c r="AW9" i="5"/>
  <c r="BY9" i="5"/>
  <c r="CZ9" i="5"/>
  <c r="AV9" i="5"/>
  <c r="AU9" i="5"/>
  <c r="BW9" i="5"/>
  <c r="CX9" i="5"/>
  <c r="AT9" i="5"/>
  <c r="BV9" i="5"/>
  <c r="CW9" i="5"/>
  <c r="AS9" i="5"/>
  <c r="BU9" i="5"/>
  <c r="CV9" i="5"/>
  <c r="AR9" i="5"/>
  <c r="BT9" i="5"/>
  <c r="CU9" i="5"/>
  <c r="AQ9" i="5"/>
  <c r="BS9" i="5"/>
  <c r="CT9" i="5"/>
  <c r="AP9" i="5"/>
  <c r="AO9" i="5"/>
  <c r="BQ9" i="5"/>
  <c r="CR9" i="5"/>
  <c r="AN9" i="5"/>
  <c r="BP9" i="5"/>
  <c r="CQ9" i="5"/>
  <c r="AM9" i="5"/>
  <c r="BO9" i="5"/>
  <c r="CP9" i="5"/>
  <c r="AL9" i="5"/>
  <c r="BN9" i="5"/>
  <c r="CO9" i="5"/>
  <c r="AK9" i="5"/>
  <c r="BM9" i="5"/>
  <c r="CN9" i="5"/>
  <c r="AJ9" i="5"/>
  <c r="BL9" i="5"/>
  <c r="CM9" i="5"/>
  <c r="AI9" i="5"/>
  <c r="BK9" i="5"/>
  <c r="CL9" i="5"/>
  <c r="AH9" i="5"/>
  <c r="BJ9" i="5"/>
  <c r="CK9" i="5"/>
  <c r="AG9" i="5"/>
  <c r="CW8" i="5"/>
  <c r="CS8" i="5"/>
  <c r="DT8" i="5"/>
  <c r="EV8" i="5"/>
  <c r="CJ8" i="5"/>
  <c r="DK8" i="5"/>
  <c r="EM8" i="5"/>
  <c r="BO8" i="5"/>
  <c r="CP8" i="5"/>
  <c r="BN8" i="5"/>
  <c r="CO8" i="5"/>
  <c r="BE8" i="5"/>
  <c r="CG8" i="5"/>
  <c r="DH8" i="5"/>
  <c r="BD8" i="5"/>
  <c r="CF8" i="5"/>
  <c r="DG8" i="5"/>
  <c r="BC8" i="5"/>
  <c r="CE8" i="5"/>
  <c r="DF8" i="5"/>
  <c r="BB8" i="5"/>
  <c r="CD8" i="5"/>
  <c r="DE8" i="5"/>
  <c r="BA8" i="5"/>
  <c r="CC8" i="5"/>
  <c r="DD8" i="5"/>
  <c r="AZ8" i="5"/>
  <c r="CB8" i="5"/>
  <c r="DC8" i="5"/>
  <c r="AY8" i="5"/>
  <c r="CA8" i="5"/>
  <c r="DB8" i="5"/>
  <c r="AX8" i="5"/>
  <c r="BZ8" i="5"/>
  <c r="DA8" i="5"/>
  <c r="AW8" i="5"/>
  <c r="BY8" i="5"/>
  <c r="CZ8" i="5"/>
  <c r="AV8" i="5"/>
  <c r="BX8" i="5"/>
  <c r="CY8" i="5"/>
  <c r="AU8" i="5"/>
  <c r="BW8" i="5"/>
  <c r="CX8" i="5"/>
  <c r="AT8" i="5"/>
  <c r="BV8" i="5"/>
  <c r="AS8" i="5"/>
  <c r="BU8" i="5"/>
  <c r="CV8" i="5"/>
  <c r="AR8" i="5"/>
  <c r="BT8" i="5"/>
  <c r="CU8" i="5"/>
  <c r="AQ8" i="5"/>
  <c r="BS8" i="5"/>
  <c r="CT8" i="5"/>
  <c r="AP8" i="5"/>
  <c r="AO8" i="5"/>
  <c r="BQ8" i="5"/>
  <c r="CR8" i="5"/>
  <c r="AN8" i="5"/>
  <c r="BP8" i="5"/>
  <c r="CQ8" i="5"/>
  <c r="AM8" i="5"/>
  <c r="AL8" i="5"/>
  <c r="AK8" i="5"/>
  <c r="BM8" i="5"/>
  <c r="CN8" i="5"/>
  <c r="AJ8" i="5"/>
  <c r="BL8" i="5"/>
  <c r="CM8" i="5"/>
  <c r="AI8" i="5"/>
  <c r="BK8" i="5"/>
  <c r="CL8" i="5"/>
  <c r="AH8" i="5"/>
  <c r="BJ8" i="5"/>
  <c r="CK8" i="5"/>
  <c r="AG8" i="5"/>
  <c r="CS7" i="5"/>
  <c r="DT7" i="5"/>
  <c r="EV7" i="5"/>
  <c r="CJ7" i="5"/>
  <c r="DK7" i="5"/>
  <c r="EM7" i="5"/>
  <c r="CG7" i="5"/>
  <c r="DH7" i="5"/>
  <c r="CF7" i="5"/>
  <c r="DG7" i="5"/>
  <c r="BY7" i="5"/>
  <c r="CZ7" i="5"/>
  <c r="BP7" i="5"/>
  <c r="CQ7" i="5"/>
  <c r="BO7" i="5"/>
  <c r="CP7" i="5"/>
  <c r="BE7" i="5"/>
  <c r="BD7" i="5"/>
  <c r="BC7" i="5"/>
  <c r="CE7" i="5"/>
  <c r="DF7" i="5"/>
  <c r="BB7" i="5"/>
  <c r="CD7" i="5"/>
  <c r="DE7" i="5"/>
  <c r="BA7" i="5"/>
  <c r="CC7" i="5"/>
  <c r="DD7" i="5"/>
  <c r="AZ7" i="5"/>
  <c r="CB7" i="5"/>
  <c r="DC7" i="5"/>
  <c r="AY7" i="5"/>
  <c r="CA7" i="5"/>
  <c r="DB7" i="5"/>
  <c r="AX7" i="5"/>
  <c r="BZ7" i="5"/>
  <c r="DA7" i="5"/>
  <c r="AW7" i="5"/>
  <c r="AV7" i="5"/>
  <c r="BX7" i="5"/>
  <c r="CY7" i="5"/>
  <c r="AU7" i="5"/>
  <c r="BW7" i="5"/>
  <c r="CX7" i="5"/>
  <c r="AT7" i="5"/>
  <c r="BV7" i="5"/>
  <c r="CW7" i="5"/>
  <c r="AS7" i="5"/>
  <c r="BU7" i="5"/>
  <c r="CV7" i="5"/>
  <c r="AR7" i="5"/>
  <c r="BT7" i="5"/>
  <c r="CU7" i="5"/>
  <c r="AQ7" i="5"/>
  <c r="BS7" i="5"/>
  <c r="CT7" i="5"/>
  <c r="AP7" i="5"/>
  <c r="AO7" i="5"/>
  <c r="BQ7" i="5"/>
  <c r="CR7" i="5"/>
  <c r="AN7" i="5"/>
  <c r="AM7" i="5"/>
  <c r="AL7" i="5"/>
  <c r="BN7" i="5"/>
  <c r="CO7" i="5"/>
  <c r="AK7" i="5"/>
  <c r="BM7" i="5"/>
  <c r="CN7" i="5"/>
  <c r="AJ7" i="5"/>
  <c r="BL7" i="5"/>
  <c r="CM7" i="5"/>
  <c r="AI7" i="5"/>
  <c r="BK7" i="5"/>
  <c r="CL7" i="5"/>
  <c r="AH7" i="5"/>
  <c r="BJ7" i="5"/>
  <c r="CK7" i="5"/>
  <c r="AG7" i="5"/>
  <c r="CS6" i="5"/>
  <c r="DT6" i="5"/>
  <c r="EV6" i="5"/>
  <c r="CP6" i="5"/>
  <c r="CJ6" i="5"/>
  <c r="DK6" i="5"/>
  <c r="EM6" i="5"/>
  <c r="CG6" i="5"/>
  <c r="DH6" i="5"/>
  <c r="BZ6" i="5"/>
  <c r="DA6" i="5"/>
  <c r="BQ6" i="5"/>
  <c r="CR6" i="5"/>
  <c r="BP6" i="5"/>
  <c r="CQ6" i="5"/>
  <c r="BE6" i="5"/>
  <c r="BD6" i="5"/>
  <c r="CF6" i="5"/>
  <c r="DG6" i="5"/>
  <c r="BC6" i="5"/>
  <c r="CE6" i="5"/>
  <c r="DF6" i="5"/>
  <c r="BB6" i="5"/>
  <c r="CD6" i="5"/>
  <c r="DE6" i="5"/>
  <c r="BA6" i="5"/>
  <c r="CC6" i="5"/>
  <c r="DD6" i="5"/>
  <c r="AZ6" i="5"/>
  <c r="CB6" i="5"/>
  <c r="DC6" i="5"/>
  <c r="AY6" i="5"/>
  <c r="CA6" i="5"/>
  <c r="DB6" i="5"/>
  <c r="AX6" i="5"/>
  <c r="AW6" i="5"/>
  <c r="BY6" i="5"/>
  <c r="CZ6" i="5"/>
  <c r="AV6" i="5"/>
  <c r="BX6" i="5"/>
  <c r="CY6" i="5"/>
  <c r="AU6" i="5"/>
  <c r="BW6" i="5"/>
  <c r="CX6" i="5"/>
  <c r="AT6" i="5"/>
  <c r="BV6" i="5"/>
  <c r="CW6" i="5"/>
  <c r="AS6" i="5"/>
  <c r="BU6" i="5"/>
  <c r="CV6" i="5"/>
  <c r="AR6" i="5"/>
  <c r="BT6" i="5"/>
  <c r="CU6" i="5"/>
  <c r="AQ6" i="5"/>
  <c r="BS6" i="5"/>
  <c r="CT6" i="5"/>
  <c r="AP6" i="5"/>
  <c r="AO6" i="5"/>
  <c r="AN6" i="5"/>
  <c r="AM6" i="5"/>
  <c r="BO6" i="5"/>
  <c r="AL6" i="5"/>
  <c r="BN6" i="5"/>
  <c r="CO6" i="5"/>
  <c r="AK6" i="5"/>
  <c r="BM6" i="5"/>
  <c r="CN6" i="5"/>
  <c r="AJ6" i="5"/>
  <c r="BL6" i="5"/>
  <c r="CM6" i="5"/>
  <c r="AI6" i="5"/>
  <c r="BK6" i="5"/>
  <c r="CL6" i="5"/>
  <c r="AH6" i="5"/>
  <c r="BJ6" i="5"/>
  <c r="CK6" i="5"/>
  <c r="AG6" i="5"/>
  <c r="DD5" i="5"/>
  <c r="CV5" i="5"/>
  <c r="CS5" i="5"/>
  <c r="DT5" i="5"/>
  <c r="EV5" i="5"/>
  <c r="CR5" i="5"/>
  <c r="CJ5" i="5"/>
  <c r="DK5" i="5"/>
  <c r="EM5" i="5"/>
  <c r="CA5" i="5"/>
  <c r="DB5" i="5"/>
  <c r="BY5" i="5"/>
  <c r="CZ5" i="5"/>
  <c r="BS5" i="5"/>
  <c r="CT5" i="5"/>
  <c r="BQ5" i="5"/>
  <c r="BE5" i="5"/>
  <c r="CG5" i="5"/>
  <c r="DH5" i="5"/>
  <c r="BD5" i="5"/>
  <c r="CF5" i="5"/>
  <c r="DG5" i="5"/>
  <c r="BC5" i="5"/>
  <c r="CE5" i="5"/>
  <c r="DF5" i="5"/>
  <c r="BB5" i="5"/>
  <c r="CD5" i="5"/>
  <c r="DE5" i="5"/>
  <c r="BA5" i="5"/>
  <c r="CC5" i="5"/>
  <c r="AZ5" i="5"/>
  <c r="CB5" i="5"/>
  <c r="DC5" i="5"/>
  <c r="AY5" i="5"/>
  <c r="AX5" i="5"/>
  <c r="BZ5" i="5"/>
  <c r="DA5" i="5"/>
  <c r="AW5" i="5"/>
  <c r="AV5" i="5"/>
  <c r="BX5" i="5"/>
  <c r="CY5" i="5"/>
  <c r="AU5" i="5"/>
  <c r="BW5" i="5"/>
  <c r="CX5" i="5"/>
  <c r="AT5" i="5"/>
  <c r="BV5" i="5"/>
  <c r="CW5" i="5"/>
  <c r="AS5" i="5"/>
  <c r="BU5" i="5"/>
  <c r="AR5" i="5"/>
  <c r="BT5" i="5"/>
  <c r="CU5" i="5"/>
  <c r="AQ5" i="5"/>
  <c r="AP5" i="5"/>
  <c r="AO5" i="5"/>
  <c r="AN5" i="5"/>
  <c r="BP5" i="5"/>
  <c r="CQ5" i="5"/>
  <c r="AM5" i="5"/>
  <c r="BO5" i="5"/>
  <c r="CP5" i="5"/>
  <c r="AL5" i="5"/>
  <c r="BN5" i="5"/>
  <c r="CO5" i="5"/>
  <c r="AK5" i="5"/>
  <c r="BM5" i="5"/>
  <c r="CN5" i="5"/>
  <c r="AJ5" i="5"/>
  <c r="BL5" i="5"/>
  <c r="CM5" i="5"/>
  <c r="AI5" i="5"/>
  <c r="BK5" i="5"/>
  <c r="CL5" i="5"/>
  <c r="AH5" i="5"/>
  <c r="BJ5" i="5"/>
  <c r="CK5" i="5"/>
  <c r="AG5" i="5"/>
  <c r="DA29" i="4"/>
  <c r="CZ29" i="4"/>
  <c r="CW29" i="4"/>
  <c r="CV29" i="4"/>
  <c r="DD26" i="4"/>
  <c r="CT26" i="4"/>
  <c r="CS26" i="4"/>
  <c r="DT26" i="4"/>
  <c r="EV26" i="4"/>
  <c r="CJ26" i="4"/>
  <c r="DK26" i="4"/>
  <c r="EM26" i="4"/>
  <c r="CG26" i="4"/>
  <c r="DH26" i="4"/>
  <c r="CB26" i="4"/>
  <c r="DC26" i="4"/>
  <c r="BY26" i="4"/>
  <c r="CZ26" i="4"/>
  <c r="BN26" i="4"/>
  <c r="CO26" i="4"/>
  <c r="BE26" i="4"/>
  <c r="BD26" i="4"/>
  <c r="CF26" i="4"/>
  <c r="DG26" i="4"/>
  <c r="BC26" i="4"/>
  <c r="CE26" i="4"/>
  <c r="DF26" i="4"/>
  <c r="BB26" i="4"/>
  <c r="CD26" i="4"/>
  <c r="DE26" i="4"/>
  <c r="BA26" i="4"/>
  <c r="CC26" i="4"/>
  <c r="AZ26" i="4"/>
  <c r="AY26" i="4"/>
  <c r="CA26" i="4"/>
  <c r="DB26" i="4"/>
  <c r="AX26" i="4"/>
  <c r="BZ26" i="4"/>
  <c r="DA26" i="4"/>
  <c r="AW26" i="4"/>
  <c r="AV26" i="4"/>
  <c r="BX26" i="4"/>
  <c r="CY26" i="4"/>
  <c r="AU26" i="4"/>
  <c r="BW26" i="4"/>
  <c r="CX26" i="4"/>
  <c r="AT26" i="4"/>
  <c r="BV26" i="4"/>
  <c r="CW26" i="4"/>
  <c r="AS26" i="4"/>
  <c r="BU26" i="4"/>
  <c r="CV26" i="4"/>
  <c r="AR26" i="4"/>
  <c r="BT26" i="4"/>
  <c r="CU26" i="4"/>
  <c r="AQ26" i="4"/>
  <c r="BS26" i="4"/>
  <c r="AP26" i="4"/>
  <c r="AO26" i="4"/>
  <c r="BQ26" i="4"/>
  <c r="CR26" i="4"/>
  <c r="AN26" i="4"/>
  <c r="BP26" i="4"/>
  <c r="CQ26" i="4"/>
  <c r="AM26" i="4"/>
  <c r="BO26" i="4"/>
  <c r="CP26" i="4"/>
  <c r="AL26" i="4"/>
  <c r="AK26" i="4"/>
  <c r="BM26" i="4"/>
  <c r="CN26" i="4"/>
  <c r="AJ26" i="4"/>
  <c r="BL26" i="4"/>
  <c r="CM26" i="4"/>
  <c r="AI26" i="4"/>
  <c r="BK26" i="4"/>
  <c r="CL26" i="4"/>
  <c r="AH26" i="4"/>
  <c r="BJ26" i="4"/>
  <c r="CK26" i="4"/>
  <c r="AG26" i="4"/>
  <c r="CS25" i="4"/>
  <c r="DT25" i="4"/>
  <c r="EV25" i="4"/>
  <c r="CJ25" i="4"/>
  <c r="DK25" i="4"/>
  <c r="EM25" i="4"/>
  <c r="CC25" i="4"/>
  <c r="DD25" i="4"/>
  <c r="CB25" i="4"/>
  <c r="DC25" i="4"/>
  <c r="CA25" i="4"/>
  <c r="DB25" i="4"/>
  <c r="BL25" i="4"/>
  <c r="CM25" i="4"/>
  <c r="BE25" i="4"/>
  <c r="CG25" i="4"/>
  <c r="DH25" i="4"/>
  <c r="BD25" i="4"/>
  <c r="CF25" i="4"/>
  <c r="DG25" i="4"/>
  <c r="BC25" i="4"/>
  <c r="CE25" i="4"/>
  <c r="DF25" i="4"/>
  <c r="BB25" i="4"/>
  <c r="CD25" i="4"/>
  <c r="DE25" i="4"/>
  <c r="BA25" i="4"/>
  <c r="AZ25" i="4"/>
  <c r="AY25" i="4"/>
  <c r="AX25" i="4"/>
  <c r="BZ25" i="4"/>
  <c r="DA25" i="4"/>
  <c r="AW25" i="4"/>
  <c r="BY25" i="4"/>
  <c r="CZ25" i="4"/>
  <c r="AV25" i="4"/>
  <c r="BX25" i="4"/>
  <c r="CY25" i="4"/>
  <c r="AU25" i="4"/>
  <c r="BW25" i="4"/>
  <c r="CX25" i="4"/>
  <c r="AT25" i="4"/>
  <c r="BV25" i="4"/>
  <c r="CW25" i="4"/>
  <c r="AS25" i="4"/>
  <c r="BU25" i="4"/>
  <c r="CV25" i="4"/>
  <c r="AR25" i="4"/>
  <c r="BT25" i="4"/>
  <c r="CU25" i="4"/>
  <c r="AQ25" i="4"/>
  <c r="BS25" i="4"/>
  <c r="CT25" i="4"/>
  <c r="AP25" i="4"/>
  <c r="AO25" i="4"/>
  <c r="BQ25" i="4"/>
  <c r="CR25" i="4"/>
  <c r="AN25" i="4"/>
  <c r="BP25" i="4"/>
  <c r="CQ25" i="4"/>
  <c r="AM25" i="4"/>
  <c r="BO25" i="4"/>
  <c r="CP25" i="4"/>
  <c r="AL25" i="4"/>
  <c r="BN25" i="4"/>
  <c r="CO25" i="4"/>
  <c r="AK25" i="4"/>
  <c r="BM25" i="4"/>
  <c r="CN25" i="4"/>
  <c r="AJ25" i="4"/>
  <c r="AI25" i="4"/>
  <c r="BK25" i="4"/>
  <c r="CL25" i="4"/>
  <c r="AH25" i="4"/>
  <c r="BJ25" i="4"/>
  <c r="CK25" i="4"/>
  <c r="AG25" i="4"/>
  <c r="CU24" i="4"/>
  <c r="CS24" i="4"/>
  <c r="DT24" i="4"/>
  <c r="EV24" i="4"/>
  <c r="CJ24" i="4"/>
  <c r="DK24" i="4"/>
  <c r="EM24" i="4"/>
  <c r="CF24" i="4"/>
  <c r="DG24" i="4"/>
  <c r="CB24" i="4"/>
  <c r="DC24" i="4"/>
  <c r="CA24" i="4"/>
  <c r="DB24" i="4"/>
  <c r="BY24" i="4"/>
  <c r="CZ24" i="4"/>
  <c r="BP24" i="4"/>
  <c r="CQ24" i="4"/>
  <c r="BE24" i="4"/>
  <c r="CG24" i="4"/>
  <c r="DH24" i="4"/>
  <c r="BD24" i="4"/>
  <c r="BC24" i="4"/>
  <c r="CE24" i="4"/>
  <c r="DF24" i="4"/>
  <c r="BB24" i="4"/>
  <c r="CD24" i="4"/>
  <c r="DE24" i="4"/>
  <c r="BA24" i="4"/>
  <c r="CC24" i="4"/>
  <c r="DD24" i="4"/>
  <c r="AZ24" i="4"/>
  <c r="AY24" i="4"/>
  <c r="AX24" i="4"/>
  <c r="BZ24" i="4"/>
  <c r="DA24" i="4"/>
  <c r="AW24" i="4"/>
  <c r="AV24" i="4"/>
  <c r="BX24" i="4"/>
  <c r="CY24" i="4"/>
  <c r="AU24" i="4"/>
  <c r="BW24" i="4"/>
  <c r="CX24" i="4"/>
  <c r="AT24" i="4"/>
  <c r="BV24" i="4"/>
  <c r="CW24" i="4"/>
  <c r="AS24" i="4"/>
  <c r="BU24" i="4"/>
  <c r="CV24" i="4"/>
  <c r="AR24" i="4"/>
  <c r="BT24" i="4"/>
  <c r="AQ24" i="4"/>
  <c r="BS24" i="4"/>
  <c r="CT24" i="4"/>
  <c r="AP24" i="4"/>
  <c r="AO24" i="4"/>
  <c r="BQ24" i="4"/>
  <c r="CR24" i="4"/>
  <c r="AN24" i="4"/>
  <c r="AM24" i="4"/>
  <c r="BO24" i="4"/>
  <c r="CP24" i="4"/>
  <c r="AL24" i="4"/>
  <c r="BN24" i="4"/>
  <c r="CO24" i="4"/>
  <c r="AK24" i="4"/>
  <c r="BM24" i="4"/>
  <c r="CN24" i="4"/>
  <c r="AJ24" i="4"/>
  <c r="BL24" i="4"/>
  <c r="CM24" i="4"/>
  <c r="AI24" i="4"/>
  <c r="BK24" i="4"/>
  <c r="CL24" i="4"/>
  <c r="AH24" i="4"/>
  <c r="BJ24" i="4"/>
  <c r="CK24" i="4"/>
  <c r="AG24" i="4"/>
  <c r="DD23" i="4"/>
  <c r="CS23" i="4"/>
  <c r="DT23" i="4"/>
  <c r="EV23" i="4"/>
  <c r="CJ23" i="4"/>
  <c r="DK23" i="4"/>
  <c r="EM23" i="4"/>
  <c r="CE23" i="4"/>
  <c r="DF23" i="4"/>
  <c r="CD23" i="4"/>
  <c r="DE23" i="4"/>
  <c r="CB23" i="4"/>
  <c r="DC23" i="4"/>
  <c r="BW23" i="4"/>
  <c r="CX23" i="4"/>
  <c r="BN23" i="4"/>
  <c r="CO23" i="4"/>
  <c r="BE23" i="4"/>
  <c r="CG23" i="4"/>
  <c r="DH23" i="4"/>
  <c r="BD23" i="4"/>
  <c r="CF23" i="4"/>
  <c r="DG23" i="4"/>
  <c r="BC23" i="4"/>
  <c r="BB23" i="4"/>
  <c r="BA23" i="4"/>
  <c r="CC23" i="4"/>
  <c r="AZ23" i="4"/>
  <c r="AY23" i="4"/>
  <c r="CA23" i="4"/>
  <c r="DB23" i="4"/>
  <c r="AX23" i="4"/>
  <c r="BZ23" i="4"/>
  <c r="DA23" i="4"/>
  <c r="AW23" i="4"/>
  <c r="BY23" i="4"/>
  <c r="CZ23" i="4"/>
  <c r="AV23" i="4"/>
  <c r="BX23" i="4"/>
  <c r="CY23" i="4"/>
  <c r="AU23" i="4"/>
  <c r="AT23" i="4"/>
  <c r="BV23" i="4"/>
  <c r="CW23" i="4"/>
  <c r="AS23" i="4"/>
  <c r="BU23" i="4"/>
  <c r="CV23" i="4"/>
  <c r="AR23" i="4"/>
  <c r="BT23" i="4"/>
  <c r="CU23" i="4"/>
  <c r="AQ23" i="4"/>
  <c r="BS23" i="4"/>
  <c r="CT23" i="4"/>
  <c r="AP23" i="4"/>
  <c r="AO23" i="4"/>
  <c r="BQ23" i="4"/>
  <c r="CR23" i="4"/>
  <c r="AN23" i="4"/>
  <c r="BP23" i="4"/>
  <c r="CQ23" i="4"/>
  <c r="AM23" i="4"/>
  <c r="BO23" i="4"/>
  <c r="CP23" i="4"/>
  <c r="AL23" i="4"/>
  <c r="AK23" i="4"/>
  <c r="BM23" i="4"/>
  <c r="CN23" i="4"/>
  <c r="AJ23" i="4"/>
  <c r="BL23" i="4"/>
  <c r="CM23" i="4"/>
  <c r="AI23" i="4"/>
  <c r="BK23" i="4"/>
  <c r="CL23" i="4"/>
  <c r="AH23" i="4"/>
  <c r="BJ23" i="4"/>
  <c r="CK23" i="4"/>
  <c r="AG23" i="4"/>
  <c r="DH22" i="4"/>
  <c r="CS22" i="4"/>
  <c r="DT22" i="4"/>
  <c r="EV22" i="4"/>
  <c r="CJ22" i="4"/>
  <c r="DK22" i="4"/>
  <c r="CF22" i="4"/>
  <c r="DG22" i="4"/>
  <c r="CE22" i="4"/>
  <c r="DF22" i="4"/>
  <c r="BX22" i="4"/>
  <c r="CY22" i="4"/>
  <c r="BW22" i="4"/>
  <c r="CX22" i="4"/>
  <c r="BN22" i="4"/>
  <c r="CO22" i="4"/>
  <c r="BL22" i="4"/>
  <c r="CM22" i="4"/>
  <c r="BE22" i="4"/>
  <c r="CG22" i="4"/>
  <c r="BD22" i="4"/>
  <c r="BC22" i="4"/>
  <c r="BB22" i="4"/>
  <c r="CD22" i="4"/>
  <c r="DE22" i="4"/>
  <c r="BA22" i="4"/>
  <c r="CC22" i="4"/>
  <c r="DD22" i="4"/>
  <c r="AZ22" i="4"/>
  <c r="CB22" i="4"/>
  <c r="DC22" i="4"/>
  <c r="AY22" i="4"/>
  <c r="CA22" i="4"/>
  <c r="DB22" i="4"/>
  <c r="AX22" i="4"/>
  <c r="BZ22" i="4"/>
  <c r="DA22" i="4"/>
  <c r="AW22" i="4"/>
  <c r="BY22" i="4"/>
  <c r="CZ22" i="4"/>
  <c r="AV22" i="4"/>
  <c r="AU22" i="4"/>
  <c r="AT22" i="4"/>
  <c r="BV22" i="4"/>
  <c r="CW22" i="4"/>
  <c r="AS22" i="4"/>
  <c r="BU22" i="4"/>
  <c r="CV22" i="4"/>
  <c r="AR22" i="4"/>
  <c r="BT22" i="4"/>
  <c r="CU22" i="4"/>
  <c r="AQ22" i="4"/>
  <c r="BS22" i="4"/>
  <c r="CT22" i="4"/>
  <c r="AP22" i="4"/>
  <c r="AO22" i="4"/>
  <c r="BQ22" i="4"/>
  <c r="CR22" i="4"/>
  <c r="AN22" i="4"/>
  <c r="BP22" i="4"/>
  <c r="CQ22" i="4"/>
  <c r="AM22" i="4"/>
  <c r="BO22" i="4"/>
  <c r="CP22" i="4"/>
  <c r="AL22" i="4"/>
  <c r="AK22" i="4"/>
  <c r="BM22" i="4"/>
  <c r="CN22" i="4"/>
  <c r="AJ22" i="4"/>
  <c r="AI22" i="4"/>
  <c r="BK22" i="4"/>
  <c r="CL22" i="4"/>
  <c r="AH22" i="4"/>
  <c r="BJ22" i="4"/>
  <c r="CK22" i="4"/>
  <c r="AG22" i="4"/>
  <c r="DD21" i="4"/>
  <c r="CY21" i="4"/>
  <c r="CS21" i="4"/>
  <c r="DT21" i="4"/>
  <c r="CJ21" i="4"/>
  <c r="DK21" i="4"/>
  <c r="EM21" i="4"/>
  <c r="BY21" i="4"/>
  <c r="CZ21" i="4"/>
  <c r="BP21" i="4"/>
  <c r="CQ21" i="4"/>
  <c r="BE21" i="4"/>
  <c r="CG21" i="4"/>
  <c r="DH21" i="4"/>
  <c r="BD21" i="4"/>
  <c r="CF21" i="4"/>
  <c r="DG21" i="4"/>
  <c r="DG27" i="4"/>
  <c r="DG29" i="4"/>
  <c r="BC21" i="4"/>
  <c r="CE21" i="4"/>
  <c r="DF21" i="4"/>
  <c r="BB21" i="4"/>
  <c r="CD21" i="4"/>
  <c r="DE21" i="4"/>
  <c r="BA21" i="4"/>
  <c r="CC21" i="4"/>
  <c r="AZ21" i="4"/>
  <c r="CB21" i="4"/>
  <c r="DC21" i="4"/>
  <c r="AY21" i="4"/>
  <c r="CA21" i="4"/>
  <c r="DB21" i="4"/>
  <c r="AX21" i="4"/>
  <c r="BZ21" i="4"/>
  <c r="DA21" i="4"/>
  <c r="AW21" i="4"/>
  <c r="AV21" i="4"/>
  <c r="BX21" i="4"/>
  <c r="AU21" i="4"/>
  <c r="BW21" i="4"/>
  <c r="CX21" i="4"/>
  <c r="AT21" i="4"/>
  <c r="BV21" i="4"/>
  <c r="CW21" i="4"/>
  <c r="AS21" i="4"/>
  <c r="BU21" i="4"/>
  <c r="CV21" i="4"/>
  <c r="AR21" i="4"/>
  <c r="BT21" i="4"/>
  <c r="CU21" i="4"/>
  <c r="AQ21" i="4"/>
  <c r="BS21" i="4"/>
  <c r="CT21" i="4"/>
  <c r="AP21" i="4"/>
  <c r="AO21" i="4"/>
  <c r="BQ21" i="4"/>
  <c r="CR21" i="4"/>
  <c r="AN21" i="4"/>
  <c r="AM21" i="4"/>
  <c r="BO21" i="4"/>
  <c r="CP21" i="4"/>
  <c r="AL21" i="4"/>
  <c r="BN21" i="4"/>
  <c r="CO21" i="4"/>
  <c r="AK21" i="4"/>
  <c r="BM21" i="4"/>
  <c r="CN21" i="4"/>
  <c r="AJ21" i="4"/>
  <c r="BL21" i="4"/>
  <c r="CM21" i="4"/>
  <c r="AI21" i="4"/>
  <c r="BK21" i="4"/>
  <c r="CL21" i="4"/>
  <c r="AH21" i="4"/>
  <c r="BJ21" i="4"/>
  <c r="CK21" i="4"/>
  <c r="AG21" i="4"/>
  <c r="DB18" i="4"/>
  <c r="CS18" i="4"/>
  <c r="DT18" i="4"/>
  <c r="EV18" i="4"/>
  <c r="CL18" i="4"/>
  <c r="CJ18" i="4"/>
  <c r="DK18" i="4"/>
  <c r="EM18" i="4"/>
  <c r="BZ18" i="4"/>
  <c r="DA18" i="4"/>
  <c r="BY18" i="4"/>
  <c r="CZ18" i="4"/>
  <c r="BX18" i="4"/>
  <c r="CY18" i="4"/>
  <c r="BU18" i="4"/>
  <c r="CV18" i="4"/>
  <c r="BE18" i="4"/>
  <c r="CG18" i="4"/>
  <c r="DH18" i="4"/>
  <c r="BD18" i="4"/>
  <c r="CF18" i="4"/>
  <c r="DG18" i="4"/>
  <c r="BC18" i="4"/>
  <c r="CE18" i="4"/>
  <c r="DF18" i="4"/>
  <c r="BB18" i="4"/>
  <c r="CD18" i="4"/>
  <c r="DE18" i="4"/>
  <c r="BA18" i="4"/>
  <c r="CC18" i="4"/>
  <c r="DD18" i="4"/>
  <c r="AZ18" i="4"/>
  <c r="CB18" i="4"/>
  <c r="DC18" i="4"/>
  <c r="AY18" i="4"/>
  <c r="CA18" i="4"/>
  <c r="AX18" i="4"/>
  <c r="AW18" i="4"/>
  <c r="AV18" i="4"/>
  <c r="AU18" i="4"/>
  <c r="BW18" i="4"/>
  <c r="CX18" i="4"/>
  <c r="AT18" i="4"/>
  <c r="BV18" i="4"/>
  <c r="CW18" i="4"/>
  <c r="AS18" i="4"/>
  <c r="AR18" i="4"/>
  <c r="BT18" i="4"/>
  <c r="CU18" i="4"/>
  <c r="AQ18" i="4"/>
  <c r="BS18" i="4"/>
  <c r="CT18" i="4"/>
  <c r="AP18" i="4"/>
  <c r="AO18" i="4"/>
  <c r="BQ18" i="4"/>
  <c r="CR18" i="4"/>
  <c r="AN18" i="4"/>
  <c r="BP18" i="4"/>
  <c r="CQ18" i="4"/>
  <c r="AM18" i="4"/>
  <c r="BO18" i="4"/>
  <c r="CP18" i="4"/>
  <c r="AL18" i="4"/>
  <c r="BN18" i="4"/>
  <c r="CO18" i="4"/>
  <c r="AK18" i="4"/>
  <c r="BM18" i="4"/>
  <c r="CN18" i="4"/>
  <c r="AJ18" i="4"/>
  <c r="BL18" i="4"/>
  <c r="CM18" i="4"/>
  <c r="AI18" i="4"/>
  <c r="BK18" i="4"/>
  <c r="AH18" i="4"/>
  <c r="BJ18" i="4"/>
  <c r="CK18" i="4"/>
  <c r="AG18" i="4"/>
  <c r="DG17" i="4"/>
  <c r="CS17" i="4"/>
  <c r="DT17" i="4"/>
  <c r="EV17" i="4"/>
  <c r="CJ17" i="4"/>
  <c r="DK17" i="4"/>
  <c r="EM17" i="4"/>
  <c r="CG17" i="4"/>
  <c r="DH17" i="4"/>
  <c r="CF17" i="4"/>
  <c r="CC17" i="4"/>
  <c r="DD17" i="4"/>
  <c r="CA17" i="4"/>
  <c r="DB17" i="4"/>
  <c r="BU17" i="4"/>
  <c r="CV17" i="4"/>
  <c r="BP17" i="4"/>
  <c r="CQ17" i="4"/>
  <c r="BM17" i="4"/>
  <c r="CN17" i="4"/>
  <c r="BL17" i="4"/>
  <c r="CM17" i="4"/>
  <c r="BE17" i="4"/>
  <c r="BD17" i="4"/>
  <c r="BC17" i="4"/>
  <c r="CE17" i="4"/>
  <c r="DF17" i="4"/>
  <c r="BB17" i="4"/>
  <c r="CD17" i="4"/>
  <c r="DE17" i="4"/>
  <c r="BA17" i="4"/>
  <c r="AZ17" i="4"/>
  <c r="CB17" i="4"/>
  <c r="DC17" i="4"/>
  <c r="AY17" i="4"/>
  <c r="AX17" i="4"/>
  <c r="BZ17" i="4"/>
  <c r="DA17" i="4"/>
  <c r="AW17" i="4"/>
  <c r="BY17" i="4"/>
  <c r="CZ17" i="4"/>
  <c r="AV17" i="4"/>
  <c r="BX17" i="4"/>
  <c r="CY17" i="4"/>
  <c r="AU17" i="4"/>
  <c r="BW17" i="4"/>
  <c r="CX17" i="4"/>
  <c r="AT17" i="4"/>
  <c r="BV17" i="4"/>
  <c r="CW17" i="4"/>
  <c r="AS17" i="4"/>
  <c r="AR17" i="4"/>
  <c r="BT17" i="4"/>
  <c r="CU17" i="4"/>
  <c r="AQ17" i="4"/>
  <c r="BS17" i="4"/>
  <c r="CT17" i="4"/>
  <c r="AP17" i="4"/>
  <c r="AO17" i="4"/>
  <c r="BQ17" i="4"/>
  <c r="CR17" i="4"/>
  <c r="AN17" i="4"/>
  <c r="AM17" i="4"/>
  <c r="BO17" i="4"/>
  <c r="CP17" i="4"/>
  <c r="AL17" i="4"/>
  <c r="BN17" i="4"/>
  <c r="CO17" i="4"/>
  <c r="AK17" i="4"/>
  <c r="AJ17" i="4"/>
  <c r="AI17" i="4"/>
  <c r="BK17" i="4"/>
  <c r="CL17" i="4"/>
  <c r="AH17" i="4"/>
  <c r="BJ17" i="4"/>
  <c r="CK17" i="4"/>
  <c r="AG17" i="4"/>
  <c r="CZ16" i="4"/>
  <c r="CY16" i="4"/>
  <c r="CS16" i="4"/>
  <c r="DT16" i="4"/>
  <c r="EV16" i="4"/>
  <c r="CJ16" i="4"/>
  <c r="DK16" i="4"/>
  <c r="EM16" i="4"/>
  <c r="CE16" i="4"/>
  <c r="DF16" i="4"/>
  <c r="BW16" i="4"/>
  <c r="CX16" i="4"/>
  <c r="BQ16" i="4"/>
  <c r="CR16" i="4"/>
  <c r="BP16" i="4"/>
  <c r="CQ16" i="4"/>
  <c r="BK16" i="4"/>
  <c r="CL16" i="4"/>
  <c r="BE16" i="4"/>
  <c r="CG16" i="4"/>
  <c r="DH16" i="4"/>
  <c r="BD16" i="4"/>
  <c r="CF16" i="4"/>
  <c r="DG16" i="4"/>
  <c r="BC16" i="4"/>
  <c r="BB16" i="4"/>
  <c r="CD16" i="4"/>
  <c r="DE16" i="4"/>
  <c r="BA16" i="4"/>
  <c r="CC16" i="4"/>
  <c r="DD16" i="4"/>
  <c r="AZ16" i="4"/>
  <c r="CB16" i="4"/>
  <c r="DC16" i="4"/>
  <c r="AY16" i="4"/>
  <c r="CA16" i="4"/>
  <c r="DB16" i="4"/>
  <c r="AX16" i="4"/>
  <c r="BZ16" i="4"/>
  <c r="DA16" i="4"/>
  <c r="AW16" i="4"/>
  <c r="BY16" i="4"/>
  <c r="AV16" i="4"/>
  <c r="BX16" i="4"/>
  <c r="AU16" i="4"/>
  <c r="AT16" i="4"/>
  <c r="BV16" i="4"/>
  <c r="CW16" i="4"/>
  <c r="AS16" i="4"/>
  <c r="BU16" i="4"/>
  <c r="CV16" i="4"/>
  <c r="AR16" i="4"/>
  <c r="BT16" i="4"/>
  <c r="CU16" i="4"/>
  <c r="AQ16" i="4"/>
  <c r="BS16" i="4"/>
  <c r="CT16" i="4"/>
  <c r="AP16" i="4"/>
  <c r="AO16" i="4"/>
  <c r="AN16" i="4"/>
  <c r="AM16" i="4"/>
  <c r="BO16" i="4"/>
  <c r="CP16" i="4"/>
  <c r="AL16" i="4"/>
  <c r="BN16" i="4"/>
  <c r="CO16" i="4"/>
  <c r="AK16" i="4"/>
  <c r="BM16" i="4"/>
  <c r="CN16" i="4"/>
  <c r="AJ16" i="4"/>
  <c r="BL16" i="4"/>
  <c r="CM16" i="4"/>
  <c r="AI16" i="4"/>
  <c r="AH16" i="4"/>
  <c r="BJ16" i="4"/>
  <c r="CK16" i="4"/>
  <c r="AG16" i="4"/>
  <c r="CS15" i="4"/>
  <c r="DT15" i="4"/>
  <c r="EV15" i="4"/>
  <c r="CJ15" i="4"/>
  <c r="DK15" i="4"/>
  <c r="EM15" i="4"/>
  <c r="CC15" i="4"/>
  <c r="DD15" i="4"/>
  <c r="CA15" i="4"/>
  <c r="DB15" i="4"/>
  <c r="BU15" i="4"/>
  <c r="CV15" i="4"/>
  <c r="BQ15" i="4"/>
  <c r="CR15" i="4"/>
  <c r="BP15" i="4"/>
  <c r="CQ15" i="4"/>
  <c r="BO15" i="4"/>
  <c r="CP15" i="4"/>
  <c r="BL15" i="4"/>
  <c r="CM15" i="4"/>
  <c r="BE15" i="4"/>
  <c r="CG15" i="4"/>
  <c r="DH15" i="4"/>
  <c r="BD15" i="4"/>
  <c r="CF15" i="4"/>
  <c r="DG15" i="4"/>
  <c r="BC15" i="4"/>
  <c r="CE15" i="4"/>
  <c r="DF15" i="4"/>
  <c r="BB15" i="4"/>
  <c r="CD15" i="4"/>
  <c r="DE15" i="4"/>
  <c r="BA15" i="4"/>
  <c r="AZ15" i="4"/>
  <c r="CB15" i="4"/>
  <c r="DC15" i="4"/>
  <c r="AY15" i="4"/>
  <c r="AX15" i="4"/>
  <c r="BZ15" i="4"/>
  <c r="DA15" i="4"/>
  <c r="AW15" i="4"/>
  <c r="BY15" i="4"/>
  <c r="CZ15" i="4"/>
  <c r="AV15" i="4"/>
  <c r="BX15" i="4"/>
  <c r="CY15" i="4"/>
  <c r="AU15" i="4"/>
  <c r="BW15" i="4"/>
  <c r="CX15" i="4"/>
  <c r="AT15" i="4"/>
  <c r="BV15" i="4"/>
  <c r="CW15" i="4"/>
  <c r="AS15" i="4"/>
  <c r="AR15" i="4"/>
  <c r="BT15" i="4"/>
  <c r="CU15" i="4"/>
  <c r="AQ15" i="4"/>
  <c r="BS15" i="4"/>
  <c r="CT15" i="4"/>
  <c r="AP15" i="4"/>
  <c r="AO15" i="4"/>
  <c r="AN15" i="4"/>
  <c r="AM15" i="4"/>
  <c r="AL15" i="4"/>
  <c r="BN15" i="4"/>
  <c r="CO15" i="4"/>
  <c r="AK15" i="4"/>
  <c r="BM15" i="4"/>
  <c r="CN15" i="4"/>
  <c r="AJ15" i="4"/>
  <c r="AI15" i="4"/>
  <c r="BK15" i="4"/>
  <c r="CL15" i="4"/>
  <c r="AH15" i="4"/>
  <c r="BJ15" i="4"/>
  <c r="CK15" i="4"/>
  <c r="AG15" i="4"/>
  <c r="CS14" i="4"/>
  <c r="DT14" i="4"/>
  <c r="EV14" i="4"/>
  <c r="CM14" i="4"/>
  <c r="CJ14" i="4"/>
  <c r="DK14" i="4"/>
  <c r="EM14" i="4"/>
  <c r="CD14" i="4"/>
  <c r="DE14" i="4"/>
  <c r="CB14" i="4"/>
  <c r="DC14" i="4"/>
  <c r="CA14" i="4"/>
  <c r="DB14" i="4"/>
  <c r="BQ14" i="4"/>
  <c r="CR14" i="4"/>
  <c r="BE14" i="4"/>
  <c r="CG14" i="4"/>
  <c r="DH14" i="4"/>
  <c r="BD14" i="4"/>
  <c r="CF14" i="4"/>
  <c r="DG14" i="4"/>
  <c r="BC14" i="4"/>
  <c r="CE14" i="4"/>
  <c r="DF14" i="4"/>
  <c r="BB14" i="4"/>
  <c r="BA14" i="4"/>
  <c r="CC14" i="4"/>
  <c r="DD14" i="4"/>
  <c r="AZ14" i="4"/>
  <c r="AY14" i="4"/>
  <c r="AX14" i="4"/>
  <c r="BZ14" i="4"/>
  <c r="DA14" i="4"/>
  <c r="AW14" i="4"/>
  <c r="BY14" i="4"/>
  <c r="CZ14" i="4"/>
  <c r="AV14" i="4"/>
  <c r="BX14" i="4"/>
  <c r="CY14" i="4"/>
  <c r="AU14" i="4"/>
  <c r="BW14" i="4"/>
  <c r="CX14" i="4"/>
  <c r="AT14" i="4"/>
  <c r="BV14" i="4"/>
  <c r="CW14" i="4"/>
  <c r="AS14" i="4"/>
  <c r="BU14" i="4"/>
  <c r="CV14" i="4"/>
  <c r="AR14" i="4"/>
  <c r="BT14" i="4"/>
  <c r="CU14" i="4"/>
  <c r="AQ14" i="4"/>
  <c r="BS14" i="4"/>
  <c r="CT14" i="4"/>
  <c r="AP14" i="4"/>
  <c r="AO14" i="4"/>
  <c r="AN14" i="4"/>
  <c r="BP14" i="4"/>
  <c r="CQ14" i="4"/>
  <c r="AM14" i="4"/>
  <c r="BO14" i="4"/>
  <c r="CP14" i="4"/>
  <c r="AL14" i="4"/>
  <c r="BN14" i="4"/>
  <c r="CO14" i="4"/>
  <c r="AK14" i="4"/>
  <c r="BM14" i="4"/>
  <c r="CN14" i="4"/>
  <c r="AJ14" i="4"/>
  <c r="BL14" i="4"/>
  <c r="AI14" i="4"/>
  <c r="BK14" i="4"/>
  <c r="CL14" i="4"/>
  <c r="AH14" i="4"/>
  <c r="BJ14" i="4"/>
  <c r="CK14" i="4"/>
  <c r="AG14" i="4"/>
  <c r="DA13" i="4"/>
  <c r="CS13" i="4"/>
  <c r="DT13" i="4"/>
  <c r="EV13" i="4"/>
  <c r="CJ13" i="4"/>
  <c r="DK13" i="4"/>
  <c r="EM13" i="4"/>
  <c r="CE13" i="4"/>
  <c r="DF13" i="4"/>
  <c r="BY13" i="4"/>
  <c r="CZ13" i="4"/>
  <c r="BW13" i="4"/>
  <c r="CX13" i="4"/>
  <c r="BU13" i="4"/>
  <c r="CV13" i="4"/>
  <c r="BE13" i="4"/>
  <c r="CG13" i="4"/>
  <c r="DH13" i="4"/>
  <c r="BD13" i="4"/>
  <c r="CF13" i="4"/>
  <c r="DG13" i="4"/>
  <c r="BC13" i="4"/>
  <c r="BB13" i="4"/>
  <c r="CD13" i="4"/>
  <c r="DE13" i="4"/>
  <c r="BA13" i="4"/>
  <c r="CC13" i="4"/>
  <c r="DD13" i="4"/>
  <c r="AZ13" i="4"/>
  <c r="CB13" i="4"/>
  <c r="DC13" i="4"/>
  <c r="AY13" i="4"/>
  <c r="CA13" i="4"/>
  <c r="DB13" i="4"/>
  <c r="AX13" i="4"/>
  <c r="BZ13" i="4"/>
  <c r="AW13" i="4"/>
  <c r="AV13" i="4"/>
  <c r="BX13" i="4"/>
  <c r="CY13" i="4"/>
  <c r="AU13" i="4"/>
  <c r="AT13" i="4"/>
  <c r="BV13" i="4"/>
  <c r="CW13" i="4"/>
  <c r="AS13" i="4"/>
  <c r="AR13" i="4"/>
  <c r="BT13" i="4"/>
  <c r="CU13" i="4"/>
  <c r="AQ13" i="4"/>
  <c r="BS13" i="4"/>
  <c r="CT13" i="4"/>
  <c r="AP13" i="4"/>
  <c r="AO13" i="4"/>
  <c r="BQ13" i="4"/>
  <c r="CR13" i="4"/>
  <c r="AN13" i="4"/>
  <c r="BP13" i="4"/>
  <c r="CQ13" i="4"/>
  <c r="AM13" i="4"/>
  <c r="BO13" i="4"/>
  <c r="CP13" i="4"/>
  <c r="AL13" i="4"/>
  <c r="BN13" i="4"/>
  <c r="CO13" i="4"/>
  <c r="AK13" i="4"/>
  <c r="BM13" i="4"/>
  <c r="CN13" i="4"/>
  <c r="AJ13" i="4"/>
  <c r="BL13" i="4"/>
  <c r="CM13" i="4"/>
  <c r="AI13" i="4"/>
  <c r="BK13" i="4"/>
  <c r="CL13" i="4"/>
  <c r="AH13" i="4"/>
  <c r="BJ13" i="4"/>
  <c r="CK13" i="4"/>
  <c r="AG13" i="4"/>
  <c r="CU10" i="4"/>
  <c r="CS10" i="4"/>
  <c r="DT10" i="4"/>
  <c r="EV10" i="4"/>
  <c r="CM10" i="4"/>
  <c r="CJ10" i="4"/>
  <c r="DK10" i="4"/>
  <c r="EM10" i="4"/>
  <c r="CF10" i="4"/>
  <c r="DG10" i="4"/>
  <c r="CB10" i="4"/>
  <c r="DC10" i="4"/>
  <c r="BZ10" i="4"/>
  <c r="DA10" i="4"/>
  <c r="BX10" i="4"/>
  <c r="CY10" i="4"/>
  <c r="BE10" i="4"/>
  <c r="CG10" i="4"/>
  <c r="DH10" i="4"/>
  <c r="BD10" i="4"/>
  <c r="BC10" i="4"/>
  <c r="CE10" i="4"/>
  <c r="DF10" i="4"/>
  <c r="BB10" i="4"/>
  <c r="CD10" i="4"/>
  <c r="DE10" i="4"/>
  <c r="BA10" i="4"/>
  <c r="CC10" i="4"/>
  <c r="DD10" i="4"/>
  <c r="AZ10" i="4"/>
  <c r="AY10" i="4"/>
  <c r="CA10" i="4"/>
  <c r="DB10" i="4"/>
  <c r="AX10" i="4"/>
  <c r="AW10" i="4"/>
  <c r="BY10" i="4"/>
  <c r="CZ10" i="4"/>
  <c r="AV10" i="4"/>
  <c r="AU10" i="4"/>
  <c r="BW10" i="4"/>
  <c r="CX10" i="4"/>
  <c r="AT10" i="4"/>
  <c r="BV10" i="4"/>
  <c r="CW10" i="4"/>
  <c r="AS10" i="4"/>
  <c r="BU10" i="4"/>
  <c r="CV10" i="4"/>
  <c r="AR10" i="4"/>
  <c r="BT10" i="4"/>
  <c r="AQ10" i="4"/>
  <c r="BS10" i="4"/>
  <c r="CT10" i="4"/>
  <c r="AP10" i="4"/>
  <c r="AO10" i="4"/>
  <c r="BQ10" i="4"/>
  <c r="CR10" i="4"/>
  <c r="AN10" i="4"/>
  <c r="BP10" i="4"/>
  <c r="CQ10" i="4"/>
  <c r="AM10" i="4"/>
  <c r="BO10" i="4"/>
  <c r="CP10" i="4"/>
  <c r="AL10" i="4"/>
  <c r="BN10" i="4"/>
  <c r="CO10" i="4"/>
  <c r="AK10" i="4"/>
  <c r="BM10" i="4"/>
  <c r="CN10" i="4"/>
  <c r="AJ10" i="4"/>
  <c r="BL10" i="4"/>
  <c r="AI10" i="4"/>
  <c r="BK10" i="4"/>
  <c r="CL10" i="4"/>
  <c r="AH10" i="4"/>
  <c r="BJ10" i="4"/>
  <c r="CK10" i="4"/>
  <c r="AG10" i="4"/>
  <c r="CY9" i="4"/>
  <c r="CS9" i="4"/>
  <c r="DT9" i="4"/>
  <c r="EV9" i="4"/>
  <c r="CP9" i="4"/>
  <c r="CJ9" i="4"/>
  <c r="DK9" i="4"/>
  <c r="EM9" i="4"/>
  <c r="BY9" i="4"/>
  <c r="CZ9" i="4"/>
  <c r="BU9" i="4"/>
  <c r="CV9" i="4"/>
  <c r="BT9" i="4"/>
  <c r="CU9" i="4"/>
  <c r="BE9" i="4"/>
  <c r="CG9" i="4"/>
  <c r="DH9" i="4"/>
  <c r="BD9" i="4"/>
  <c r="CF9" i="4"/>
  <c r="DG9" i="4"/>
  <c r="BC9" i="4"/>
  <c r="CE9" i="4"/>
  <c r="DF9" i="4"/>
  <c r="BB9" i="4"/>
  <c r="CD9" i="4"/>
  <c r="DE9" i="4"/>
  <c r="BA9" i="4"/>
  <c r="CC9" i="4"/>
  <c r="DD9" i="4"/>
  <c r="AZ9" i="4"/>
  <c r="CB9" i="4"/>
  <c r="DC9" i="4"/>
  <c r="AY9" i="4"/>
  <c r="CA9" i="4"/>
  <c r="DB9" i="4"/>
  <c r="AX9" i="4"/>
  <c r="BZ9" i="4"/>
  <c r="DA9" i="4"/>
  <c r="AW9" i="4"/>
  <c r="AV9" i="4"/>
  <c r="BX9" i="4"/>
  <c r="AU9" i="4"/>
  <c r="BW9" i="4"/>
  <c r="CX9" i="4"/>
  <c r="AT9" i="4"/>
  <c r="BV9" i="4"/>
  <c r="CW9" i="4"/>
  <c r="AS9" i="4"/>
  <c r="AR9" i="4"/>
  <c r="AQ9" i="4"/>
  <c r="BS9" i="4"/>
  <c r="CT9" i="4"/>
  <c r="AP9" i="4"/>
  <c r="AO9" i="4"/>
  <c r="BQ9" i="4"/>
  <c r="CR9" i="4"/>
  <c r="AN9" i="4"/>
  <c r="BP9" i="4"/>
  <c r="CQ9" i="4"/>
  <c r="AM9" i="4"/>
  <c r="BO9" i="4"/>
  <c r="AL9" i="4"/>
  <c r="BN9" i="4"/>
  <c r="CO9" i="4"/>
  <c r="AK9" i="4"/>
  <c r="BM9" i="4"/>
  <c r="CN9" i="4"/>
  <c r="AJ9" i="4"/>
  <c r="BL9" i="4"/>
  <c r="CM9" i="4"/>
  <c r="AI9" i="4"/>
  <c r="BK9" i="4"/>
  <c r="CL9" i="4"/>
  <c r="AH9" i="4"/>
  <c r="BJ9" i="4"/>
  <c r="CK9" i="4"/>
  <c r="AG9" i="4"/>
  <c r="CZ8" i="4"/>
  <c r="CS8" i="4"/>
  <c r="DT8" i="4"/>
  <c r="EV8" i="4"/>
  <c r="CJ8" i="4"/>
  <c r="DK8" i="4"/>
  <c r="EM8" i="4"/>
  <c r="CF8" i="4"/>
  <c r="DG8" i="4"/>
  <c r="CD8" i="4"/>
  <c r="DE8" i="4"/>
  <c r="CC8" i="4"/>
  <c r="DD8" i="4"/>
  <c r="BU8" i="4"/>
  <c r="CV8" i="4"/>
  <c r="BQ8" i="4"/>
  <c r="CR8" i="4"/>
  <c r="BM8" i="4"/>
  <c r="CN8" i="4"/>
  <c r="BK8" i="4"/>
  <c r="CL8" i="4"/>
  <c r="BE8" i="4"/>
  <c r="CG8" i="4"/>
  <c r="DH8" i="4"/>
  <c r="BD8" i="4"/>
  <c r="BC8" i="4"/>
  <c r="CE8" i="4"/>
  <c r="DF8" i="4"/>
  <c r="BB8" i="4"/>
  <c r="BA8" i="4"/>
  <c r="AZ8" i="4"/>
  <c r="CB8" i="4"/>
  <c r="DC8" i="4"/>
  <c r="AY8" i="4"/>
  <c r="CA8" i="4"/>
  <c r="DB8" i="4"/>
  <c r="AX8" i="4"/>
  <c r="BZ8" i="4"/>
  <c r="DA8" i="4"/>
  <c r="AW8" i="4"/>
  <c r="BY8" i="4"/>
  <c r="AV8" i="4"/>
  <c r="BX8" i="4"/>
  <c r="CY8" i="4"/>
  <c r="AU8" i="4"/>
  <c r="BW8" i="4"/>
  <c r="CX8" i="4"/>
  <c r="AT8" i="4"/>
  <c r="BV8" i="4"/>
  <c r="CW8" i="4"/>
  <c r="AS8" i="4"/>
  <c r="AR8" i="4"/>
  <c r="BT8" i="4"/>
  <c r="CU8" i="4"/>
  <c r="AQ8" i="4"/>
  <c r="BS8" i="4"/>
  <c r="CT8" i="4"/>
  <c r="AP8" i="4"/>
  <c r="AO8" i="4"/>
  <c r="AN8" i="4"/>
  <c r="BP8" i="4"/>
  <c r="CQ8" i="4"/>
  <c r="AM8" i="4"/>
  <c r="BO8" i="4"/>
  <c r="CP8" i="4"/>
  <c r="AL8" i="4"/>
  <c r="BN8" i="4"/>
  <c r="CO8" i="4"/>
  <c r="AK8" i="4"/>
  <c r="AJ8" i="4"/>
  <c r="BL8" i="4"/>
  <c r="CM8" i="4"/>
  <c r="AI8" i="4"/>
  <c r="AH8" i="4"/>
  <c r="BJ8" i="4"/>
  <c r="CK8" i="4"/>
  <c r="AG8" i="4"/>
  <c r="CV7" i="4"/>
  <c r="CS7" i="4"/>
  <c r="DT7" i="4"/>
  <c r="EV7" i="4"/>
  <c r="CJ7" i="4"/>
  <c r="DK7" i="4"/>
  <c r="EM7" i="4"/>
  <c r="CG7" i="4"/>
  <c r="DH7" i="4"/>
  <c r="CA7" i="4"/>
  <c r="DB7" i="4"/>
  <c r="BN7" i="4"/>
  <c r="CO7" i="4"/>
  <c r="BE7" i="4"/>
  <c r="BD7" i="4"/>
  <c r="CF7" i="4"/>
  <c r="DG7" i="4"/>
  <c r="BC7" i="4"/>
  <c r="CE7" i="4"/>
  <c r="DF7" i="4"/>
  <c r="BB7" i="4"/>
  <c r="CD7" i="4"/>
  <c r="DE7" i="4"/>
  <c r="BA7" i="4"/>
  <c r="CC7" i="4"/>
  <c r="DD7" i="4"/>
  <c r="AZ7" i="4"/>
  <c r="CB7" i="4"/>
  <c r="DC7" i="4"/>
  <c r="AY7" i="4"/>
  <c r="AX7" i="4"/>
  <c r="BZ7" i="4"/>
  <c r="DA7" i="4"/>
  <c r="AW7" i="4"/>
  <c r="BY7" i="4"/>
  <c r="CZ7" i="4"/>
  <c r="AV7" i="4"/>
  <c r="BX7" i="4"/>
  <c r="CY7" i="4"/>
  <c r="AU7" i="4"/>
  <c r="BW7" i="4"/>
  <c r="CX7" i="4"/>
  <c r="AT7" i="4"/>
  <c r="BV7" i="4"/>
  <c r="CW7" i="4"/>
  <c r="AS7" i="4"/>
  <c r="BU7" i="4"/>
  <c r="AR7" i="4"/>
  <c r="BT7" i="4"/>
  <c r="CU7" i="4"/>
  <c r="AQ7" i="4"/>
  <c r="BS7" i="4"/>
  <c r="CT7" i="4"/>
  <c r="AP7" i="4"/>
  <c r="AO7" i="4"/>
  <c r="BQ7" i="4"/>
  <c r="CR7" i="4"/>
  <c r="AN7" i="4"/>
  <c r="BP7" i="4"/>
  <c r="CQ7" i="4"/>
  <c r="AM7" i="4"/>
  <c r="BO7" i="4"/>
  <c r="CP7" i="4"/>
  <c r="AL7" i="4"/>
  <c r="AK7" i="4"/>
  <c r="BM7" i="4"/>
  <c r="CN7" i="4"/>
  <c r="AJ7" i="4"/>
  <c r="BL7" i="4"/>
  <c r="CM7" i="4"/>
  <c r="AI7" i="4"/>
  <c r="BK7" i="4"/>
  <c r="CL7" i="4"/>
  <c r="AH7" i="4"/>
  <c r="BJ7" i="4"/>
  <c r="CK7" i="4"/>
  <c r="AG7" i="4"/>
  <c r="DH6" i="4"/>
  <c r="DF6" i="4"/>
  <c r="CS6" i="4"/>
  <c r="DT6" i="4"/>
  <c r="EV6" i="4"/>
  <c r="CJ6" i="4"/>
  <c r="DK6" i="4"/>
  <c r="EM6" i="4"/>
  <c r="CG6" i="4"/>
  <c r="CE6" i="4"/>
  <c r="BW6" i="4"/>
  <c r="CX6" i="4"/>
  <c r="BQ6" i="4"/>
  <c r="CR6" i="4"/>
  <c r="BP6" i="4"/>
  <c r="CQ6" i="4"/>
  <c r="BO6" i="4"/>
  <c r="CP6" i="4"/>
  <c r="BE6" i="4"/>
  <c r="BD6" i="4"/>
  <c r="CF6" i="4"/>
  <c r="DG6" i="4"/>
  <c r="BC6" i="4"/>
  <c r="BB6" i="4"/>
  <c r="CD6" i="4"/>
  <c r="DE6" i="4"/>
  <c r="BA6" i="4"/>
  <c r="CC6" i="4"/>
  <c r="DD6" i="4"/>
  <c r="AZ6" i="4"/>
  <c r="CB6" i="4"/>
  <c r="DC6" i="4"/>
  <c r="AY6" i="4"/>
  <c r="CA6" i="4"/>
  <c r="DB6" i="4"/>
  <c r="AX6" i="4"/>
  <c r="BZ6" i="4"/>
  <c r="DA6" i="4"/>
  <c r="AW6" i="4"/>
  <c r="BY6" i="4"/>
  <c r="CZ6" i="4"/>
  <c r="AV6" i="4"/>
  <c r="BX6" i="4"/>
  <c r="CY6" i="4"/>
  <c r="AU6" i="4"/>
  <c r="AT6" i="4"/>
  <c r="BV6" i="4"/>
  <c r="CW6" i="4"/>
  <c r="AS6" i="4"/>
  <c r="BU6" i="4"/>
  <c r="CV6" i="4"/>
  <c r="AR6" i="4"/>
  <c r="BT6" i="4"/>
  <c r="CU6" i="4"/>
  <c r="AQ6" i="4"/>
  <c r="BS6" i="4"/>
  <c r="CT6" i="4"/>
  <c r="AP6" i="4"/>
  <c r="AO6" i="4"/>
  <c r="AN6" i="4"/>
  <c r="AM6" i="4"/>
  <c r="AL6" i="4"/>
  <c r="BN6" i="4"/>
  <c r="CO6" i="4"/>
  <c r="AK6" i="4"/>
  <c r="BM6" i="4"/>
  <c r="CN6" i="4"/>
  <c r="AJ6" i="4"/>
  <c r="BL6" i="4"/>
  <c r="CM6" i="4"/>
  <c r="AI6" i="4"/>
  <c r="BK6" i="4"/>
  <c r="CL6" i="4"/>
  <c r="AH6" i="4"/>
  <c r="BJ6" i="4"/>
  <c r="CK6" i="4"/>
  <c r="AG6" i="4"/>
  <c r="DC5" i="4"/>
  <c r="CU5" i="4"/>
  <c r="CS5" i="4"/>
  <c r="DT5" i="4"/>
  <c r="EV5" i="4"/>
  <c r="CJ5" i="4"/>
  <c r="DK5" i="4"/>
  <c r="EM5" i="4"/>
  <c r="CC5" i="4"/>
  <c r="DD5" i="4"/>
  <c r="CA5" i="4"/>
  <c r="DB5" i="4"/>
  <c r="BU5" i="4"/>
  <c r="CV5" i="4"/>
  <c r="BL5" i="4"/>
  <c r="CM5" i="4"/>
  <c r="BE5" i="4"/>
  <c r="CG5" i="4"/>
  <c r="DH5" i="4"/>
  <c r="BD5" i="4"/>
  <c r="CF5" i="4"/>
  <c r="DG5" i="4"/>
  <c r="BC5" i="4"/>
  <c r="CE5" i="4"/>
  <c r="DF5" i="4"/>
  <c r="BB5" i="4"/>
  <c r="CD5" i="4"/>
  <c r="DE5" i="4"/>
  <c r="BA5" i="4"/>
  <c r="AZ5" i="4"/>
  <c r="CB5" i="4"/>
  <c r="AY5" i="4"/>
  <c r="AX5" i="4"/>
  <c r="BZ5" i="4"/>
  <c r="DA5" i="4"/>
  <c r="AW5" i="4"/>
  <c r="BY5" i="4"/>
  <c r="CZ5" i="4"/>
  <c r="AV5" i="4"/>
  <c r="BX5" i="4"/>
  <c r="CY5" i="4"/>
  <c r="AU5" i="4"/>
  <c r="BW5" i="4"/>
  <c r="CX5" i="4"/>
  <c r="AT5" i="4"/>
  <c r="BV5" i="4"/>
  <c r="CW5" i="4"/>
  <c r="AS5" i="4"/>
  <c r="AR5" i="4"/>
  <c r="BT5" i="4"/>
  <c r="AQ5" i="4"/>
  <c r="BS5" i="4"/>
  <c r="CT5" i="4"/>
  <c r="AP5" i="4"/>
  <c r="AO5" i="4"/>
  <c r="BQ5" i="4"/>
  <c r="CR5" i="4"/>
  <c r="AN5" i="4"/>
  <c r="BP5" i="4"/>
  <c r="CQ5" i="4"/>
  <c r="AM5" i="4"/>
  <c r="BO5" i="4"/>
  <c r="CP5" i="4"/>
  <c r="AL5" i="4"/>
  <c r="BN5" i="4"/>
  <c r="CO5" i="4"/>
  <c r="AK5" i="4"/>
  <c r="BM5" i="4"/>
  <c r="CN5" i="4"/>
  <c r="AJ5" i="4"/>
  <c r="AI5" i="4"/>
  <c r="BK5" i="4"/>
  <c r="CL5" i="4"/>
  <c r="AH5" i="4"/>
  <c r="BJ5" i="4"/>
  <c r="CK5" i="4"/>
  <c r="AG5" i="4"/>
  <c r="CV29" i="3"/>
  <c r="CW29" i="3"/>
  <c r="CZ29" i="3"/>
  <c r="DA29" i="3"/>
  <c r="CS26" i="3"/>
  <c r="DT26" i="3"/>
  <c r="EV26" i="3"/>
  <c r="CJ26" i="3"/>
  <c r="DK26" i="3"/>
  <c r="EM26" i="3"/>
  <c r="CS25" i="3"/>
  <c r="DT25" i="3"/>
  <c r="EV25" i="3"/>
  <c r="CJ25" i="3"/>
  <c r="DK25" i="3"/>
  <c r="EM25" i="3"/>
  <c r="CS24" i="3"/>
  <c r="DT24" i="3"/>
  <c r="EV24" i="3"/>
  <c r="CJ24" i="3"/>
  <c r="DK24" i="3"/>
  <c r="EM24" i="3"/>
  <c r="CS23" i="3"/>
  <c r="CJ23" i="3"/>
  <c r="DK23" i="3"/>
  <c r="EM23" i="3"/>
  <c r="CS22" i="3"/>
  <c r="DT22" i="3"/>
  <c r="EV22" i="3"/>
  <c r="CJ22" i="3"/>
  <c r="DK22" i="3"/>
  <c r="EM22" i="3"/>
  <c r="CS21" i="3"/>
  <c r="DT21" i="3"/>
  <c r="CJ21" i="3"/>
  <c r="DK21" i="3"/>
  <c r="DK27" i="3"/>
  <c r="CS18" i="3"/>
  <c r="DT18" i="3"/>
  <c r="EV18" i="3"/>
  <c r="CJ18" i="3"/>
  <c r="DK18" i="3"/>
  <c r="EM18" i="3"/>
  <c r="CS17" i="3"/>
  <c r="DT17" i="3"/>
  <c r="EV17" i="3"/>
  <c r="CJ17" i="3"/>
  <c r="DK17" i="3"/>
  <c r="EM17" i="3"/>
  <c r="CS16" i="3"/>
  <c r="DT16" i="3"/>
  <c r="EV16" i="3"/>
  <c r="CJ16" i="3"/>
  <c r="DK16" i="3"/>
  <c r="EM16" i="3"/>
  <c r="CS15" i="3"/>
  <c r="DT15" i="3"/>
  <c r="EV15" i="3"/>
  <c r="CJ15" i="3"/>
  <c r="DK15" i="3"/>
  <c r="EM15" i="3"/>
  <c r="CS14" i="3"/>
  <c r="DT14" i="3"/>
  <c r="EV14" i="3"/>
  <c r="CJ14" i="3"/>
  <c r="DK14" i="3"/>
  <c r="EM14" i="3"/>
  <c r="CS13" i="3"/>
  <c r="DT13" i="3"/>
  <c r="EV13" i="3"/>
  <c r="CJ13" i="3"/>
  <c r="DK13" i="3"/>
  <c r="EM13" i="3"/>
  <c r="CS5" i="3"/>
  <c r="DT5" i="3"/>
  <c r="EV5" i="3"/>
  <c r="CS6" i="3"/>
  <c r="DT6" i="3"/>
  <c r="EV6" i="3"/>
  <c r="CS7" i="3"/>
  <c r="DT7" i="3"/>
  <c r="EV7" i="3"/>
  <c r="CS8" i="3"/>
  <c r="DT8" i="3"/>
  <c r="EV8" i="3"/>
  <c r="CS9" i="3"/>
  <c r="DT9" i="3"/>
  <c r="EV9" i="3"/>
  <c r="CS10" i="3"/>
  <c r="DT10" i="3"/>
  <c r="EV10" i="3"/>
  <c r="CJ6" i="3"/>
  <c r="DK6" i="3"/>
  <c r="EM6" i="3"/>
  <c r="CJ7" i="3"/>
  <c r="DK7" i="3"/>
  <c r="EM7" i="3"/>
  <c r="CJ8" i="3"/>
  <c r="DK8" i="3"/>
  <c r="EM8" i="3"/>
  <c r="CJ9" i="3"/>
  <c r="DK9" i="3"/>
  <c r="EM9" i="3"/>
  <c r="CJ10" i="3"/>
  <c r="DK10" i="3"/>
  <c r="EM10" i="3"/>
  <c r="CJ5" i="3"/>
  <c r="DK5" i="3"/>
  <c r="EM5" i="3"/>
  <c r="O24" i="9"/>
  <c r="AH21" i="3"/>
  <c r="BJ21" i="3"/>
  <c r="CK21" i="3"/>
  <c r="EV34" i="6"/>
  <c r="EV53" i="6"/>
  <c r="DT27" i="6"/>
  <c r="EV22" i="6"/>
  <c r="EV27" i="6"/>
  <c r="EV42" i="6"/>
  <c r="EV61" i="6"/>
  <c r="EV41" i="6"/>
  <c r="EV60" i="6"/>
  <c r="EV40" i="6"/>
  <c r="EV59" i="6"/>
  <c r="EV35" i="6"/>
  <c r="EV54" i="6"/>
  <c r="EV44" i="6"/>
  <c r="EV63" i="6"/>
  <c r="EV36" i="6"/>
  <c r="EV55" i="6"/>
  <c r="EV39" i="6"/>
  <c r="EV33" i="6"/>
  <c r="EV52" i="6"/>
  <c r="EV43" i="6"/>
  <c r="EV62" i="6"/>
  <c r="EV21" i="5"/>
  <c r="EV27" i="5"/>
  <c r="EV34" i="5"/>
  <c r="EV53" i="5"/>
  <c r="DT27" i="5"/>
  <c r="EV43" i="5"/>
  <c r="EV62" i="5"/>
  <c r="EV42" i="5"/>
  <c r="EV61" i="5"/>
  <c r="EV32" i="4"/>
  <c r="EV42" i="4"/>
  <c r="EV61" i="4"/>
  <c r="EV33" i="4"/>
  <c r="EV52" i="4"/>
  <c r="EV36" i="4"/>
  <c r="EV55" i="4"/>
  <c r="DT27" i="4"/>
  <c r="EV21" i="4"/>
  <c r="EV27" i="4"/>
  <c r="EV34" i="4"/>
  <c r="EV53" i="4"/>
  <c r="EV41" i="4"/>
  <c r="EV60" i="4"/>
  <c r="EV39" i="4"/>
  <c r="EV43" i="4"/>
  <c r="EV62" i="4"/>
  <c r="CS27" i="3"/>
  <c r="CS29" i="3"/>
  <c r="DT23" i="3"/>
  <c r="EM34" i="6"/>
  <c r="EM53" i="6"/>
  <c r="EM35" i="6"/>
  <c r="EM54" i="6"/>
  <c r="EM43" i="6"/>
  <c r="EM62" i="6"/>
  <c r="EM40" i="6"/>
  <c r="EM59" i="6"/>
  <c r="EM41" i="6"/>
  <c r="EM60" i="6"/>
  <c r="EM37" i="6"/>
  <c r="EM56" i="6"/>
  <c r="EM42" i="6"/>
  <c r="EM61" i="6"/>
  <c r="EM21" i="6"/>
  <c r="EM27" i="6"/>
  <c r="EM39" i="6"/>
  <c r="DK27" i="6"/>
  <c r="EM37" i="5"/>
  <c r="EM56" i="5"/>
  <c r="EM39" i="5"/>
  <c r="EM35" i="5"/>
  <c r="EM54" i="5"/>
  <c r="EM41" i="5"/>
  <c r="EM60" i="5"/>
  <c r="EM42" i="5"/>
  <c r="EM61" i="5"/>
  <c r="EM44" i="5"/>
  <c r="EM63" i="5"/>
  <c r="EM33" i="5"/>
  <c r="EM52" i="5"/>
  <c r="EM21" i="5"/>
  <c r="EM27" i="5"/>
  <c r="EM36" i="5"/>
  <c r="EM55" i="5"/>
  <c r="DK27" i="5"/>
  <c r="DK27" i="4"/>
  <c r="EM22" i="4"/>
  <c r="EM27" i="4"/>
  <c r="EM41" i="4"/>
  <c r="EM60" i="4"/>
  <c r="EM21" i="3"/>
  <c r="EM27" i="3"/>
  <c r="EM60" i="3"/>
  <c r="EM32" i="3"/>
  <c r="EM51" i="3"/>
  <c r="CJ27" i="3"/>
  <c r="CJ29" i="3"/>
  <c r="CO27" i="4"/>
  <c r="CO29" i="4"/>
  <c r="CN27" i="4"/>
  <c r="CN29" i="4"/>
  <c r="DD27" i="4"/>
  <c r="DD29" i="4"/>
  <c r="DE27" i="4"/>
  <c r="DE29" i="4"/>
  <c r="CS27" i="4"/>
  <c r="CS29" i="4"/>
  <c r="CP27" i="5"/>
  <c r="CP29" i="5"/>
  <c r="CX27" i="5"/>
  <c r="CX29" i="5"/>
  <c r="CQ27" i="5"/>
  <c r="CQ29" i="5"/>
  <c r="CS27" i="5"/>
  <c r="CS29" i="5"/>
  <c r="CJ27" i="5"/>
  <c r="CJ29" i="5"/>
  <c r="DH27" i="6"/>
  <c r="DH29" i="6"/>
  <c r="DG27" i="6"/>
  <c r="DG29" i="6"/>
  <c r="CU27" i="6"/>
  <c r="CU29" i="6"/>
  <c r="CY27" i="6"/>
  <c r="CY29" i="6"/>
  <c r="DD27" i="6"/>
  <c r="DD29" i="6"/>
  <c r="CT27" i="6"/>
  <c r="CT29" i="6"/>
  <c r="DB27" i="6"/>
  <c r="DB29" i="6"/>
  <c r="DC27" i="6"/>
  <c r="DC29" i="6"/>
  <c r="CQ27" i="6"/>
  <c r="CQ29" i="6"/>
  <c r="CN27" i="6"/>
  <c r="CN29" i="6"/>
  <c r="DE27" i="6"/>
  <c r="DE29" i="6"/>
  <c r="CX27" i="6"/>
  <c r="CX29" i="6"/>
  <c r="CK27" i="6"/>
  <c r="CK29" i="6"/>
  <c r="CO27" i="6"/>
  <c r="CO29" i="6"/>
  <c r="CR27" i="6"/>
  <c r="CR29" i="6"/>
  <c r="CS27" i="6"/>
  <c r="CS29" i="6"/>
  <c r="CJ27" i="6"/>
  <c r="CJ29" i="6"/>
  <c r="DF27" i="6"/>
  <c r="DF29" i="6"/>
  <c r="CL27" i="6"/>
  <c r="CL29" i="6"/>
  <c r="CM27" i="6"/>
  <c r="CM29" i="6"/>
  <c r="CK27" i="5"/>
  <c r="CK29" i="5"/>
  <c r="DC27" i="5"/>
  <c r="DC29" i="5"/>
  <c r="CR27" i="5"/>
  <c r="CR29" i="5"/>
  <c r="CM27" i="5"/>
  <c r="CM29" i="5"/>
  <c r="CN27" i="5"/>
  <c r="CN29" i="5"/>
  <c r="DD27" i="5"/>
  <c r="DD29" i="5"/>
  <c r="DG27" i="5"/>
  <c r="DG29" i="5"/>
  <c r="CU27" i="5"/>
  <c r="CU29" i="5"/>
  <c r="CO27" i="5"/>
  <c r="CO29" i="5"/>
  <c r="DE27" i="5"/>
  <c r="DE29" i="5"/>
  <c r="CY27" i="5"/>
  <c r="CY29" i="5"/>
  <c r="DF27" i="5"/>
  <c r="DF29" i="5"/>
  <c r="DB27" i="5"/>
  <c r="DB29" i="5"/>
  <c r="DH27" i="5"/>
  <c r="DH29" i="5"/>
  <c r="CT27" i="5"/>
  <c r="CT29" i="5"/>
  <c r="CL27" i="4"/>
  <c r="CL29" i="4"/>
  <c r="CR27" i="4"/>
  <c r="CR29" i="4"/>
  <c r="CX27" i="4"/>
  <c r="CX29" i="4"/>
  <c r="DH27" i="4"/>
  <c r="DH29" i="4"/>
  <c r="CP27" i="4"/>
  <c r="CP29" i="4"/>
  <c r="CQ27" i="4"/>
  <c r="CQ29" i="4"/>
  <c r="CK27" i="4"/>
  <c r="CK29" i="4"/>
  <c r="CJ27" i="4"/>
  <c r="CJ29" i="4"/>
  <c r="CM27" i="4"/>
  <c r="CM29" i="4"/>
  <c r="CT27" i="4"/>
  <c r="CT29" i="4"/>
  <c r="CU27" i="4"/>
  <c r="CU29" i="4"/>
  <c r="DB27" i="4"/>
  <c r="DB29" i="4"/>
  <c r="DC27" i="4"/>
  <c r="DC29" i="4"/>
  <c r="DF27" i="4"/>
  <c r="DF29" i="4"/>
  <c r="CY27" i="4"/>
  <c r="CY29" i="4"/>
  <c r="R34" i="9"/>
  <c r="R35" i="9"/>
  <c r="R36" i="9"/>
  <c r="R37" i="9"/>
  <c r="O33" i="9"/>
  <c r="R33" i="9"/>
  <c r="EV76" i="6"/>
  <c r="EV37" i="6"/>
  <c r="EV56" i="6"/>
  <c r="EV32" i="6"/>
  <c r="EV45" i="6"/>
  <c r="EV58" i="6"/>
  <c r="EV41" i="5"/>
  <c r="EV60" i="5"/>
  <c r="EV32" i="5"/>
  <c r="EV35" i="5"/>
  <c r="EV54" i="5"/>
  <c r="EV37" i="5"/>
  <c r="EV56" i="5"/>
  <c r="EV36" i="5"/>
  <c r="EV55" i="5"/>
  <c r="EV33" i="5"/>
  <c r="EV52" i="5"/>
  <c r="EV39" i="5"/>
  <c r="EV40" i="5"/>
  <c r="EV59" i="5"/>
  <c r="EV44" i="5"/>
  <c r="EV63" i="5"/>
  <c r="EV58" i="4"/>
  <c r="EV37" i="4"/>
  <c r="EV56" i="4"/>
  <c r="EV44" i="4"/>
  <c r="EV63" i="4"/>
  <c r="EV35" i="4"/>
  <c r="EV54" i="4"/>
  <c r="EV40" i="4"/>
  <c r="EV59" i="4"/>
  <c r="EV67" i="4"/>
  <c r="EV51" i="4"/>
  <c r="EV23" i="3"/>
  <c r="EV27" i="3"/>
  <c r="DT27" i="3"/>
  <c r="EM58" i="6"/>
  <c r="EM36" i="6"/>
  <c r="EM55" i="6"/>
  <c r="EM32" i="6"/>
  <c r="EM51" i="6"/>
  <c r="EM33" i="6"/>
  <c r="EM44" i="6"/>
  <c r="EM63" i="6"/>
  <c r="EM43" i="5"/>
  <c r="EM62" i="5"/>
  <c r="EM58" i="5"/>
  <c r="EM32" i="5"/>
  <c r="EM40" i="5"/>
  <c r="EM59" i="5"/>
  <c r="EM34" i="5"/>
  <c r="EM53" i="5"/>
  <c r="EM32" i="4"/>
  <c r="EM51" i="4"/>
  <c r="EM39" i="4"/>
  <c r="EM44" i="4"/>
  <c r="EM63" i="4"/>
  <c r="EM33" i="4"/>
  <c r="EM40" i="4"/>
  <c r="EM59" i="4"/>
  <c r="EM42" i="4"/>
  <c r="EM61" i="4"/>
  <c r="EM37" i="4"/>
  <c r="EM56" i="4"/>
  <c r="EM36" i="4"/>
  <c r="EM55" i="4"/>
  <c r="EM34" i="4"/>
  <c r="EM53" i="4"/>
  <c r="EM43" i="4"/>
  <c r="EM62" i="4"/>
  <c r="EM35" i="4"/>
  <c r="EM54" i="4"/>
  <c r="EM53" i="3"/>
  <c r="EM43" i="3"/>
  <c r="EM62" i="3"/>
  <c r="EM44" i="3"/>
  <c r="EM63" i="3"/>
  <c r="EM40" i="3"/>
  <c r="EM35" i="3"/>
  <c r="EM54" i="3"/>
  <c r="EM58" i="3"/>
  <c r="EM33" i="3"/>
  <c r="EM52" i="3"/>
  <c r="EM69" i="3"/>
  <c r="EM42" i="3"/>
  <c r="EM61" i="3"/>
  <c r="EM36" i="3"/>
  <c r="EM55" i="3"/>
  <c r="EM37" i="3"/>
  <c r="EM56" i="3"/>
  <c r="AG21" i="3"/>
  <c r="BE26" i="3"/>
  <c r="CG26" i="3"/>
  <c r="DH26" i="3"/>
  <c r="BD26" i="3"/>
  <c r="CF26" i="3"/>
  <c r="DG26" i="3"/>
  <c r="BC26" i="3"/>
  <c r="CE26" i="3"/>
  <c r="DF26" i="3"/>
  <c r="BB26" i="3"/>
  <c r="CD26" i="3"/>
  <c r="DE26" i="3"/>
  <c r="BA26" i="3"/>
  <c r="CC26" i="3"/>
  <c r="DD26" i="3"/>
  <c r="AZ26" i="3"/>
  <c r="CB26" i="3"/>
  <c r="DC26" i="3"/>
  <c r="AY26" i="3"/>
  <c r="CA26" i="3"/>
  <c r="DB26" i="3"/>
  <c r="AX26" i="3"/>
  <c r="BZ26" i="3"/>
  <c r="DA26" i="3"/>
  <c r="AW26" i="3"/>
  <c r="BY26" i="3"/>
  <c r="CZ26" i="3"/>
  <c r="AV26" i="3"/>
  <c r="BX26" i="3"/>
  <c r="CY26" i="3"/>
  <c r="AU26" i="3"/>
  <c r="BW26" i="3"/>
  <c r="CX26" i="3"/>
  <c r="AT26" i="3"/>
  <c r="BV26" i="3"/>
  <c r="CW26" i="3"/>
  <c r="AS26" i="3"/>
  <c r="BU26" i="3"/>
  <c r="CV26" i="3"/>
  <c r="AR26" i="3"/>
  <c r="BT26" i="3"/>
  <c r="CU26" i="3"/>
  <c r="AQ26" i="3"/>
  <c r="BS26" i="3"/>
  <c r="CT26" i="3"/>
  <c r="AP26" i="3"/>
  <c r="AO26" i="3"/>
  <c r="BQ26" i="3"/>
  <c r="CR26" i="3"/>
  <c r="AN26" i="3"/>
  <c r="BP26" i="3"/>
  <c r="CQ26" i="3"/>
  <c r="AM26" i="3"/>
  <c r="BO26" i="3"/>
  <c r="CP26" i="3"/>
  <c r="AL26" i="3"/>
  <c r="BN26" i="3"/>
  <c r="CO26" i="3"/>
  <c r="AK26" i="3"/>
  <c r="BM26" i="3"/>
  <c r="CN26" i="3"/>
  <c r="AJ26" i="3"/>
  <c r="BL26" i="3"/>
  <c r="CM26" i="3"/>
  <c r="DN26" i="3"/>
  <c r="EP26" i="3"/>
  <c r="AI26" i="3"/>
  <c r="BK26" i="3"/>
  <c r="CL26" i="3"/>
  <c r="DM26" i="3"/>
  <c r="EO26" i="3"/>
  <c r="AH26" i="3"/>
  <c r="BJ26" i="3"/>
  <c r="CK26" i="3"/>
  <c r="AG26" i="3"/>
  <c r="BE25" i="3"/>
  <c r="CG25" i="3"/>
  <c r="DH25" i="3"/>
  <c r="BD25" i="3"/>
  <c r="CF25" i="3"/>
  <c r="DG25" i="3"/>
  <c r="BC25" i="3"/>
  <c r="CE25" i="3"/>
  <c r="DF25" i="3"/>
  <c r="BB25" i="3"/>
  <c r="CD25" i="3"/>
  <c r="DE25" i="3"/>
  <c r="BA25" i="3"/>
  <c r="CC25" i="3"/>
  <c r="DD25" i="3"/>
  <c r="AZ25" i="3"/>
  <c r="CB25" i="3"/>
  <c r="DC25" i="3"/>
  <c r="AY25" i="3"/>
  <c r="CA25" i="3"/>
  <c r="DB25" i="3"/>
  <c r="AX25" i="3"/>
  <c r="BZ25" i="3"/>
  <c r="DA25" i="3"/>
  <c r="AW25" i="3"/>
  <c r="BY25" i="3"/>
  <c r="CZ25" i="3"/>
  <c r="AV25" i="3"/>
  <c r="BX25" i="3"/>
  <c r="CY25" i="3"/>
  <c r="AU25" i="3"/>
  <c r="BW25" i="3"/>
  <c r="CX25" i="3"/>
  <c r="AT25" i="3"/>
  <c r="BV25" i="3"/>
  <c r="CW25" i="3"/>
  <c r="AS25" i="3"/>
  <c r="BU25" i="3"/>
  <c r="CV25" i="3"/>
  <c r="AR25" i="3"/>
  <c r="BT25" i="3"/>
  <c r="CU25" i="3"/>
  <c r="AQ25" i="3"/>
  <c r="BS25" i="3"/>
  <c r="CT25" i="3"/>
  <c r="AP25" i="3"/>
  <c r="AO25" i="3"/>
  <c r="BQ25" i="3"/>
  <c r="CR25" i="3"/>
  <c r="AN25" i="3"/>
  <c r="BP25" i="3"/>
  <c r="CQ25" i="3"/>
  <c r="AM25" i="3"/>
  <c r="BO25" i="3"/>
  <c r="CP25" i="3"/>
  <c r="AL25" i="3"/>
  <c r="BN25" i="3"/>
  <c r="CO25" i="3"/>
  <c r="AK25" i="3"/>
  <c r="BM25" i="3"/>
  <c r="CN25" i="3"/>
  <c r="AJ25" i="3"/>
  <c r="BL25" i="3"/>
  <c r="CM25" i="3"/>
  <c r="DN25" i="3"/>
  <c r="EP25" i="3"/>
  <c r="AI25" i="3"/>
  <c r="BK25" i="3"/>
  <c r="CL25" i="3"/>
  <c r="DM25" i="3"/>
  <c r="EO25" i="3"/>
  <c r="AH25" i="3"/>
  <c r="BJ25" i="3"/>
  <c r="CK25" i="3"/>
  <c r="AG25" i="3"/>
  <c r="BE24" i="3"/>
  <c r="CG24" i="3"/>
  <c r="DH24" i="3"/>
  <c r="BD24" i="3"/>
  <c r="CF24" i="3"/>
  <c r="DG24" i="3"/>
  <c r="BC24" i="3"/>
  <c r="CE24" i="3"/>
  <c r="DF24" i="3"/>
  <c r="BB24" i="3"/>
  <c r="CD24" i="3"/>
  <c r="DE24" i="3"/>
  <c r="BA24" i="3"/>
  <c r="CC24" i="3"/>
  <c r="DD24" i="3"/>
  <c r="AZ24" i="3"/>
  <c r="CB24" i="3"/>
  <c r="DC24" i="3"/>
  <c r="AY24" i="3"/>
  <c r="CA24" i="3"/>
  <c r="DB24" i="3"/>
  <c r="AX24" i="3"/>
  <c r="BZ24" i="3"/>
  <c r="DA24" i="3"/>
  <c r="AW24" i="3"/>
  <c r="BY24" i="3"/>
  <c r="CZ24" i="3"/>
  <c r="AV24" i="3"/>
  <c r="BX24" i="3"/>
  <c r="CY24" i="3"/>
  <c r="AU24" i="3"/>
  <c r="BW24" i="3"/>
  <c r="CX24" i="3"/>
  <c r="AT24" i="3"/>
  <c r="BV24" i="3"/>
  <c r="CW24" i="3"/>
  <c r="AS24" i="3"/>
  <c r="BU24" i="3"/>
  <c r="CV24" i="3"/>
  <c r="AR24" i="3"/>
  <c r="BT24" i="3"/>
  <c r="CU24" i="3"/>
  <c r="AQ24" i="3"/>
  <c r="BS24" i="3"/>
  <c r="CT24" i="3"/>
  <c r="AP24" i="3"/>
  <c r="AO24" i="3"/>
  <c r="BQ24" i="3"/>
  <c r="CR24" i="3"/>
  <c r="AN24" i="3"/>
  <c r="BP24" i="3"/>
  <c r="CQ24" i="3"/>
  <c r="AM24" i="3"/>
  <c r="BO24" i="3"/>
  <c r="CP24" i="3"/>
  <c r="AL24" i="3"/>
  <c r="BN24" i="3"/>
  <c r="CO24" i="3"/>
  <c r="AK24" i="3"/>
  <c r="BM24" i="3"/>
  <c r="CN24" i="3"/>
  <c r="AJ24" i="3"/>
  <c r="BL24" i="3"/>
  <c r="CM24" i="3"/>
  <c r="DN24" i="3"/>
  <c r="EP24" i="3"/>
  <c r="AI24" i="3"/>
  <c r="BK24" i="3"/>
  <c r="CL24" i="3"/>
  <c r="DM24" i="3"/>
  <c r="EO24" i="3"/>
  <c r="AH24" i="3"/>
  <c r="BJ24" i="3"/>
  <c r="CK24" i="3"/>
  <c r="AG24" i="3"/>
  <c r="BE23" i="3"/>
  <c r="CG23" i="3"/>
  <c r="DH23" i="3"/>
  <c r="BD23" i="3"/>
  <c r="CF23" i="3"/>
  <c r="DG23" i="3"/>
  <c r="BC23" i="3"/>
  <c r="CE23" i="3"/>
  <c r="DF23" i="3"/>
  <c r="BB23" i="3"/>
  <c r="CD23" i="3"/>
  <c r="DE23" i="3"/>
  <c r="BA23" i="3"/>
  <c r="CC23" i="3"/>
  <c r="DD23" i="3"/>
  <c r="AZ23" i="3"/>
  <c r="CB23" i="3"/>
  <c r="DC23" i="3"/>
  <c r="AY23" i="3"/>
  <c r="CA23" i="3"/>
  <c r="DB23" i="3"/>
  <c r="AX23" i="3"/>
  <c r="BZ23" i="3"/>
  <c r="DA23" i="3"/>
  <c r="AW23" i="3"/>
  <c r="BY23" i="3"/>
  <c r="CZ23" i="3"/>
  <c r="AV23" i="3"/>
  <c r="BX23" i="3"/>
  <c r="CY23" i="3"/>
  <c r="AU23" i="3"/>
  <c r="BW23" i="3"/>
  <c r="CX23" i="3"/>
  <c r="AT23" i="3"/>
  <c r="BV23" i="3"/>
  <c r="CW23" i="3"/>
  <c r="AS23" i="3"/>
  <c r="BU23" i="3"/>
  <c r="CV23" i="3"/>
  <c r="AR23" i="3"/>
  <c r="BT23" i="3"/>
  <c r="CU23" i="3"/>
  <c r="AQ23" i="3"/>
  <c r="BS23" i="3"/>
  <c r="CT23" i="3"/>
  <c r="AP23" i="3"/>
  <c r="AO23" i="3"/>
  <c r="BQ23" i="3"/>
  <c r="CR23" i="3"/>
  <c r="AN23" i="3"/>
  <c r="BP23" i="3"/>
  <c r="CQ23" i="3"/>
  <c r="AM23" i="3"/>
  <c r="BO23" i="3"/>
  <c r="CP23" i="3"/>
  <c r="AL23" i="3"/>
  <c r="BN23" i="3"/>
  <c r="CO23" i="3"/>
  <c r="AK23" i="3"/>
  <c r="BM23" i="3"/>
  <c r="CN23" i="3"/>
  <c r="AJ23" i="3"/>
  <c r="BL23" i="3"/>
  <c r="CM23" i="3"/>
  <c r="DN23" i="3"/>
  <c r="EP23" i="3"/>
  <c r="AI23" i="3"/>
  <c r="BK23" i="3"/>
  <c r="CL23" i="3"/>
  <c r="DM23" i="3"/>
  <c r="EO23" i="3"/>
  <c r="AH23" i="3"/>
  <c r="BJ23" i="3"/>
  <c r="CK23" i="3"/>
  <c r="AG23" i="3"/>
  <c r="BE22" i="3"/>
  <c r="CG22" i="3"/>
  <c r="DH22" i="3"/>
  <c r="BD22" i="3"/>
  <c r="CF22" i="3"/>
  <c r="DG22" i="3"/>
  <c r="BC22" i="3"/>
  <c r="CE22" i="3"/>
  <c r="DF22" i="3"/>
  <c r="BB22" i="3"/>
  <c r="CD22" i="3"/>
  <c r="DE22" i="3"/>
  <c r="BA22" i="3"/>
  <c r="CC22" i="3"/>
  <c r="DD22" i="3"/>
  <c r="AZ22" i="3"/>
  <c r="CB22" i="3"/>
  <c r="DC22" i="3"/>
  <c r="AY22" i="3"/>
  <c r="CA22" i="3"/>
  <c r="DB22" i="3"/>
  <c r="AX22" i="3"/>
  <c r="BZ22" i="3"/>
  <c r="DA22" i="3"/>
  <c r="AW22" i="3"/>
  <c r="BY22" i="3"/>
  <c r="CZ22" i="3"/>
  <c r="AV22" i="3"/>
  <c r="BX22" i="3"/>
  <c r="CY22" i="3"/>
  <c r="AU22" i="3"/>
  <c r="BW22" i="3"/>
  <c r="CX22" i="3"/>
  <c r="AT22" i="3"/>
  <c r="BV22" i="3"/>
  <c r="CW22" i="3"/>
  <c r="AS22" i="3"/>
  <c r="BU22" i="3"/>
  <c r="CV22" i="3"/>
  <c r="AR22" i="3"/>
  <c r="BT22" i="3"/>
  <c r="CU22" i="3"/>
  <c r="AQ22" i="3"/>
  <c r="BS22" i="3"/>
  <c r="CT22" i="3"/>
  <c r="AP22" i="3"/>
  <c r="AO22" i="3"/>
  <c r="BQ22" i="3"/>
  <c r="CR22" i="3"/>
  <c r="AN22" i="3"/>
  <c r="BP22" i="3"/>
  <c r="CQ22" i="3"/>
  <c r="AM22" i="3"/>
  <c r="BO22" i="3"/>
  <c r="CP22" i="3"/>
  <c r="AL22" i="3"/>
  <c r="BN22" i="3"/>
  <c r="CO22" i="3"/>
  <c r="AK22" i="3"/>
  <c r="BM22" i="3"/>
  <c r="CN22" i="3"/>
  <c r="AJ22" i="3"/>
  <c r="BL22" i="3"/>
  <c r="CM22" i="3"/>
  <c r="DN22" i="3"/>
  <c r="AI22" i="3"/>
  <c r="BK22" i="3"/>
  <c r="CL22" i="3"/>
  <c r="DM22" i="3"/>
  <c r="AH22" i="3"/>
  <c r="BJ22" i="3"/>
  <c r="CK22" i="3"/>
  <c r="AG22" i="3"/>
  <c r="BE21" i="3"/>
  <c r="CG21" i="3"/>
  <c r="DH21" i="3"/>
  <c r="BD21" i="3"/>
  <c r="CF21" i="3"/>
  <c r="DG21" i="3"/>
  <c r="BC21" i="3"/>
  <c r="CE21" i="3"/>
  <c r="DF21" i="3"/>
  <c r="BB21" i="3"/>
  <c r="CD21" i="3"/>
  <c r="DE21" i="3"/>
  <c r="BA21" i="3"/>
  <c r="CC21" i="3"/>
  <c r="DD21" i="3"/>
  <c r="AZ21" i="3"/>
  <c r="CB21" i="3"/>
  <c r="DC21" i="3"/>
  <c r="AY21" i="3"/>
  <c r="CA21" i="3"/>
  <c r="DB21" i="3"/>
  <c r="AX21" i="3"/>
  <c r="BZ21" i="3"/>
  <c r="DA21" i="3"/>
  <c r="AW21" i="3"/>
  <c r="BY21" i="3"/>
  <c r="CZ21" i="3"/>
  <c r="AV21" i="3"/>
  <c r="BX21" i="3"/>
  <c r="CY21" i="3"/>
  <c r="AU21" i="3"/>
  <c r="BW21" i="3"/>
  <c r="CX21" i="3"/>
  <c r="AT21" i="3"/>
  <c r="BV21" i="3"/>
  <c r="CW21" i="3"/>
  <c r="AS21" i="3"/>
  <c r="BU21" i="3"/>
  <c r="CV21" i="3"/>
  <c r="AR21" i="3"/>
  <c r="BT21" i="3"/>
  <c r="CU21" i="3"/>
  <c r="AQ21" i="3"/>
  <c r="BS21" i="3"/>
  <c r="CT21" i="3"/>
  <c r="AP21" i="3"/>
  <c r="AO21" i="3"/>
  <c r="BQ21" i="3"/>
  <c r="CR21" i="3"/>
  <c r="AN21" i="3"/>
  <c r="BP21" i="3"/>
  <c r="CQ21" i="3"/>
  <c r="AM21" i="3"/>
  <c r="BO21" i="3"/>
  <c r="CP21" i="3"/>
  <c r="AL21" i="3"/>
  <c r="BN21" i="3"/>
  <c r="CO21" i="3"/>
  <c r="AK21" i="3"/>
  <c r="BM21" i="3"/>
  <c r="CN21" i="3"/>
  <c r="AJ21" i="3"/>
  <c r="BL21" i="3"/>
  <c r="CM21" i="3"/>
  <c r="AI21" i="3"/>
  <c r="BK21" i="3"/>
  <c r="CL21" i="3"/>
  <c r="BE18" i="3"/>
  <c r="CG18" i="3"/>
  <c r="DH18" i="3"/>
  <c r="BD18" i="3"/>
  <c r="CF18" i="3"/>
  <c r="DG18" i="3"/>
  <c r="BC18" i="3"/>
  <c r="CE18" i="3"/>
  <c r="DF18" i="3"/>
  <c r="BB18" i="3"/>
  <c r="CD18" i="3"/>
  <c r="DE18" i="3"/>
  <c r="BA18" i="3"/>
  <c r="CC18" i="3"/>
  <c r="DD18" i="3"/>
  <c r="AZ18" i="3"/>
  <c r="CB18" i="3"/>
  <c r="DC18" i="3"/>
  <c r="AY18" i="3"/>
  <c r="CA18" i="3"/>
  <c r="DB18" i="3"/>
  <c r="AX18" i="3"/>
  <c r="BZ18" i="3"/>
  <c r="DA18" i="3"/>
  <c r="AW18" i="3"/>
  <c r="BY18" i="3"/>
  <c r="CZ18" i="3"/>
  <c r="AV18" i="3"/>
  <c r="BX18" i="3"/>
  <c r="CY18" i="3"/>
  <c r="AU18" i="3"/>
  <c r="BW18" i="3"/>
  <c r="CX18" i="3"/>
  <c r="AT18" i="3"/>
  <c r="BV18" i="3"/>
  <c r="CW18" i="3"/>
  <c r="AS18" i="3"/>
  <c r="BU18" i="3"/>
  <c r="CV18" i="3"/>
  <c r="AR18" i="3"/>
  <c r="BT18" i="3"/>
  <c r="CU18" i="3"/>
  <c r="AQ18" i="3"/>
  <c r="BS18" i="3"/>
  <c r="CT18" i="3"/>
  <c r="AP18" i="3"/>
  <c r="AO18" i="3"/>
  <c r="BQ18" i="3"/>
  <c r="CR18" i="3"/>
  <c r="AN18" i="3"/>
  <c r="BP18" i="3"/>
  <c r="CQ18" i="3"/>
  <c r="AM18" i="3"/>
  <c r="BO18" i="3"/>
  <c r="CP18" i="3"/>
  <c r="AL18" i="3"/>
  <c r="BN18" i="3"/>
  <c r="CO18" i="3"/>
  <c r="AK18" i="3"/>
  <c r="BM18" i="3"/>
  <c r="CN18" i="3"/>
  <c r="AJ18" i="3"/>
  <c r="BL18" i="3"/>
  <c r="CM18" i="3"/>
  <c r="DN18" i="3"/>
  <c r="EP18" i="3"/>
  <c r="AI18" i="3"/>
  <c r="BK18" i="3"/>
  <c r="CL18" i="3"/>
  <c r="DM18" i="3"/>
  <c r="EO18" i="3"/>
  <c r="AH18" i="3"/>
  <c r="BJ18" i="3"/>
  <c r="CK18" i="3"/>
  <c r="AG18" i="3"/>
  <c r="BE17" i="3"/>
  <c r="CG17" i="3"/>
  <c r="DH17" i="3"/>
  <c r="BD17" i="3"/>
  <c r="CF17" i="3"/>
  <c r="DG17" i="3"/>
  <c r="BC17" i="3"/>
  <c r="CE17" i="3"/>
  <c r="DF17" i="3"/>
  <c r="BB17" i="3"/>
  <c r="CD17" i="3"/>
  <c r="DE17" i="3"/>
  <c r="BA17" i="3"/>
  <c r="CC17" i="3"/>
  <c r="DD17" i="3"/>
  <c r="AZ17" i="3"/>
  <c r="CB17" i="3"/>
  <c r="DC17" i="3"/>
  <c r="AY17" i="3"/>
  <c r="CA17" i="3"/>
  <c r="DB17" i="3"/>
  <c r="AX17" i="3"/>
  <c r="BZ17" i="3"/>
  <c r="DA17" i="3"/>
  <c r="AW17" i="3"/>
  <c r="BY17" i="3"/>
  <c r="CZ17" i="3"/>
  <c r="AV17" i="3"/>
  <c r="BX17" i="3"/>
  <c r="CY17" i="3"/>
  <c r="AU17" i="3"/>
  <c r="BW17" i="3"/>
  <c r="CX17" i="3"/>
  <c r="AT17" i="3"/>
  <c r="BV17" i="3"/>
  <c r="CW17" i="3"/>
  <c r="AS17" i="3"/>
  <c r="BU17" i="3"/>
  <c r="CV17" i="3"/>
  <c r="AR17" i="3"/>
  <c r="BT17" i="3"/>
  <c r="CU17" i="3"/>
  <c r="AQ17" i="3"/>
  <c r="BS17" i="3"/>
  <c r="CT17" i="3"/>
  <c r="AP17" i="3"/>
  <c r="AO17" i="3"/>
  <c r="BQ17" i="3"/>
  <c r="CR17" i="3"/>
  <c r="AN17" i="3"/>
  <c r="BP17" i="3"/>
  <c r="CQ17" i="3"/>
  <c r="AM17" i="3"/>
  <c r="BO17" i="3"/>
  <c r="CP17" i="3"/>
  <c r="AL17" i="3"/>
  <c r="BN17" i="3"/>
  <c r="CO17" i="3"/>
  <c r="AK17" i="3"/>
  <c r="BM17" i="3"/>
  <c r="CN17" i="3"/>
  <c r="AJ17" i="3"/>
  <c r="BL17" i="3"/>
  <c r="CM17" i="3"/>
  <c r="DN17" i="3"/>
  <c r="EP17" i="3"/>
  <c r="AI17" i="3"/>
  <c r="BK17" i="3"/>
  <c r="CL17" i="3"/>
  <c r="DM17" i="3"/>
  <c r="EO17" i="3"/>
  <c r="AH17" i="3"/>
  <c r="BJ17" i="3"/>
  <c r="CK17" i="3"/>
  <c r="AG17" i="3"/>
  <c r="BE16" i="3"/>
  <c r="CG16" i="3"/>
  <c r="DH16" i="3"/>
  <c r="BD16" i="3"/>
  <c r="CF16" i="3"/>
  <c r="DG16" i="3"/>
  <c r="BC16" i="3"/>
  <c r="CE16" i="3"/>
  <c r="DF16" i="3"/>
  <c r="BB16" i="3"/>
  <c r="CD16" i="3"/>
  <c r="DE16" i="3"/>
  <c r="BA16" i="3"/>
  <c r="CC16" i="3"/>
  <c r="DD16" i="3"/>
  <c r="AZ16" i="3"/>
  <c r="CB16" i="3"/>
  <c r="DC16" i="3"/>
  <c r="AY16" i="3"/>
  <c r="CA16" i="3"/>
  <c r="DB16" i="3"/>
  <c r="AX16" i="3"/>
  <c r="BZ16" i="3"/>
  <c r="DA16" i="3"/>
  <c r="AW16" i="3"/>
  <c r="BY16" i="3"/>
  <c r="CZ16" i="3"/>
  <c r="AV16" i="3"/>
  <c r="BX16" i="3"/>
  <c r="CY16" i="3"/>
  <c r="AU16" i="3"/>
  <c r="BW16" i="3"/>
  <c r="CX16" i="3"/>
  <c r="AT16" i="3"/>
  <c r="BV16" i="3"/>
  <c r="CW16" i="3"/>
  <c r="AS16" i="3"/>
  <c r="BU16" i="3"/>
  <c r="CV16" i="3"/>
  <c r="AR16" i="3"/>
  <c r="BT16" i="3"/>
  <c r="CU16" i="3"/>
  <c r="AQ16" i="3"/>
  <c r="BS16" i="3"/>
  <c r="CT16" i="3"/>
  <c r="AP16" i="3"/>
  <c r="AO16" i="3"/>
  <c r="BQ16" i="3"/>
  <c r="CR16" i="3"/>
  <c r="AN16" i="3"/>
  <c r="BP16" i="3"/>
  <c r="CQ16" i="3"/>
  <c r="AM16" i="3"/>
  <c r="BO16" i="3"/>
  <c r="CP16" i="3"/>
  <c r="AL16" i="3"/>
  <c r="BN16" i="3"/>
  <c r="CO16" i="3"/>
  <c r="AK16" i="3"/>
  <c r="BM16" i="3"/>
  <c r="CN16" i="3"/>
  <c r="AJ16" i="3"/>
  <c r="BL16" i="3"/>
  <c r="CM16" i="3"/>
  <c r="DN16" i="3"/>
  <c r="EP16" i="3"/>
  <c r="AI16" i="3"/>
  <c r="BK16" i="3"/>
  <c r="CL16" i="3"/>
  <c r="DM16" i="3"/>
  <c r="EO16" i="3"/>
  <c r="AH16" i="3"/>
  <c r="BJ16" i="3"/>
  <c r="CK16" i="3"/>
  <c r="AG16" i="3"/>
  <c r="BE15" i="3"/>
  <c r="CG15" i="3"/>
  <c r="DH15" i="3"/>
  <c r="BD15" i="3"/>
  <c r="CF15" i="3"/>
  <c r="DG15" i="3"/>
  <c r="BC15" i="3"/>
  <c r="CE15" i="3"/>
  <c r="DF15" i="3"/>
  <c r="BB15" i="3"/>
  <c r="CD15" i="3"/>
  <c r="DE15" i="3"/>
  <c r="BA15" i="3"/>
  <c r="CC15" i="3"/>
  <c r="DD15" i="3"/>
  <c r="AZ15" i="3"/>
  <c r="CB15" i="3"/>
  <c r="DC15" i="3"/>
  <c r="AY15" i="3"/>
  <c r="CA15" i="3"/>
  <c r="DB15" i="3"/>
  <c r="AX15" i="3"/>
  <c r="BZ15" i="3"/>
  <c r="DA15" i="3"/>
  <c r="AW15" i="3"/>
  <c r="BY15" i="3"/>
  <c r="CZ15" i="3"/>
  <c r="AV15" i="3"/>
  <c r="BX15" i="3"/>
  <c r="CY15" i="3"/>
  <c r="AU15" i="3"/>
  <c r="BW15" i="3"/>
  <c r="CX15" i="3"/>
  <c r="AT15" i="3"/>
  <c r="BV15" i="3"/>
  <c r="CW15" i="3"/>
  <c r="AS15" i="3"/>
  <c r="BU15" i="3"/>
  <c r="CV15" i="3"/>
  <c r="AR15" i="3"/>
  <c r="BT15" i="3"/>
  <c r="CU15" i="3"/>
  <c r="AQ15" i="3"/>
  <c r="BS15" i="3"/>
  <c r="CT15" i="3"/>
  <c r="AP15" i="3"/>
  <c r="AO15" i="3"/>
  <c r="BQ15" i="3"/>
  <c r="CR15" i="3"/>
  <c r="AN15" i="3"/>
  <c r="BP15" i="3"/>
  <c r="CQ15" i="3"/>
  <c r="AM15" i="3"/>
  <c r="BO15" i="3"/>
  <c r="CP15" i="3"/>
  <c r="AL15" i="3"/>
  <c r="BN15" i="3"/>
  <c r="CO15" i="3"/>
  <c r="AK15" i="3"/>
  <c r="BM15" i="3"/>
  <c r="CN15" i="3"/>
  <c r="AJ15" i="3"/>
  <c r="BL15" i="3"/>
  <c r="CM15" i="3"/>
  <c r="DN15" i="3"/>
  <c r="EP15" i="3"/>
  <c r="AI15" i="3"/>
  <c r="BK15" i="3"/>
  <c r="CL15" i="3"/>
  <c r="DM15" i="3"/>
  <c r="EO15" i="3"/>
  <c r="AH15" i="3"/>
  <c r="BJ15" i="3"/>
  <c r="CK15" i="3"/>
  <c r="AG15" i="3"/>
  <c r="BE14" i="3"/>
  <c r="CG14" i="3"/>
  <c r="DH14" i="3"/>
  <c r="BD14" i="3"/>
  <c r="CF14" i="3"/>
  <c r="DG14" i="3"/>
  <c r="BC14" i="3"/>
  <c r="CE14" i="3"/>
  <c r="DF14" i="3"/>
  <c r="BB14" i="3"/>
  <c r="CD14" i="3"/>
  <c r="DE14" i="3"/>
  <c r="BA14" i="3"/>
  <c r="CC14" i="3"/>
  <c r="DD14" i="3"/>
  <c r="AZ14" i="3"/>
  <c r="CB14" i="3"/>
  <c r="DC14" i="3"/>
  <c r="AY14" i="3"/>
  <c r="CA14" i="3"/>
  <c r="DB14" i="3"/>
  <c r="AX14" i="3"/>
  <c r="BZ14" i="3"/>
  <c r="DA14" i="3"/>
  <c r="AW14" i="3"/>
  <c r="BY14" i="3"/>
  <c r="CZ14" i="3"/>
  <c r="AV14" i="3"/>
  <c r="BX14" i="3"/>
  <c r="CY14" i="3"/>
  <c r="AU14" i="3"/>
  <c r="BW14" i="3"/>
  <c r="CX14" i="3"/>
  <c r="AT14" i="3"/>
  <c r="BV14" i="3"/>
  <c r="CW14" i="3"/>
  <c r="AS14" i="3"/>
  <c r="BU14" i="3"/>
  <c r="CV14" i="3"/>
  <c r="AR14" i="3"/>
  <c r="BT14" i="3"/>
  <c r="CU14" i="3"/>
  <c r="AQ14" i="3"/>
  <c r="BS14" i="3"/>
  <c r="CT14" i="3"/>
  <c r="AP14" i="3"/>
  <c r="AO14" i="3"/>
  <c r="BQ14" i="3"/>
  <c r="CR14" i="3"/>
  <c r="AN14" i="3"/>
  <c r="BP14" i="3"/>
  <c r="CQ14" i="3"/>
  <c r="AM14" i="3"/>
  <c r="BO14" i="3"/>
  <c r="CP14" i="3"/>
  <c r="AL14" i="3"/>
  <c r="BN14" i="3"/>
  <c r="CO14" i="3"/>
  <c r="AK14" i="3"/>
  <c r="BM14" i="3"/>
  <c r="CN14" i="3"/>
  <c r="AJ14" i="3"/>
  <c r="BL14" i="3"/>
  <c r="CM14" i="3"/>
  <c r="DN14" i="3"/>
  <c r="EP14" i="3"/>
  <c r="AI14" i="3"/>
  <c r="BK14" i="3"/>
  <c r="CL14" i="3"/>
  <c r="DM14" i="3"/>
  <c r="EO14" i="3"/>
  <c r="AH14" i="3"/>
  <c r="BJ14" i="3"/>
  <c r="CK14" i="3"/>
  <c r="AG14" i="3"/>
  <c r="BE13" i="3"/>
  <c r="CG13" i="3"/>
  <c r="DH13" i="3"/>
  <c r="BD13" i="3"/>
  <c r="CF13" i="3"/>
  <c r="DG13" i="3"/>
  <c r="BC13" i="3"/>
  <c r="CE13" i="3"/>
  <c r="DF13" i="3"/>
  <c r="BB13" i="3"/>
  <c r="CD13" i="3"/>
  <c r="DE13" i="3"/>
  <c r="BA13" i="3"/>
  <c r="CC13" i="3"/>
  <c r="DD13" i="3"/>
  <c r="AZ13" i="3"/>
  <c r="CB13" i="3"/>
  <c r="DC13" i="3"/>
  <c r="AY13" i="3"/>
  <c r="CA13" i="3"/>
  <c r="DB13" i="3"/>
  <c r="AX13" i="3"/>
  <c r="BZ13" i="3"/>
  <c r="DA13" i="3"/>
  <c r="AW13" i="3"/>
  <c r="BY13" i="3"/>
  <c r="CZ13" i="3"/>
  <c r="AV13" i="3"/>
  <c r="BX13" i="3"/>
  <c r="CY13" i="3"/>
  <c r="AU13" i="3"/>
  <c r="BW13" i="3"/>
  <c r="CX13" i="3"/>
  <c r="AT13" i="3"/>
  <c r="BV13" i="3"/>
  <c r="CW13" i="3"/>
  <c r="AS13" i="3"/>
  <c r="BU13" i="3"/>
  <c r="CV13" i="3"/>
  <c r="AR13" i="3"/>
  <c r="BT13" i="3"/>
  <c r="CU13" i="3"/>
  <c r="AQ13" i="3"/>
  <c r="BS13" i="3"/>
  <c r="CT13" i="3"/>
  <c r="AP13" i="3"/>
  <c r="AO13" i="3"/>
  <c r="BQ13" i="3"/>
  <c r="CR13" i="3"/>
  <c r="AN13" i="3"/>
  <c r="BP13" i="3"/>
  <c r="CQ13" i="3"/>
  <c r="AM13" i="3"/>
  <c r="BO13" i="3"/>
  <c r="CP13" i="3"/>
  <c r="AL13" i="3"/>
  <c r="BN13" i="3"/>
  <c r="CO13" i="3"/>
  <c r="AK13" i="3"/>
  <c r="BM13" i="3"/>
  <c r="CN13" i="3"/>
  <c r="AJ13" i="3"/>
  <c r="BL13" i="3"/>
  <c r="CM13" i="3"/>
  <c r="AI13" i="3"/>
  <c r="BK13" i="3"/>
  <c r="CL13" i="3"/>
  <c r="AH13" i="3"/>
  <c r="BJ13" i="3"/>
  <c r="CK13" i="3"/>
  <c r="AG13" i="3"/>
  <c r="EV73" i="6"/>
  <c r="EV67" i="6"/>
  <c r="EV70" i="6"/>
  <c r="EV38" i="6"/>
  <c r="EV51" i="6"/>
  <c r="EV45" i="5"/>
  <c r="EV58" i="5"/>
  <c r="EV51" i="5"/>
  <c r="EV38" i="5"/>
  <c r="EV38" i="4"/>
  <c r="EV73" i="4"/>
  <c r="EV76" i="4"/>
  <c r="EV70" i="4"/>
  <c r="EV75" i="4"/>
  <c r="EV72" i="4"/>
  <c r="EV69" i="4"/>
  <c r="EV66" i="4"/>
  <c r="EV45" i="4"/>
  <c r="EV36" i="3"/>
  <c r="EV55" i="3"/>
  <c r="EV43" i="3"/>
  <c r="EV62" i="3"/>
  <c r="EV41" i="3"/>
  <c r="EV60" i="3"/>
  <c r="EV32" i="3"/>
  <c r="EV39" i="3"/>
  <c r="EV35" i="3"/>
  <c r="EV54" i="3"/>
  <c r="EV44" i="3"/>
  <c r="EV63" i="3"/>
  <c r="EV33" i="3"/>
  <c r="EV52" i="3"/>
  <c r="EV37" i="3"/>
  <c r="EV56" i="3"/>
  <c r="EV40" i="3"/>
  <c r="EV59" i="3"/>
  <c r="EV34" i="3"/>
  <c r="EV53" i="3"/>
  <c r="EV42" i="3"/>
  <c r="EV61" i="3"/>
  <c r="EM75" i="6"/>
  <c r="EM72" i="6"/>
  <c r="EM69" i="6"/>
  <c r="EM76" i="6"/>
  <c r="EM67" i="6"/>
  <c r="EM73" i="6"/>
  <c r="EM70" i="6"/>
  <c r="EM38" i="6"/>
  <c r="EM52" i="6"/>
  <c r="EM66" i="6"/>
  <c r="EM45" i="6"/>
  <c r="EM38" i="5"/>
  <c r="EM51" i="5"/>
  <c r="EM73" i="5"/>
  <c r="EM76" i="5"/>
  <c r="EM67" i="5"/>
  <c r="EM70" i="5"/>
  <c r="EM45" i="5"/>
  <c r="EM38" i="4"/>
  <c r="EM52" i="4"/>
  <c r="EM75" i="4"/>
  <c r="EM45" i="4"/>
  <c r="EM58" i="4"/>
  <c r="EM38" i="3"/>
  <c r="EM75" i="3"/>
  <c r="EM45" i="3"/>
  <c r="EM59" i="3"/>
  <c r="EM70" i="3"/>
  <c r="EM66" i="3"/>
  <c r="EM73" i="3"/>
  <c r="EM76" i="3"/>
  <c r="EM67" i="3"/>
  <c r="EM72" i="3"/>
  <c r="EO22" i="3"/>
  <c r="EO27" i="3"/>
  <c r="DM27" i="3"/>
  <c r="EP22" i="3"/>
  <c r="EP27" i="3"/>
  <c r="DN27" i="3"/>
  <c r="CL27" i="3"/>
  <c r="CL29" i="3"/>
  <c r="CT27" i="3"/>
  <c r="CT29" i="3"/>
  <c r="DB27" i="3"/>
  <c r="DB29" i="3"/>
  <c r="CK27" i="3"/>
  <c r="CM27" i="3"/>
  <c r="CM29" i="3"/>
  <c r="CU27" i="3"/>
  <c r="CU29" i="3"/>
  <c r="DC27" i="3"/>
  <c r="DC29" i="3"/>
  <c r="CR27" i="3"/>
  <c r="CR29" i="3"/>
  <c r="DH27" i="3"/>
  <c r="DH29" i="3"/>
  <c r="CN27" i="3"/>
  <c r="CN29" i="3"/>
  <c r="DD27" i="3"/>
  <c r="DD29" i="3"/>
  <c r="CO27" i="3"/>
  <c r="CO29" i="3"/>
  <c r="DE27" i="3"/>
  <c r="DE29" i="3"/>
  <c r="CP27" i="3"/>
  <c r="CP29" i="3"/>
  <c r="CX27" i="3"/>
  <c r="CX29" i="3"/>
  <c r="DF27" i="3"/>
  <c r="DF29" i="3"/>
  <c r="CQ27" i="3"/>
  <c r="CQ29" i="3"/>
  <c r="CY27" i="3"/>
  <c r="CY29" i="3"/>
  <c r="DG27" i="3"/>
  <c r="DG29" i="3"/>
  <c r="P3" i="9"/>
  <c r="EV66" i="6"/>
  <c r="EV75" i="6"/>
  <c r="EV69" i="6"/>
  <c r="EV72" i="6"/>
  <c r="EV73" i="5"/>
  <c r="EV67" i="5"/>
  <c r="EV70" i="5"/>
  <c r="EV76" i="5"/>
  <c r="EV69" i="5"/>
  <c r="EV66" i="5"/>
  <c r="EV72" i="5"/>
  <c r="EV75" i="5"/>
  <c r="EV45" i="3"/>
  <c r="EV58" i="3"/>
  <c r="EV51" i="3"/>
  <c r="EV38" i="3"/>
  <c r="EM75" i="5"/>
  <c r="EM69" i="5"/>
  <c r="EM66" i="5"/>
  <c r="EM72" i="5"/>
  <c r="EM72" i="4"/>
  <c r="EM69" i="4"/>
  <c r="EM66" i="4"/>
  <c r="EM73" i="4"/>
  <c r="EM76" i="4"/>
  <c r="EM70" i="4"/>
  <c r="EM67" i="4"/>
  <c r="C24" i="9"/>
  <c r="C33" i="9"/>
  <c r="C37" i="9"/>
  <c r="C36" i="9"/>
  <c r="C35" i="9"/>
  <c r="C34" i="9"/>
  <c r="C28" i="9"/>
  <c r="C27" i="9"/>
  <c r="C26" i="9"/>
  <c r="C25" i="9"/>
  <c r="C18" i="9"/>
  <c r="C17" i="9"/>
  <c r="C16" i="9"/>
  <c r="C15" i="9"/>
  <c r="C14" i="9"/>
  <c r="Q34" i="9"/>
  <c r="Q35" i="9"/>
  <c r="Q36" i="9"/>
  <c r="Q37" i="9"/>
  <c r="Q33" i="9"/>
  <c r="P34" i="9"/>
  <c r="P35" i="9"/>
  <c r="P36" i="9"/>
  <c r="P37" i="9"/>
  <c r="P33" i="9"/>
  <c r="O34" i="9"/>
  <c r="O35" i="9"/>
  <c r="O36" i="9"/>
  <c r="O37" i="9"/>
  <c r="O25" i="9"/>
  <c r="O26" i="9"/>
  <c r="O27" i="9"/>
  <c r="O28" i="9"/>
  <c r="W15" i="9"/>
  <c r="W16" i="9"/>
  <c r="W17" i="9"/>
  <c r="W18" i="9"/>
  <c r="W14" i="9"/>
  <c r="V15" i="9"/>
  <c r="V16" i="9"/>
  <c r="V17" i="9"/>
  <c r="V18" i="9"/>
  <c r="V14" i="9"/>
  <c r="U15" i="9"/>
  <c r="U16" i="9"/>
  <c r="U17" i="9"/>
  <c r="U18" i="9"/>
  <c r="U14" i="9"/>
  <c r="T15" i="9"/>
  <c r="T16" i="9"/>
  <c r="T17" i="9"/>
  <c r="T18" i="9"/>
  <c r="T14" i="9"/>
  <c r="S15" i="9"/>
  <c r="S16" i="9"/>
  <c r="S17" i="9"/>
  <c r="S18" i="9"/>
  <c r="S14" i="9"/>
  <c r="R15" i="9"/>
  <c r="R16" i="9"/>
  <c r="R17" i="9"/>
  <c r="R18" i="9"/>
  <c r="R14" i="9"/>
  <c r="Q15" i="9"/>
  <c r="Q16" i="9"/>
  <c r="Q17" i="9"/>
  <c r="Q18" i="9"/>
  <c r="Q14" i="9"/>
  <c r="P15" i="9"/>
  <c r="P16" i="9"/>
  <c r="P17" i="9"/>
  <c r="P18" i="9"/>
  <c r="P14" i="9"/>
  <c r="O15" i="9"/>
  <c r="O16" i="9"/>
  <c r="O17" i="9"/>
  <c r="O18" i="9"/>
  <c r="O14" i="9"/>
  <c r="W3" i="9"/>
  <c r="W4" i="9"/>
  <c r="W5" i="9"/>
  <c r="W6" i="9"/>
  <c r="W7" i="9"/>
  <c r="V4" i="9"/>
  <c r="V5" i="9"/>
  <c r="V6" i="9"/>
  <c r="V7" i="9"/>
  <c r="V3" i="9"/>
  <c r="U4" i="9"/>
  <c r="U5" i="9"/>
  <c r="U6" i="9"/>
  <c r="U7" i="9"/>
  <c r="U3" i="9"/>
  <c r="T4" i="9"/>
  <c r="T5" i="9"/>
  <c r="T6" i="9"/>
  <c r="T7" i="9"/>
  <c r="T3" i="9"/>
  <c r="S4" i="9"/>
  <c r="S5" i="9"/>
  <c r="S6" i="9"/>
  <c r="S7" i="9"/>
  <c r="S3" i="9"/>
  <c r="R4" i="9"/>
  <c r="R5" i="9"/>
  <c r="R6" i="9"/>
  <c r="R7" i="9"/>
  <c r="R3" i="9"/>
  <c r="Q7" i="9"/>
  <c r="Q4" i="9"/>
  <c r="Q5" i="9"/>
  <c r="Q6" i="9"/>
  <c r="Q3" i="9"/>
  <c r="P4" i="9"/>
  <c r="P5" i="9"/>
  <c r="P6" i="9"/>
  <c r="P7" i="9"/>
  <c r="O7" i="9"/>
  <c r="O3" i="9"/>
  <c r="O4" i="9"/>
  <c r="O5" i="9"/>
  <c r="O6" i="9"/>
  <c r="C4" i="9"/>
  <c r="C5" i="9"/>
  <c r="C6" i="9"/>
  <c r="C7" i="9"/>
  <c r="B33" i="9"/>
  <c r="B34" i="9"/>
  <c r="B35" i="9"/>
  <c r="B36" i="9"/>
  <c r="B37" i="9"/>
  <c r="B14" i="9"/>
  <c r="B15" i="9"/>
  <c r="B16" i="9"/>
  <c r="B17" i="9"/>
  <c r="B18" i="9"/>
  <c r="B3" i="9"/>
  <c r="B4" i="9"/>
  <c r="B5" i="9"/>
  <c r="B6" i="9"/>
  <c r="B7" i="9"/>
  <c r="EV75" i="3"/>
  <c r="EV72" i="3"/>
  <c r="EV66" i="3"/>
  <c r="EV69" i="3"/>
  <c r="EV73" i="3"/>
  <c r="EV76" i="3"/>
  <c r="EV67" i="3"/>
  <c r="EV70" i="3"/>
  <c r="C3" i="9"/>
  <c r="AL4" i="2"/>
  <c r="AL5" i="2"/>
  <c r="AL3" i="2"/>
  <c r="AK4" i="2"/>
  <c r="AK5" i="2"/>
  <c r="AK3" i="2"/>
  <c r="D5" i="3"/>
  <c r="E5" i="3"/>
  <c r="AG5" i="3"/>
  <c r="F5" i="3"/>
  <c r="AH5" i="3"/>
  <c r="BJ5" i="3"/>
  <c r="CK5" i="3"/>
  <c r="DL5" i="3"/>
  <c r="EN5" i="3"/>
  <c r="G5" i="3"/>
  <c r="AI5" i="3"/>
  <c r="BK5" i="3"/>
  <c r="CL5" i="3"/>
  <c r="DM5" i="3"/>
  <c r="EO5" i="3"/>
  <c r="H5" i="3"/>
  <c r="AJ5" i="3"/>
  <c r="BL5" i="3"/>
  <c r="CM5" i="3"/>
  <c r="DN5" i="3"/>
  <c r="EP5" i="3"/>
  <c r="I5" i="3"/>
  <c r="AK5" i="3"/>
  <c r="BM5" i="3"/>
  <c r="CN5" i="3"/>
  <c r="DO5" i="3"/>
  <c r="EQ5" i="3"/>
  <c r="J5" i="3"/>
  <c r="AL5" i="3"/>
  <c r="BN5" i="3"/>
  <c r="CO5" i="3"/>
  <c r="DP5" i="3"/>
  <c r="ER5" i="3"/>
  <c r="K5" i="3"/>
  <c r="AM5" i="3"/>
  <c r="BO5" i="3"/>
  <c r="CP5" i="3"/>
  <c r="DQ5" i="3"/>
  <c r="ES5" i="3"/>
  <c r="L5" i="3"/>
  <c r="AN5" i="3"/>
  <c r="BP5" i="3"/>
  <c r="CQ5" i="3"/>
  <c r="DR5" i="3"/>
  <c r="ET5" i="3"/>
  <c r="M5" i="3"/>
  <c r="AO5" i="3"/>
  <c r="BQ5" i="3"/>
  <c r="CR5" i="3"/>
  <c r="DS5" i="3"/>
  <c r="EU5" i="3"/>
  <c r="N5" i="3"/>
  <c r="AP5" i="3"/>
  <c r="O5" i="3"/>
  <c r="AQ5" i="3"/>
  <c r="BS5" i="3"/>
  <c r="CT5" i="3"/>
  <c r="DU5" i="3"/>
  <c r="EW5" i="3"/>
  <c r="P5" i="3"/>
  <c r="AR5" i="3"/>
  <c r="BT5" i="3"/>
  <c r="CU5" i="3"/>
  <c r="DV5" i="3"/>
  <c r="EX5" i="3"/>
  <c r="Q5" i="3"/>
  <c r="AS5" i="3"/>
  <c r="BU5" i="3"/>
  <c r="CV5" i="3"/>
  <c r="DW5" i="3"/>
  <c r="EY5" i="3"/>
  <c r="R5" i="3"/>
  <c r="AT5" i="3"/>
  <c r="BV5" i="3"/>
  <c r="CW5" i="3"/>
  <c r="DX5" i="3"/>
  <c r="EZ5" i="3"/>
  <c r="S5" i="3"/>
  <c r="AU5" i="3"/>
  <c r="BW5" i="3"/>
  <c r="CX5" i="3"/>
  <c r="DY5" i="3"/>
  <c r="FA5" i="3"/>
  <c r="T5" i="3"/>
  <c r="AV5" i="3"/>
  <c r="BX5" i="3"/>
  <c r="CY5" i="3"/>
  <c r="DZ5" i="3"/>
  <c r="FB5" i="3"/>
  <c r="U5" i="3"/>
  <c r="AW5" i="3"/>
  <c r="BY5" i="3"/>
  <c r="CZ5" i="3"/>
  <c r="EA5" i="3"/>
  <c r="FC5" i="3"/>
  <c r="V5" i="3"/>
  <c r="AX5" i="3"/>
  <c r="BZ5" i="3"/>
  <c r="DA5" i="3"/>
  <c r="EB5" i="3"/>
  <c r="FD5" i="3"/>
  <c r="W5" i="3"/>
  <c r="AY5" i="3"/>
  <c r="CA5" i="3"/>
  <c r="DB5" i="3"/>
  <c r="EC5" i="3"/>
  <c r="FE5" i="3"/>
  <c r="X5" i="3"/>
  <c r="AZ5" i="3"/>
  <c r="CB5" i="3"/>
  <c r="DC5" i="3"/>
  <c r="ED5" i="3"/>
  <c r="FF5" i="3"/>
  <c r="Y5" i="3"/>
  <c r="BA5" i="3"/>
  <c r="CC5" i="3"/>
  <c r="DD5" i="3"/>
  <c r="EE5" i="3"/>
  <c r="FG5" i="3"/>
  <c r="Z5" i="3"/>
  <c r="BB5" i="3"/>
  <c r="CD5" i="3"/>
  <c r="DE5" i="3"/>
  <c r="EF5" i="3"/>
  <c r="FH5" i="3"/>
  <c r="AA5" i="3"/>
  <c r="BC5" i="3"/>
  <c r="CE5" i="3"/>
  <c r="DF5" i="3"/>
  <c r="EG5" i="3"/>
  <c r="FI5" i="3"/>
  <c r="AB5" i="3"/>
  <c r="BD5" i="3"/>
  <c r="CF5" i="3"/>
  <c r="DG5" i="3"/>
  <c r="EH5" i="3"/>
  <c r="FJ5" i="3"/>
  <c r="AC5" i="3"/>
  <c r="BE5" i="3"/>
  <c r="CG5" i="3"/>
  <c r="DH5" i="3"/>
  <c r="EI5" i="3"/>
  <c r="FK5" i="3"/>
  <c r="D6" i="3"/>
  <c r="E6" i="3"/>
  <c r="AG6" i="3"/>
  <c r="F6" i="3"/>
  <c r="AH6" i="3"/>
  <c r="BJ6" i="3"/>
  <c r="CK6" i="3"/>
  <c r="DL6" i="3"/>
  <c r="EN6" i="3"/>
  <c r="G6" i="3"/>
  <c r="AI6" i="3"/>
  <c r="BK6" i="3"/>
  <c r="CL6" i="3"/>
  <c r="DM6" i="3"/>
  <c r="EO6" i="3"/>
  <c r="H6" i="3"/>
  <c r="AJ6" i="3"/>
  <c r="BL6" i="3"/>
  <c r="CM6" i="3"/>
  <c r="DN6" i="3"/>
  <c r="EP6" i="3"/>
  <c r="I6" i="3"/>
  <c r="AK6" i="3"/>
  <c r="BM6" i="3"/>
  <c r="CN6" i="3"/>
  <c r="DO6" i="3"/>
  <c r="EQ6" i="3"/>
  <c r="J6" i="3"/>
  <c r="AL6" i="3"/>
  <c r="BN6" i="3"/>
  <c r="CO6" i="3"/>
  <c r="DP6" i="3"/>
  <c r="ER6" i="3"/>
  <c r="K6" i="3"/>
  <c r="AM6" i="3"/>
  <c r="BO6" i="3"/>
  <c r="CP6" i="3"/>
  <c r="DQ6" i="3"/>
  <c r="ES6" i="3"/>
  <c r="L6" i="3"/>
  <c r="AN6" i="3"/>
  <c r="BP6" i="3"/>
  <c r="CQ6" i="3"/>
  <c r="DR6" i="3"/>
  <c r="ET6" i="3"/>
  <c r="M6" i="3"/>
  <c r="AO6" i="3"/>
  <c r="BQ6" i="3"/>
  <c r="CR6" i="3"/>
  <c r="DS6" i="3"/>
  <c r="EU6" i="3"/>
  <c r="N6" i="3"/>
  <c r="AP6" i="3"/>
  <c r="O6" i="3"/>
  <c r="AQ6" i="3"/>
  <c r="BS6" i="3"/>
  <c r="CT6" i="3"/>
  <c r="DU6" i="3"/>
  <c r="EW6" i="3"/>
  <c r="P6" i="3"/>
  <c r="AR6" i="3"/>
  <c r="BT6" i="3"/>
  <c r="CU6" i="3"/>
  <c r="DV6" i="3"/>
  <c r="EX6" i="3"/>
  <c r="Q6" i="3"/>
  <c r="AS6" i="3"/>
  <c r="BU6" i="3"/>
  <c r="CV6" i="3"/>
  <c r="DW6" i="3"/>
  <c r="EY6" i="3"/>
  <c r="R6" i="3"/>
  <c r="AT6" i="3"/>
  <c r="BV6" i="3"/>
  <c r="CW6" i="3"/>
  <c r="DX6" i="3"/>
  <c r="EZ6" i="3"/>
  <c r="S6" i="3"/>
  <c r="AU6" i="3"/>
  <c r="BW6" i="3"/>
  <c r="CX6" i="3"/>
  <c r="DY6" i="3"/>
  <c r="FA6" i="3"/>
  <c r="T6" i="3"/>
  <c r="AV6" i="3"/>
  <c r="BX6" i="3"/>
  <c r="CY6" i="3"/>
  <c r="DZ6" i="3"/>
  <c r="FB6" i="3"/>
  <c r="U6" i="3"/>
  <c r="AW6" i="3"/>
  <c r="BY6" i="3"/>
  <c r="CZ6" i="3"/>
  <c r="EA6" i="3"/>
  <c r="FC6" i="3"/>
  <c r="V6" i="3"/>
  <c r="AX6" i="3"/>
  <c r="BZ6" i="3"/>
  <c r="DA6" i="3"/>
  <c r="EB6" i="3"/>
  <c r="FD6" i="3"/>
  <c r="W6" i="3"/>
  <c r="AY6" i="3"/>
  <c r="CA6" i="3"/>
  <c r="DB6" i="3"/>
  <c r="EC6" i="3"/>
  <c r="FE6" i="3"/>
  <c r="X6" i="3"/>
  <c r="AZ6" i="3"/>
  <c r="CB6" i="3"/>
  <c r="DC6" i="3"/>
  <c r="ED6" i="3"/>
  <c r="FF6" i="3"/>
  <c r="Y6" i="3"/>
  <c r="BA6" i="3"/>
  <c r="CC6" i="3"/>
  <c r="DD6" i="3"/>
  <c r="EE6" i="3"/>
  <c r="FG6" i="3"/>
  <c r="Z6" i="3"/>
  <c r="BB6" i="3"/>
  <c r="CD6" i="3"/>
  <c r="DE6" i="3"/>
  <c r="EF6" i="3"/>
  <c r="FH6" i="3"/>
  <c r="AA6" i="3"/>
  <c r="BC6" i="3"/>
  <c r="CE6" i="3"/>
  <c r="DF6" i="3"/>
  <c r="EG6" i="3"/>
  <c r="FI6" i="3"/>
  <c r="AB6" i="3"/>
  <c r="BD6" i="3"/>
  <c r="CF6" i="3"/>
  <c r="DG6" i="3"/>
  <c r="EH6" i="3"/>
  <c r="FJ6" i="3"/>
  <c r="AC6" i="3"/>
  <c r="BE6" i="3"/>
  <c r="CG6" i="3"/>
  <c r="DH6" i="3"/>
  <c r="EI6" i="3"/>
  <c r="FK6" i="3"/>
  <c r="D7" i="3"/>
  <c r="E7" i="3"/>
  <c r="AG7" i="3"/>
  <c r="F7" i="3"/>
  <c r="AH7" i="3"/>
  <c r="BJ7" i="3"/>
  <c r="CK7" i="3"/>
  <c r="DL7" i="3"/>
  <c r="EN7" i="3"/>
  <c r="G7" i="3"/>
  <c r="AI7" i="3"/>
  <c r="BK7" i="3"/>
  <c r="CL7" i="3"/>
  <c r="DM7" i="3"/>
  <c r="EO7" i="3"/>
  <c r="H7" i="3"/>
  <c r="AJ7" i="3"/>
  <c r="BL7" i="3"/>
  <c r="CM7" i="3"/>
  <c r="DN7" i="3"/>
  <c r="EP7" i="3"/>
  <c r="I7" i="3"/>
  <c r="AK7" i="3"/>
  <c r="BM7" i="3"/>
  <c r="CN7" i="3"/>
  <c r="DO7" i="3"/>
  <c r="EQ7" i="3"/>
  <c r="J7" i="3"/>
  <c r="AL7" i="3"/>
  <c r="BN7" i="3"/>
  <c r="CO7" i="3"/>
  <c r="DP7" i="3"/>
  <c r="ER7" i="3"/>
  <c r="K7" i="3"/>
  <c r="AM7" i="3"/>
  <c r="BO7" i="3"/>
  <c r="CP7" i="3"/>
  <c r="DQ7" i="3"/>
  <c r="ES7" i="3"/>
  <c r="L7" i="3"/>
  <c r="AN7" i="3"/>
  <c r="BP7" i="3"/>
  <c r="CQ7" i="3"/>
  <c r="DR7" i="3"/>
  <c r="ET7" i="3"/>
  <c r="M7" i="3"/>
  <c r="AO7" i="3"/>
  <c r="BQ7" i="3"/>
  <c r="CR7" i="3"/>
  <c r="DS7" i="3"/>
  <c r="EU7" i="3"/>
  <c r="N7" i="3"/>
  <c r="AP7" i="3"/>
  <c r="O7" i="3"/>
  <c r="AQ7" i="3"/>
  <c r="BS7" i="3"/>
  <c r="CT7" i="3"/>
  <c r="DU7" i="3"/>
  <c r="EW7" i="3"/>
  <c r="P7" i="3"/>
  <c r="AR7" i="3"/>
  <c r="BT7" i="3"/>
  <c r="CU7" i="3"/>
  <c r="DV7" i="3"/>
  <c r="EX7" i="3"/>
  <c r="Q7" i="3"/>
  <c r="AS7" i="3"/>
  <c r="BU7" i="3"/>
  <c r="CV7" i="3"/>
  <c r="DW7" i="3"/>
  <c r="EY7" i="3"/>
  <c r="R7" i="3"/>
  <c r="AT7" i="3"/>
  <c r="BV7" i="3"/>
  <c r="CW7" i="3"/>
  <c r="DX7" i="3"/>
  <c r="EZ7" i="3"/>
  <c r="S7" i="3"/>
  <c r="AU7" i="3"/>
  <c r="BW7" i="3"/>
  <c r="CX7" i="3"/>
  <c r="DY7" i="3"/>
  <c r="FA7" i="3"/>
  <c r="T7" i="3"/>
  <c r="AV7" i="3"/>
  <c r="BX7" i="3"/>
  <c r="CY7" i="3"/>
  <c r="DZ7" i="3"/>
  <c r="FB7" i="3"/>
  <c r="U7" i="3"/>
  <c r="AW7" i="3"/>
  <c r="BY7" i="3"/>
  <c r="CZ7" i="3"/>
  <c r="EA7" i="3"/>
  <c r="FC7" i="3"/>
  <c r="V7" i="3"/>
  <c r="AX7" i="3"/>
  <c r="BZ7" i="3"/>
  <c r="DA7" i="3"/>
  <c r="EB7" i="3"/>
  <c r="FD7" i="3"/>
  <c r="W7" i="3"/>
  <c r="AY7" i="3"/>
  <c r="CA7" i="3"/>
  <c r="DB7" i="3"/>
  <c r="EC7" i="3"/>
  <c r="FE7" i="3"/>
  <c r="X7" i="3"/>
  <c r="AZ7" i="3"/>
  <c r="CB7" i="3"/>
  <c r="DC7" i="3"/>
  <c r="ED7" i="3"/>
  <c r="FF7" i="3"/>
  <c r="Y7" i="3"/>
  <c r="BA7" i="3"/>
  <c r="CC7" i="3"/>
  <c r="DD7" i="3"/>
  <c r="EE7" i="3"/>
  <c r="FG7" i="3"/>
  <c r="Z7" i="3"/>
  <c r="BB7" i="3"/>
  <c r="CD7" i="3"/>
  <c r="DE7" i="3"/>
  <c r="EF7" i="3"/>
  <c r="FH7" i="3"/>
  <c r="AA7" i="3"/>
  <c r="BC7" i="3"/>
  <c r="CE7" i="3"/>
  <c r="DF7" i="3"/>
  <c r="EG7" i="3"/>
  <c r="FI7" i="3"/>
  <c r="AB7" i="3"/>
  <c r="BD7" i="3"/>
  <c r="CF7" i="3"/>
  <c r="DG7" i="3"/>
  <c r="EH7" i="3"/>
  <c r="FJ7" i="3"/>
  <c r="AC7" i="3"/>
  <c r="BE7" i="3"/>
  <c r="CG7" i="3"/>
  <c r="DH7" i="3"/>
  <c r="EI7" i="3"/>
  <c r="FK7" i="3"/>
  <c r="D8" i="3"/>
  <c r="E8" i="3"/>
  <c r="AG8" i="3"/>
  <c r="F8" i="3"/>
  <c r="AH8" i="3"/>
  <c r="BJ8" i="3"/>
  <c r="CK8" i="3"/>
  <c r="DL8" i="3"/>
  <c r="EN8" i="3"/>
  <c r="G8" i="3"/>
  <c r="AI8" i="3"/>
  <c r="BK8" i="3"/>
  <c r="CL8" i="3"/>
  <c r="DM8" i="3"/>
  <c r="EO8" i="3"/>
  <c r="H8" i="3"/>
  <c r="AJ8" i="3"/>
  <c r="BL8" i="3"/>
  <c r="CM8" i="3"/>
  <c r="DN8" i="3"/>
  <c r="EP8" i="3"/>
  <c r="I8" i="3"/>
  <c r="AK8" i="3"/>
  <c r="BM8" i="3"/>
  <c r="CN8" i="3"/>
  <c r="DO8" i="3"/>
  <c r="EQ8" i="3"/>
  <c r="J8" i="3"/>
  <c r="AL8" i="3"/>
  <c r="BN8" i="3"/>
  <c r="CO8" i="3"/>
  <c r="DP8" i="3"/>
  <c r="ER8" i="3"/>
  <c r="K8" i="3"/>
  <c r="AM8" i="3"/>
  <c r="BO8" i="3"/>
  <c r="CP8" i="3"/>
  <c r="DQ8" i="3"/>
  <c r="ES8" i="3"/>
  <c r="L8" i="3"/>
  <c r="AN8" i="3"/>
  <c r="BP8" i="3"/>
  <c r="CQ8" i="3"/>
  <c r="DR8" i="3"/>
  <c r="ET8" i="3"/>
  <c r="M8" i="3"/>
  <c r="AO8" i="3"/>
  <c r="BQ8" i="3"/>
  <c r="CR8" i="3"/>
  <c r="DS8" i="3"/>
  <c r="EU8" i="3"/>
  <c r="N8" i="3"/>
  <c r="AP8" i="3"/>
  <c r="O8" i="3"/>
  <c r="AQ8" i="3"/>
  <c r="BS8" i="3"/>
  <c r="CT8" i="3"/>
  <c r="DU8" i="3"/>
  <c r="EW8" i="3"/>
  <c r="P8" i="3"/>
  <c r="AR8" i="3"/>
  <c r="BT8" i="3"/>
  <c r="CU8" i="3"/>
  <c r="DV8" i="3"/>
  <c r="EX8" i="3"/>
  <c r="Q8" i="3"/>
  <c r="AS8" i="3"/>
  <c r="BU8" i="3"/>
  <c r="CV8" i="3"/>
  <c r="DW8" i="3"/>
  <c r="EY8" i="3"/>
  <c r="R8" i="3"/>
  <c r="AT8" i="3"/>
  <c r="BV8" i="3"/>
  <c r="CW8" i="3"/>
  <c r="DX8" i="3"/>
  <c r="EZ8" i="3"/>
  <c r="S8" i="3"/>
  <c r="AU8" i="3"/>
  <c r="BW8" i="3"/>
  <c r="CX8" i="3"/>
  <c r="DY8" i="3"/>
  <c r="FA8" i="3"/>
  <c r="T8" i="3"/>
  <c r="AV8" i="3"/>
  <c r="BX8" i="3"/>
  <c r="CY8" i="3"/>
  <c r="DZ8" i="3"/>
  <c r="FB8" i="3"/>
  <c r="U8" i="3"/>
  <c r="AW8" i="3"/>
  <c r="BY8" i="3"/>
  <c r="CZ8" i="3"/>
  <c r="EA8" i="3"/>
  <c r="FC8" i="3"/>
  <c r="V8" i="3"/>
  <c r="AX8" i="3"/>
  <c r="BZ8" i="3"/>
  <c r="DA8" i="3"/>
  <c r="EB8" i="3"/>
  <c r="FD8" i="3"/>
  <c r="W8" i="3"/>
  <c r="AY8" i="3"/>
  <c r="CA8" i="3"/>
  <c r="DB8" i="3"/>
  <c r="EC8" i="3"/>
  <c r="FE8" i="3"/>
  <c r="X8" i="3"/>
  <c r="AZ8" i="3"/>
  <c r="CB8" i="3"/>
  <c r="DC8" i="3"/>
  <c r="ED8" i="3"/>
  <c r="FF8" i="3"/>
  <c r="Y8" i="3"/>
  <c r="BA8" i="3"/>
  <c r="CC8" i="3"/>
  <c r="DD8" i="3"/>
  <c r="EE8" i="3"/>
  <c r="FG8" i="3"/>
  <c r="Z8" i="3"/>
  <c r="BB8" i="3"/>
  <c r="CD8" i="3"/>
  <c r="DE8" i="3"/>
  <c r="EF8" i="3"/>
  <c r="FH8" i="3"/>
  <c r="AA8" i="3"/>
  <c r="BC8" i="3"/>
  <c r="CE8" i="3"/>
  <c r="DF8" i="3"/>
  <c r="EG8" i="3"/>
  <c r="FI8" i="3"/>
  <c r="AB8" i="3"/>
  <c r="BD8" i="3"/>
  <c r="CF8" i="3"/>
  <c r="DG8" i="3"/>
  <c r="EH8" i="3"/>
  <c r="FJ8" i="3"/>
  <c r="AC8" i="3"/>
  <c r="BE8" i="3"/>
  <c r="CG8" i="3"/>
  <c r="DH8" i="3"/>
  <c r="EI8" i="3"/>
  <c r="FK8" i="3"/>
  <c r="D9" i="3"/>
  <c r="E9" i="3"/>
  <c r="AG9" i="3"/>
  <c r="F9" i="3"/>
  <c r="AH9" i="3"/>
  <c r="BJ9" i="3"/>
  <c r="CK9" i="3"/>
  <c r="DL9" i="3"/>
  <c r="EN9" i="3"/>
  <c r="G9" i="3"/>
  <c r="AI9" i="3"/>
  <c r="BK9" i="3"/>
  <c r="CL9" i="3"/>
  <c r="DM9" i="3"/>
  <c r="EO9" i="3"/>
  <c r="H9" i="3"/>
  <c r="AJ9" i="3"/>
  <c r="BL9" i="3"/>
  <c r="CM9" i="3"/>
  <c r="DN9" i="3"/>
  <c r="EP9" i="3"/>
  <c r="I9" i="3"/>
  <c r="AK9" i="3"/>
  <c r="BM9" i="3"/>
  <c r="CN9" i="3"/>
  <c r="DO9" i="3"/>
  <c r="EQ9" i="3"/>
  <c r="J9" i="3"/>
  <c r="AL9" i="3"/>
  <c r="BN9" i="3"/>
  <c r="CO9" i="3"/>
  <c r="DP9" i="3"/>
  <c r="ER9" i="3"/>
  <c r="K9" i="3"/>
  <c r="AM9" i="3"/>
  <c r="BO9" i="3"/>
  <c r="CP9" i="3"/>
  <c r="DQ9" i="3"/>
  <c r="ES9" i="3"/>
  <c r="L9" i="3"/>
  <c r="AN9" i="3"/>
  <c r="BP9" i="3"/>
  <c r="CQ9" i="3"/>
  <c r="DR9" i="3"/>
  <c r="ET9" i="3"/>
  <c r="M9" i="3"/>
  <c r="AO9" i="3"/>
  <c r="BQ9" i="3"/>
  <c r="CR9" i="3"/>
  <c r="DS9" i="3"/>
  <c r="EU9" i="3"/>
  <c r="N9" i="3"/>
  <c r="AP9" i="3"/>
  <c r="O9" i="3"/>
  <c r="AQ9" i="3"/>
  <c r="BS9" i="3"/>
  <c r="CT9" i="3"/>
  <c r="DU9" i="3"/>
  <c r="EW9" i="3"/>
  <c r="P9" i="3"/>
  <c r="AR9" i="3"/>
  <c r="BT9" i="3"/>
  <c r="CU9" i="3"/>
  <c r="DV9" i="3"/>
  <c r="EX9" i="3"/>
  <c r="Q9" i="3"/>
  <c r="AS9" i="3"/>
  <c r="BU9" i="3"/>
  <c r="CV9" i="3"/>
  <c r="DW9" i="3"/>
  <c r="EY9" i="3"/>
  <c r="R9" i="3"/>
  <c r="AT9" i="3"/>
  <c r="BV9" i="3"/>
  <c r="CW9" i="3"/>
  <c r="DX9" i="3"/>
  <c r="EZ9" i="3"/>
  <c r="S9" i="3"/>
  <c r="AU9" i="3"/>
  <c r="BW9" i="3"/>
  <c r="CX9" i="3"/>
  <c r="DY9" i="3"/>
  <c r="FA9" i="3"/>
  <c r="T9" i="3"/>
  <c r="AV9" i="3"/>
  <c r="BX9" i="3"/>
  <c r="CY9" i="3"/>
  <c r="DZ9" i="3"/>
  <c r="FB9" i="3"/>
  <c r="U9" i="3"/>
  <c r="AW9" i="3"/>
  <c r="BY9" i="3"/>
  <c r="CZ9" i="3"/>
  <c r="EA9" i="3"/>
  <c r="FC9" i="3"/>
  <c r="V9" i="3"/>
  <c r="AX9" i="3"/>
  <c r="BZ9" i="3"/>
  <c r="DA9" i="3"/>
  <c r="EB9" i="3"/>
  <c r="FD9" i="3"/>
  <c r="W9" i="3"/>
  <c r="AY9" i="3"/>
  <c r="CA9" i="3"/>
  <c r="DB9" i="3"/>
  <c r="EC9" i="3"/>
  <c r="FE9" i="3"/>
  <c r="X9" i="3"/>
  <c r="AZ9" i="3"/>
  <c r="CB9" i="3"/>
  <c r="DC9" i="3"/>
  <c r="ED9" i="3"/>
  <c r="FF9" i="3"/>
  <c r="Y9" i="3"/>
  <c r="BA9" i="3"/>
  <c r="CC9" i="3"/>
  <c r="DD9" i="3"/>
  <c r="EE9" i="3"/>
  <c r="FG9" i="3"/>
  <c r="Z9" i="3"/>
  <c r="BB9" i="3"/>
  <c r="CD9" i="3"/>
  <c r="DE9" i="3"/>
  <c r="EF9" i="3"/>
  <c r="FH9" i="3"/>
  <c r="AA9" i="3"/>
  <c r="BC9" i="3"/>
  <c r="CE9" i="3"/>
  <c r="DF9" i="3"/>
  <c r="EG9" i="3"/>
  <c r="FI9" i="3"/>
  <c r="AB9" i="3"/>
  <c r="BD9" i="3"/>
  <c r="CF9" i="3"/>
  <c r="DG9" i="3"/>
  <c r="EH9" i="3"/>
  <c r="FJ9" i="3"/>
  <c r="AC9" i="3"/>
  <c r="BE9" i="3"/>
  <c r="CG9" i="3"/>
  <c r="DH9" i="3"/>
  <c r="EI9" i="3"/>
  <c r="FK9" i="3"/>
  <c r="D10" i="3"/>
  <c r="E10" i="3"/>
  <c r="AG10" i="3"/>
  <c r="F10" i="3"/>
  <c r="AH10" i="3"/>
  <c r="BJ10" i="3"/>
  <c r="CK10" i="3"/>
  <c r="DL10" i="3"/>
  <c r="EN10" i="3"/>
  <c r="G10" i="3"/>
  <c r="AI10" i="3"/>
  <c r="BK10" i="3"/>
  <c r="CL10" i="3"/>
  <c r="DM10" i="3"/>
  <c r="EO10" i="3"/>
  <c r="H10" i="3"/>
  <c r="AJ10" i="3"/>
  <c r="BL10" i="3"/>
  <c r="CM10" i="3"/>
  <c r="DN10" i="3"/>
  <c r="EP10" i="3"/>
  <c r="I10" i="3"/>
  <c r="AK10" i="3"/>
  <c r="BM10" i="3"/>
  <c r="CN10" i="3"/>
  <c r="DO10" i="3"/>
  <c r="EQ10" i="3"/>
  <c r="J10" i="3"/>
  <c r="AL10" i="3"/>
  <c r="BN10" i="3"/>
  <c r="CO10" i="3"/>
  <c r="DP10" i="3"/>
  <c r="ER10" i="3"/>
  <c r="K10" i="3"/>
  <c r="AM10" i="3"/>
  <c r="BO10" i="3"/>
  <c r="CP10" i="3"/>
  <c r="DQ10" i="3"/>
  <c r="ES10" i="3"/>
  <c r="L10" i="3"/>
  <c r="AN10" i="3"/>
  <c r="BP10" i="3"/>
  <c r="CQ10" i="3"/>
  <c r="DR10" i="3"/>
  <c r="ET10" i="3"/>
  <c r="M10" i="3"/>
  <c r="AO10" i="3"/>
  <c r="BQ10" i="3"/>
  <c r="CR10" i="3"/>
  <c r="DS10" i="3"/>
  <c r="EU10" i="3"/>
  <c r="N10" i="3"/>
  <c r="AP10" i="3"/>
  <c r="O10" i="3"/>
  <c r="AQ10" i="3"/>
  <c r="BS10" i="3"/>
  <c r="CT10" i="3"/>
  <c r="DU10" i="3"/>
  <c r="EW10" i="3"/>
  <c r="P10" i="3"/>
  <c r="AR10" i="3"/>
  <c r="BT10" i="3"/>
  <c r="CU10" i="3"/>
  <c r="DV10" i="3"/>
  <c r="EX10" i="3"/>
  <c r="Q10" i="3"/>
  <c r="AS10" i="3"/>
  <c r="BU10" i="3"/>
  <c r="CV10" i="3"/>
  <c r="DW10" i="3"/>
  <c r="EY10" i="3"/>
  <c r="R10" i="3"/>
  <c r="AT10" i="3"/>
  <c r="BV10" i="3"/>
  <c r="CW10" i="3"/>
  <c r="DX10" i="3"/>
  <c r="EZ10" i="3"/>
  <c r="S10" i="3"/>
  <c r="AU10" i="3"/>
  <c r="BW10" i="3"/>
  <c r="CX10" i="3"/>
  <c r="DY10" i="3"/>
  <c r="FA10" i="3"/>
  <c r="T10" i="3"/>
  <c r="AV10" i="3"/>
  <c r="BX10" i="3"/>
  <c r="CY10" i="3"/>
  <c r="DZ10" i="3"/>
  <c r="FB10" i="3"/>
  <c r="U10" i="3"/>
  <c r="AW10" i="3"/>
  <c r="BY10" i="3"/>
  <c r="CZ10" i="3"/>
  <c r="EA10" i="3"/>
  <c r="FC10" i="3"/>
  <c r="V10" i="3"/>
  <c r="AX10" i="3"/>
  <c r="BZ10" i="3"/>
  <c r="DA10" i="3"/>
  <c r="EB10" i="3"/>
  <c r="FD10" i="3"/>
  <c r="W10" i="3"/>
  <c r="AY10" i="3"/>
  <c r="CA10" i="3"/>
  <c r="DB10" i="3"/>
  <c r="EC10" i="3"/>
  <c r="FE10" i="3"/>
  <c r="X10" i="3"/>
  <c r="AZ10" i="3"/>
  <c r="CB10" i="3"/>
  <c r="DC10" i="3"/>
  <c r="ED10" i="3"/>
  <c r="FF10" i="3"/>
  <c r="Y10" i="3"/>
  <c r="BA10" i="3"/>
  <c r="CC10" i="3"/>
  <c r="DD10" i="3"/>
  <c r="EE10" i="3"/>
  <c r="FG10" i="3"/>
  <c r="Z10" i="3"/>
  <c r="BB10" i="3"/>
  <c r="CD10" i="3"/>
  <c r="DE10" i="3"/>
  <c r="EF10" i="3"/>
  <c r="FH10" i="3"/>
  <c r="AA10" i="3"/>
  <c r="BC10" i="3"/>
  <c r="CE10" i="3"/>
  <c r="DF10" i="3"/>
  <c r="EG10" i="3"/>
  <c r="FI10" i="3"/>
  <c r="AB10" i="3"/>
  <c r="BD10" i="3"/>
  <c r="CF10" i="3"/>
  <c r="DG10" i="3"/>
  <c r="EH10" i="3"/>
  <c r="FJ10" i="3"/>
  <c r="AC10" i="3"/>
  <c r="BE10" i="3"/>
  <c r="CG10" i="3"/>
  <c r="DH10" i="3"/>
  <c r="EI10" i="3"/>
  <c r="FK10" i="3"/>
  <c r="F19" i="3"/>
  <c r="E19" i="3"/>
  <c r="F11" i="3"/>
  <c r="B33" i="2"/>
  <c r="B34" i="2"/>
  <c r="B35" i="2"/>
  <c r="B36" i="2"/>
  <c r="B37" i="2"/>
  <c r="B14" i="2"/>
  <c r="B15" i="2"/>
  <c r="B16" i="2"/>
  <c r="B17" i="2"/>
  <c r="B18" i="2"/>
  <c r="B3" i="2"/>
  <c r="B4" i="2"/>
  <c r="B5" i="2"/>
  <c r="B6" i="2"/>
  <c r="B7" i="2"/>
  <c r="Z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9" i="8"/>
  <c r="U32" i="5"/>
  <c r="Q44" i="6"/>
  <c r="Q43" i="6"/>
  <c r="Q42" i="6"/>
  <c r="Q41" i="6"/>
  <c r="Q40" i="6"/>
  <c r="L40" i="6"/>
  <c r="Q39" i="6"/>
  <c r="U37" i="6"/>
  <c r="Q37" i="6"/>
  <c r="L37" i="6"/>
  <c r="K37" i="6"/>
  <c r="F37" i="6"/>
  <c r="V36" i="6"/>
  <c r="U36" i="6"/>
  <c r="Q36" i="6"/>
  <c r="X35" i="6"/>
  <c r="W35" i="6"/>
  <c r="U35" i="6"/>
  <c r="Q35" i="6"/>
  <c r="M35" i="6"/>
  <c r="L35" i="6"/>
  <c r="E35" i="6"/>
  <c r="U34" i="6"/>
  <c r="Q34" i="6"/>
  <c r="F34" i="6"/>
  <c r="U33" i="6"/>
  <c r="Q33" i="6"/>
  <c r="F33" i="6"/>
  <c r="U32" i="6"/>
  <c r="Q32" i="6"/>
  <c r="AA44" i="5"/>
  <c r="Y44" i="5"/>
  <c r="Q44" i="5"/>
  <c r="J44" i="5"/>
  <c r="I44" i="5"/>
  <c r="AB43" i="5"/>
  <c r="Y43" i="5"/>
  <c r="Q43" i="5"/>
  <c r="J43" i="5"/>
  <c r="AC42" i="5"/>
  <c r="AA42" i="5"/>
  <c r="Z42" i="5"/>
  <c r="R42" i="5"/>
  <c r="Q42" i="5"/>
  <c r="AB41" i="5"/>
  <c r="AA41" i="5"/>
  <c r="S41" i="5"/>
  <c r="Q41" i="5"/>
  <c r="AC40" i="5"/>
  <c r="AB40" i="5"/>
  <c r="AA40" i="5"/>
  <c r="R40" i="5"/>
  <c r="Q40" i="5"/>
  <c r="I40" i="5"/>
  <c r="AC39" i="5"/>
  <c r="AB39" i="5"/>
  <c r="R39" i="5"/>
  <c r="Q39" i="5"/>
  <c r="AC37" i="5"/>
  <c r="Y37" i="5"/>
  <c r="U37" i="5"/>
  <c r="S37" i="5"/>
  <c r="Q37" i="5"/>
  <c r="I37" i="5"/>
  <c r="H37" i="5"/>
  <c r="AC36" i="5"/>
  <c r="Y36" i="5"/>
  <c r="U36" i="5"/>
  <c r="Q36" i="5"/>
  <c r="I36" i="5"/>
  <c r="AB35" i="5"/>
  <c r="AA35" i="5"/>
  <c r="U35" i="5"/>
  <c r="Q35" i="5"/>
  <c r="J35" i="5"/>
  <c r="AC34" i="5"/>
  <c r="U34" i="5"/>
  <c r="Q34" i="5"/>
  <c r="U33" i="5"/>
  <c r="Q33" i="5"/>
  <c r="T32" i="5"/>
  <c r="Q32" i="5"/>
  <c r="E27" i="6"/>
  <c r="E37" i="6"/>
  <c r="AC27" i="6"/>
  <c r="AC34" i="6"/>
  <c r="AB27" i="6"/>
  <c r="AA27" i="6"/>
  <c r="AA41" i="6"/>
  <c r="Z27" i="6"/>
  <c r="Z35" i="6"/>
  <c r="Y27" i="6"/>
  <c r="Y36" i="6"/>
  <c r="X27" i="6"/>
  <c r="X44" i="6"/>
  <c r="W27" i="6"/>
  <c r="W42" i="6"/>
  <c r="V27" i="6"/>
  <c r="V35" i="6"/>
  <c r="T27" i="6"/>
  <c r="T39" i="6"/>
  <c r="S27" i="6"/>
  <c r="S37" i="6"/>
  <c r="R27" i="6"/>
  <c r="R41" i="6"/>
  <c r="P27" i="6"/>
  <c r="P37" i="6"/>
  <c r="O27" i="6"/>
  <c r="O44" i="6"/>
  <c r="N27" i="6"/>
  <c r="N44" i="6"/>
  <c r="M27" i="6"/>
  <c r="M32" i="6"/>
  <c r="L27" i="6"/>
  <c r="L36" i="6"/>
  <c r="K27" i="6"/>
  <c r="K39" i="6"/>
  <c r="J27" i="6"/>
  <c r="J40" i="6"/>
  <c r="I27" i="6"/>
  <c r="I44" i="6"/>
  <c r="H27" i="6"/>
  <c r="H37" i="6"/>
  <c r="G27" i="6"/>
  <c r="G44" i="6"/>
  <c r="F27" i="6"/>
  <c r="F42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AC27" i="5"/>
  <c r="AC44" i="5"/>
  <c r="AB27" i="5"/>
  <c r="AB32" i="5"/>
  <c r="AA27" i="5"/>
  <c r="AA33" i="5"/>
  <c r="Z27" i="5"/>
  <c r="Z34" i="5"/>
  <c r="Y27" i="5"/>
  <c r="Y35" i="5"/>
  <c r="X27" i="5"/>
  <c r="X36" i="5"/>
  <c r="W27" i="5"/>
  <c r="W44" i="5"/>
  <c r="V27" i="5"/>
  <c r="V35" i="5"/>
  <c r="T27" i="5"/>
  <c r="T43" i="5"/>
  <c r="S27" i="5"/>
  <c r="S33" i="5"/>
  <c r="R27" i="5"/>
  <c r="R34" i="5"/>
  <c r="P27" i="5"/>
  <c r="P36" i="5"/>
  <c r="O27" i="5"/>
  <c r="O37" i="5"/>
  <c r="N27" i="5"/>
  <c r="N44" i="5"/>
  <c r="M27" i="5"/>
  <c r="M36" i="5"/>
  <c r="L27" i="5"/>
  <c r="L43" i="5"/>
  <c r="K27" i="5"/>
  <c r="K33" i="5"/>
  <c r="J27" i="5"/>
  <c r="J34" i="5"/>
  <c r="I27" i="5"/>
  <c r="I35" i="5"/>
  <c r="H27" i="5"/>
  <c r="H36" i="5"/>
  <c r="G27" i="5"/>
  <c r="G37" i="5"/>
  <c r="F27" i="5"/>
  <c r="F44" i="5"/>
  <c r="E27" i="5"/>
  <c r="E37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N36" i="6"/>
  <c r="N35" i="6"/>
  <c r="G42" i="5"/>
  <c r="G39" i="5"/>
  <c r="O41" i="5"/>
  <c r="AC33" i="5"/>
  <c r="R36" i="5"/>
  <c r="K37" i="5"/>
  <c r="J39" i="5"/>
  <c r="P40" i="5"/>
  <c r="P41" i="5"/>
  <c r="O42" i="5"/>
  <c r="K43" i="5"/>
  <c r="K44" i="5"/>
  <c r="G40" i="5"/>
  <c r="K35" i="5"/>
  <c r="K42" i="5"/>
  <c r="K34" i="5"/>
  <c r="R35" i="5"/>
  <c r="S36" i="5"/>
  <c r="O43" i="5"/>
  <c r="T36" i="5"/>
  <c r="T44" i="5"/>
  <c r="T34" i="5"/>
  <c r="Z35" i="5"/>
  <c r="T37" i="5"/>
  <c r="S39" i="5"/>
  <c r="T40" i="5"/>
  <c r="Z41" i="5"/>
  <c r="Y42" i="5"/>
  <c r="X43" i="5"/>
  <c r="X44" i="5"/>
  <c r="Y33" i="6"/>
  <c r="G37" i="6"/>
  <c r="Y32" i="6"/>
  <c r="W34" i="6"/>
  <c r="X34" i="6"/>
  <c r="T37" i="6"/>
  <c r="O32" i="6"/>
  <c r="Y34" i="6"/>
  <c r="G34" i="6"/>
  <c r="Y35" i="6"/>
  <c r="O34" i="6"/>
  <c r="G36" i="6"/>
  <c r="G33" i="6"/>
  <c r="O36" i="6"/>
  <c r="N37" i="6"/>
  <c r="K42" i="6"/>
  <c r="P33" i="6"/>
  <c r="R44" i="6"/>
  <c r="P32" i="6"/>
  <c r="P36" i="6"/>
  <c r="Z37" i="6"/>
  <c r="W33" i="6"/>
  <c r="M34" i="6"/>
  <c r="I41" i="6"/>
  <c r="Z42" i="6"/>
  <c r="R32" i="6"/>
  <c r="H33" i="6"/>
  <c r="X33" i="6"/>
  <c r="N34" i="6"/>
  <c r="Z34" i="6"/>
  <c r="O35" i="6"/>
  <c r="F36" i="6"/>
  <c r="M37" i="6"/>
  <c r="L39" i="6"/>
  <c r="AA42" i="6"/>
  <c r="H35" i="6"/>
  <c r="P35" i="6"/>
  <c r="W32" i="6"/>
  <c r="N33" i="6"/>
  <c r="Z33" i="6"/>
  <c r="P34" i="6"/>
  <c r="F35" i="6"/>
  <c r="H36" i="6"/>
  <c r="AA36" i="6"/>
  <c r="O37" i="6"/>
  <c r="Z39" i="6"/>
  <c r="Z41" i="6"/>
  <c r="Z43" i="6"/>
  <c r="H32" i="6"/>
  <c r="Z32" i="6"/>
  <c r="H34" i="6"/>
  <c r="Z40" i="6"/>
  <c r="R42" i="6"/>
  <c r="Z44" i="6"/>
  <c r="I33" i="6"/>
  <c r="G32" i="6"/>
  <c r="X32" i="6"/>
  <c r="O33" i="6"/>
  <c r="E34" i="6"/>
  <c r="G35" i="6"/>
  <c r="M36" i="6"/>
  <c r="I40" i="6"/>
  <c r="AB33" i="6"/>
  <c r="AB32" i="6"/>
  <c r="AB34" i="6"/>
  <c r="AB35" i="6"/>
  <c r="K34" i="6"/>
  <c r="K32" i="6"/>
  <c r="K35" i="6"/>
  <c r="K33" i="6"/>
  <c r="AB37" i="6"/>
  <c r="K40" i="6"/>
  <c r="S43" i="6"/>
  <c r="S36" i="6"/>
  <c r="AC37" i="6"/>
  <c r="AB41" i="6"/>
  <c r="S44" i="6"/>
  <c r="I36" i="6"/>
  <c r="I34" i="6"/>
  <c r="I37" i="6"/>
  <c r="I35" i="6"/>
  <c r="R35" i="6"/>
  <c r="R34" i="6"/>
  <c r="R36" i="6"/>
  <c r="R33" i="6"/>
  <c r="AA34" i="6"/>
  <c r="AA32" i="6"/>
  <c r="AA35" i="6"/>
  <c r="AA33" i="6"/>
  <c r="I32" i="6"/>
  <c r="J37" i="6"/>
  <c r="J39" i="6"/>
  <c r="AA39" i="6"/>
  <c r="R40" i="6"/>
  <c r="K41" i="6"/>
  <c r="J42" i="6"/>
  <c r="I43" i="6"/>
  <c r="AB43" i="6"/>
  <c r="AA44" i="6"/>
  <c r="S34" i="6"/>
  <c r="S33" i="6"/>
  <c r="S35" i="6"/>
  <c r="S32" i="6"/>
  <c r="J32" i="6"/>
  <c r="AB39" i="6"/>
  <c r="J43" i="6"/>
  <c r="AB44" i="6"/>
  <c r="T33" i="6"/>
  <c r="T44" i="6"/>
  <c r="T42" i="6"/>
  <c r="T34" i="6"/>
  <c r="T32" i="6"/>
  <c r="T43" i="6"/>
  <c r="T41" i="6"/>
  <c r="AC32" i="6"/>
  <c r="AC43" i="6"/>
  <c r="AC41" i="6"/>
  <c r="AC33" i="6"/>
  <c r="AC44" i="6"/>
  <c r="AC42" i="6"/>
  <c r="AC40" i="6"/>
  <c r="AC35" i="6"/>
  <c r="AC39" i="6"/>
  <c r="T40" i="6"/>
  <c r="K43" i="6"/>
  <c r="J44" i="6"/>
  <c r="L33" i="6"/>
  <c r="L32" i="6"/>
  <c r="L43" i="6"/>
  <c r="L41" i="6"/>
  <c r="L34" i="6"/>
  <c r="L44" i="6"/>
  <c r="L42" i="6"/>
  <c r="V44" i="6"/>
  <c r="V43" i="6"/>
  <c r="V41" i="6"/>
  <c r="V39" i="6"/>
  <c r="V32" i="6"/>
  <c r="V42" i="6"/>
  <c r="V40" i="6"/>
  <c r="V37" i="6"/>
  <c r="E32" i="6"/>
  <c r="E43" i="6"/>
  <c r="E41" i="6"/>
  <c r="E39" i="6"/>
  <c r="E33" i="6"/>
  <c r="E44" i="6"/>
  <c r="E42" i="6"/>
  <c r="E40" i="6"/>
  <c r="V34" i="6"/>
  <c r="T35" i="6"/>
  <c r="E36" i="6"/>
  <c r="AB36" i="6"/>
  <c r="S41" i="6"/>
  <c r="K44" i="6"/>
  <c r="V33" i="6"/>
  <c r="AC36" i="6"/>
  <c r="AA37" i="6"/>
  <c r="R39" i="6"/>
  <c r="AA40" i="6"/>
  <c r="S42" i="6"/>
  <c r="R43" i="6"/>
  <c r="J35" i="6"/>
  <c r="J34" i="6"/>
  <c r="J36" i="6"/>
  <c r="J33" i="6"/>
  <c r="S40" i="6"/>
  <c r="S39" i="6"/>
  <c r="AB40" i="6"/>
  <c r="K36" i="6"/>
  <c r="T36" i="6"/>
  <c r="R37" i="6"/>
  <c r="I39" i="6"/>
  <c r="J41" i="6"/>
  <c r="I42" i="6"/>
  <c r="AB42" i="6"/>
  <c r="AA43" i="6"/>
  <c r="W36" i="6"/>
  <c r="M39" i="6"/>
  <c r="M41" i="6"/>
  <c r="M43" i="6"/>
  <c r="F39" i="6"/>
  <c r="W39" i="6"/>
  <c r="N40" i="6"/>
  <c r="F41" i="6"/>
  <c r="W41" i="6"/>
  <c r="N42" i="6"/>
  <c r="F43" i="6"/>
  <c r="W43" i="6"/>
  <c r="F44" i="6"/>
  <c r="W44" i="6"/>
  <c r="F32" i="6"/>
  <c r="N32" i="6"/>
  <c r="M33" i="6"/>
  <c r="Z36" i="6"/>
  <c r="Y37" i="6"/>
  <c r="Y38" i="6"/>
  <c r="H39" i="6"/>
  <c r="P39" i="6"/>
  <c r="Y39" i="6"/>
  <c r="H40" i="6"/>
  <c r="P40" i="6"/>
  <c r="Y40" i="6"/>
  <c r="H41" i="6"/>
  <c r="P41" i="6"/>
  <c r="Y41" i="6"/>
  <c r="H42" i="6"/>
  <c r="P42" i="6"/>
  <c r="Y42" i="6"/>
  <c r="H43" i="6"/>
  <c r="P43" i="6"/>
  <c r="Y43" i="6"/>
  <c r="H44" i="6"/>
  <c r="P44" i="6"/>
  <c r="Y44" i="6"/>
  <c r="M40" i="6"/>
  <c r="M42" i="6"/>
  <c r="M44" i="6"/>
  <c r="X36" i="6"/>
  <c r="W37" i="6"/>
  <c r="N39" i="6"/>
  <c r="F40" i="6"/>
  <c r="W40" i="6"/>
  <c r="N41" i="6"/>
  <c r="N43" i="6"/>
  <c r="X37" i="6"/>
  <c r="G39" i="6"/>
  <c r="O39" i="6"/>
  <c r="X39" i="6"/>
  <c r="G40" i="6"/>
  <c r="O40" i="6"/>
  <c r="X40" i="6"/>
  <c r="G41" i="6"/>
  <c r="O41" i="6"/>
  <c r="X41" i="6"/>
  <c r="G42" i="6"/>
  <c r="O42" i="6"/>
  <c r="X42" i="6"/>
  <c r="G43" i="6"/>
  <c r="O43" i="6"/>
  <c r="X43" i="6"/>
  <c r="H39" i="5"/>
  <c r="P42" i="5"/>
  <c r="Z43" i="5"/>
  <c r="AC32" i="5"/>
  <c r="AC38" i="5"/>
  <c r="S34" i="5"/>
  <c r="AC35" i="5"/>
  <c r="J37" i="5"/>
  <c r="X37" i="5"/>
  <c r="I39" i="5"/>
  <c r="T39" i="5"/>
  <c r="H40" i="5"/>
  <c r="S40" i="5"/>
  <c r="G41" i="5"/>
  <c r="G45" i="5"/>
  <c r="R41" i="5"/>
  <c r="AC41" i="5"/>
  <c r="AB42" i="5"/>
  <c r="P43" i="5"/>
  <c r="AA43" i="5"/>
  <c r="O44" i="5"/>
  <c r="Z44" i="5"/>
  <c r="T33" i="5"/>
  <c r="T38" i="5"/>
  <c r="S35" i="5"/>
  <c r="J36" i="5"/>
  <c r="Z36" i="5"/>
  <c r="P37" i="5"/>
  <c r="Z37" i="5"/>
  <c r="K39" i="5"/>
  <c r="Y39" i="5"/>
  <c r="Y45" i="5"/>
  <c r="J40" i="5"/>
  <c r="X40" i="5"/>
  <c r="I41" i="5"/>
  <c r="T41" i="5"/>
  <c r="H42" i="5"/>
  <c r="S42" i="5"/>
  <c r="G43" i="5"/>
  <c r="R43" i="5"/>
  <c r="AC43" i="5"/>
  <c r="AC45" i="5"/>
  <c r="AB44" i="5"/>
  <c r="AA34" i="5"/>
  <c r="T35" i="5"/>
  <c r="K36" i="5"/>
  <c r="AA36" i="5"/>
  <c r="AA37" i="5"/>
  <c r="O39" i="5"/>
  <c r="Z39" i="5"/>
  <c r="K40" i="5"/>
  <c r="Y40" i="5"/>
  <c r="J41" i="5"/>
  <c r="X41" i="5"/>
  <c r="I42" i="5"/>
  <c r="T42" i="5"/>
  <c r="H43" i="5"/>
  <c r="S43" i="5"/>
  <c r="G44" i="5"/>
  <c r="R44" i="5"/>
  <c r="AB45" i="5"/>
  <c r="X39" i="5"/>
  <c r="X45" i="5"/>
  <c r="H41" i="5"/>
  <c r="P44" i="5"/>
  <c r="AB33" i="5"/>
  <c r="AB34" i="5"/>
  <c r="AB36" i="5"/>
  <c r="R37" i="5"/>
  <c r="AB37" i="5"/>
  <c r="P39" i="5"/>
  <c r="P45" i="5"/>
  <c r="AA39" i="5"/>
  <c r="AA45" i="5"/>
  <c r="O40" i="5"/>
  <c r="Z40" i="5"/>
  <c r="K41" i="5"/>
  <c r="Y41" i="5"/>
  <c r="J42" i="5"/>
  <c r="X42" i="5"/>
  <c r="I43" i="5"/>
  <c r="H44" i="5"/>
  <c r="S44" i="5"/>
  <c r="L32" i="5"/>
  <c r="L33" i="5"/>
  <c r="E32" i="5"/>
  <c r="E33" i="5"/>
  <c r="F32" i="5"/>
  <c r="W32" i="5"/>
  <c r="F33" i="5"/>
  <c r="V33" i="5"/>
  <c r="E34" i="5"/>
  <c r="M34" i="5"/>
  <c r="O32" i="5"/>
  <c r="G33" i="5"/>
  <c r="W33" i="5"/>
  <c r="N34" i="5"/>
  <c r="E35" i="5"/>
  <c r="L36" i="5"/>
  <c r="H32" i="5"/>
  <c r="Y32" i="5"/>
  <c r="P33" i="5"/>
  <c r="G34" i="5"/>
  <c r="W34" i="5"/>
  <c r="N35" i="5"/>
  <c r="E36" i="5"/>
  <c r="L37" i="5"/>
  <c r="I32" i="5"/>
  <c r="Z32" i="5"/>
  <c r="Y33" i="5"/>
  <c r="P34" i="5"/>
  <c r="X34" i="5"/>
  <c r="O35" i="5"/>
  <c r="F36" i="5"/>
  <c r="V36" i="5"/>
  <c r="M37" i="5"/>
  <c r="L39" i="5"/>
  <c r="L40" i="5"/>
  <c r="L42" i="5"/>
  <c r="L44" i="5"/>
  <c r="J32" i="5"/>
  <c r="J38" i="5"/>
  <c r="R32" i="5"/>
  <c r="AA32" i="5"/>
  <c r="J33" i="5"/>
  <c r="R33" i="5"/>
  <c r="Z33" i="5"/>
  <c r="I34" i="5"/>
  <c r="Y34" i="5"/>
  <c r="H35" i="5"/>
  <c r="P35" i="5"/>
  <c r="X35" i="5"/>
  <c r="G36" i="5"/>
  <c r="O36" i="5"/>
  <c r="W36" i="5"/>
  <c r="F37" i="5"/>
  <c r="N37" i="5"/>
  <c r="V37" i="5"/>
  <c r="E39" i="5"/>
  <c r="M39" i="5"/>
  <c r="V39" i="5"/>
  <c r="E40" i="5"/>
  <c r="M40" i="5"/>
  <c r="V40" i="5"/>
  <c r="E41" i="5"/>
  <c r="M41" i="5"/>
  <c r="V41" i="5"/>
  <c r="E42" i="5"/>
  <c r="M42" i="5"/>
  <c r="V42" i="5"/>
  <c r="E43" i="5"/>
  <c r="M43" i="5"/>
  <c r="V43" i="5"/>
  <c r="E44" i="5"/>
  <c r="M44" i="5"/>
  <c r="V44" i="5"/>
  <c r="M32" i="5"/>
  <c r="V32" i="5"/>
  <c r="M33" i="5"/>
  <c r="L34" i="5"/>
  <c r="N32" i="5"/>
  <c r="N33" i="5"/>
  <c r="L35" i="5"/>
  <c r="G32" i="5"/>
  <c r="X32" i="5"/>
  <c r="O33" i="5"/>
  <c r="F34" i="5"/>
  <c r="V34" i="5"/>
  <c r="M35" i="5"/>
  <c r="P32" i="5"/>
  <c r="H33" i="5"/>
  <c r="X33" i="5"/>
  <c r="O34" i="5"/>
  <c r="F35" i="5"/>
  <c r="I33" i="5"/>
  <c r="H34" i="5"/>
  <c r="G35" i="5"/>
  <c r="W35" i="5"/>
  <c r="N36" i="5"/>
  <c r="L41" i="5"/>
  <c r="K32" i="5"/>
  <c r="S32" i="5"/>
  <c r="W37" i="5"/>
  <c r="F39" i="5"/>
  <c r="N39" i="5"/>
  <c r="W39" i="5"/>
  <c r="F40" i="5"/>
  <c r="N40" i="5"/>
  <c r="W40" i="5"/>
  <c r="F41" i="5"/>
  <c r="N41" i="5"/>
  <c r="W41" i="5"/>
  <c r="F42" i="5"/>
  <c r="N42" i="5"/>
  <c r="W42" i="5"/>
  <c r="F43" i="5"/>
  <c r="N43" i="5"/>
  <c r="W43" i="5"/>
  <c r="Q39" i="4"/>
  <c r="S39" i="4"/>
  <c r="T39" i="4"/>
  <c r="Q40" i="4"/>
  <c r="I41" i="4"/>
  <c r="Q41" i="4"/>
  <c r="Y41" i="4"/>
  <c r="Q42" i="4"/>
  <c r="AA42" i="4"/>
  <c r="K43" i="4"/>
  <c r="O43" i="4"/>
  <c r="Q43" i="4"/>
  <c r="Q44" i="4"/>
  <c r="Y44" i="4"/>
  <c r="AC44" i="4"/>
  <c r="Q32" i="4"/>
  <c r="U32" i="4"/>
  <c r="AB32" i="4"/>
  <c r="K33" i="4"/>
  <c r="Q33" i="4"/>
  <c r="T33" i="4"/>
  <c r="U33" i="4"/>
  <c r="Q34" i="4"/>
  <c r="T34" i="4"/>
  <c r="U34" i="4"/>
  <c r="Q35" i="4"/>
  <c r="U35" i="4"/>
  <c r="AA35" i="4"/>
  <c r="AC35" i="4"/>
  <c r="Q36" i="4"/>
  <c r="U36" i="4"/>
  <c r="AC36" i="4"/>
  <c r="G37" i="4"/>
  <c r="Q37" i="4"/>
  <c r="S37" i="4"/>
  <c r="T37" i="4"/>
  <c r="U37" i="4"/>
  <c r="AA37" i="4"/>
  <c r="AC37" i="4"/>
  <c r="AC27" i="4"/>
  <c r="AB27" i="4"/>
  <c r="AB43" i="4"/>
  <c r="AA27" i="4"/>
  <c r="AA43" i="4"/>
  <c r="Z27" i="4"/>
  <c r="Z43" i="4"/>
  <c r="Y27" i="4"/>
  <c r="Y39" i="4"/>
  <c r="X27" i="4"/>
  <c r="X40" i="4"/>
  <c r="W27" i="4"/>
  <c r="W37" i="4"/>
  <c r="V27" i="4"/>
  <c r="V40" i="4"/>
  <c r="T27" i="4"/>
  <c r="T36" i="4"/>
  <c r="S27" i="4"/>
  <c r="S35" i="4"/>
  <c r="R27" i="4"/>
  <c r="R43" i="4"/>
  <c r="P27" i="4"/>
  <c r="P43" i="4"/>
  <c r="O27" i="4"/>
  <c r="O41" i="4"/>
  <c r="N27" i="4"/>
  <c r="N39" i="4"/>
  <c r="M27" i="4"/>
  <c r="M37" i="4"/>
  <c r="L27" i="4"/>
  <c r="L35" i="4"/>
  <c r="K27" i="4"/>
  <c r="K32" i="4"/>
  <c r="J27" i="4"/>
  <c r="I27" i="4"/>
  <c r="I42" i="4"/>
  <c r="H27" i="4"/>
  <c r="G27" i="4"/>
  <c r="G39" i="4"/>
  <c r="F27" i="4"/>
  <c r="F39" i="4"/>
  <c r="E27" i="4"/>
  <c r="E34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Q39" i="3"/>
  <c r="U39" i="3"/>
  <c r="Q40" i="3"/>
  <c r="U40" i="3"/>
  <c r="Q41" i="3"/>
  <c r="U41" i="3"/>
  <c r="Q42" i="3"/>
  <c r="U42" i="3"/>
  <c r="Q43" i="3"/>
  <c r="U43" i="3"/>
  <c r="Q44" i="3"/>
  <c r="U44" i="3"/>
  <c r="Q32" i="3"/>
  <c r="U32" i="3"/>
  <c r="Q33" i="3"/>
  <c r="U33" i="3"/>
  <c r="Q34" i="3"/>
  <c r="U34" i="3"/>
  <c r="Q35" i="3"/>
  <c r="U35" i="3"/>
  <c r="Q36" i="3"/>
  <c r="U36" i="3"/>
  <c r="Q37" i="3"/>
  <c r="U37" i="3"/>
  <c r="AC27" i="3"/>
  <c r="AC42" i="3"/>
  <c r="AC19" i="3"/>
  <c r="AC11" i="3"/>
  <c r="AB27" i="3"/>
  <c r="AB44" i="3"/>
  <c r="AA27" i="3"/>
  <c r="AA32" i="3"/>
  <c r="Z27" i="3"/>
  <c r="Y27" i="3"/>
  <c r="X27" i="3"/>
  <c r="X44" i="3"/>
  <c r="W27" i="3"/>
  <c r="W33" i="3"/>
  <c r="V27" i="3"/>
  <c r="V33" i="3"/>
  <c r="T27" i="3"/>
  <c r="T39" i="3"/>
  <c r="S27" i="3"/>
  <c r="S44" i="3"/>
  <c r="R27" i="3"/>
  <c r="R40" i="3"/>
  <c r="P27" i="3"/>
  <c r="O27" i="3"/>
  <c r="N27" i="3"/>
  <c r="N32" i="3"/>
  <c r="M27" i="3"/>
  <c r="M42" i="3"/>
  <c r="L27" i="3"/>
  <c r="L37" i="3"/>
  <c r="K27" i="3"/>
  <c r="K44" i="3"/>
  <c r="J27" i="3"/>
  <c r="I27" i="3"/>
  <c r="I44" i="3"/>
  <c r="H27" i="3"/>
  <c r="H43" i="3"/>
  <c r="G27" i="3"/>
  <c r="F27" i="3"/>
  <c r="E27" i="3"/>
  <c r="E35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E11" i="3"/>
  <c r="Y35" i="4"/>
  <c r="G33" i="4"/>
  <c r="Y36" i="4"/>
  <c r="Y42" i="4"/>
  <c r="O39" i="4"/>
  <c r="G41" i="4"/>
  <c r="E32" i="4"/>
  <c r="E38" i="4"/>
  <c r="O37" i="4"/>
  <c r="O36" i="4"/>
  <c r="Y34" i="4"/>
  <c r="E39" i="4"/>
  <c r="F42" i="4"/>
  <c r="O40" i="4"/>
  <c r="N34" i="4"/>
  <c r="O44" i="4"/>
  <c r="R37" i="4"/>
  <c r="R36" i="4"/>
  <c r="O35" i="4"/>
  <c r="W33" i="4"/>
  <c r="G44" i="4"/>
  <c r="Y40" i="4"/>
  <c r="F37" i="4"/>
  <c r="M41" i="4"/>
  <c r="P44" i="4"/>
  <c r="G34" i="4"/>
  <c r="R42" i="4"/>
  <c r="AA34" i="4"/>
  <c r="O32" i="4"/>
  <c r="X43" i="4"/>
  <c r="G42" i="4"/>
  <c r="T45" i="5"/>
  <c r="N45" i="5"/>
  <c r="AB38" i="5"/>
  <c r="R45" i="5"/>
  <c r="J45" i="5"/>
  <c r="S45" i="5"/>
  <c r="K45" i="5"/>
  <c r="N38" i="6"/>
  <c r="K45" i="6"/>
  <c r="G38" i="6"/>
  <c r="T45" i="6"/>
  <c r="O45" i="6"/>
  <c r="M45" i="6"/>
  <c r="AC45" i="6"/>
  <c r="AC38" i="6"/>
  <c r="M38" i="6"/>
  <c r="V38" i="6"/>
  <c r="I38" i="6"/>
  <c r="O38" i="6"/>
  <c r="X36" i="3"/>
  <c r="N33" i="3"/>
  <c r="J34" i="3"/>
  <c r="J35" i="3"/>
  <c r="N44" i="3"/>
  <c r="AC41" i="3"/>
  <c r="L33" i="3"/>
  <c r="AC34" i="3"/>
  <c r="X34" i="3"/>
  <c r="E34" i="3"/>
  <c r="V35" i="3"/>
  <c r="N34" i="3"/>
  <c r="N43" i="3"/>
  <c r="W37" i="3"/>
  <c r="AA39" i="3"/>
  <c r="W36" i="3"/>
  <c r="W34" i="3"/>
  <c r="X43" i="3"/>
  <c r="V32" i="3"/>
  <c r="N41" i="3"/>
  <c r="G45" i="6"/>
  <c r="V45" i="6"/>
  <c r="X38" i="6"/>
  <c r="R38" i="6"/>
  <c r="F38" i="6"/>
  <c r="S45" i="6"/>
  <c r="L38" i="6"/>
  <c r="T38" i="6"/>
  <c r="J38" i="6"/>
  <c r="AB38" i="6"/>
  <c r="Y45" i="6"/>
  <c r="W45" i="6"/>
  <c r="R45" i="6"/>
  <c r="S38" i="6"/>
  <c r="AA38" i="6"/>
  <c r="L45" i="6"/>
  <c r="F45" i="6"/>
  <c r="W38" i="6"/>
  <c r="H45" i="6"/>
  <c r="I45" i="6"/>
  <c r="AA45" i="6"/>
  <c r="Z38" i="6"/>
  <c r="E45" i="6"/>
  <c r="AB45" i="6"/>
  <c r="H38" i="6"/>
  <c r="P38" i="6"/>
  <c r="P45" i="6"/>
  <c r="E38" i="6"/>
  <c r="Z45" i="6"/>
  <c r="X45" i="6"/>
  <c r="N45" i="6"/>
  <c r="J45" i="6"/>
  <c r="K38" i="6"/>
  <c r="N38" i="5"/>
  <c r="W38" i="5"/>
  <c r="F38" i="5"/>
  <c r="O38" i="5"/>
  <c r="X38" i="5"/>
  <c r="Z38" i="5"/>
  <c r="G38" i="5"/>
  <c r="V45" i="5"/>
  <c r="I38" i="5"/>
  <c r="H38" i="5"/>
  <c r="Z45" i="5"/>
  <c r="I45" i="5"/>
  <c r="L45" i="5"/>
  <c r="L38" i="5"/>
  <c r="M45" i="5"/>
  <c r="AA38" i="5"/>
  <c r="O45" i="5"/>
  <c r="H45" i="5"/>
  <c r="F45" i="5"/>
  <c r="S38" i="5"/>
  <c r="K38" i="5"/>
  <c r="W45" i="5"/>
  <c r="P38" i="5"/>
  <c r="E45" i="5"/>
  <c r="R38" i="5"/>
  <c r="V38" i="5"/>
  <c r="Y38" i="5"/>
  <c r="M38" i="5"/>
  <c r="E38" i="5"/>
  <c r="L33" i="4"/>
  <c r="M34" i="4"/>
  <c r="M32" i="4"/>
  <c r="W41" i="4"/>
  <c r="L40" i="4"/>
  <c r="K37" i="4"/>
  <c r="S36" i="4"/>
  <c r="F36" i="4"/>
  <c r="R35" i="4"/>
  <c r="F35" i="4"/>
  <c r="O34" i="4"/>
  <c r="Y33" i="4"/>
  <c r="Y38" i="4"/>
  <c r="M33" i="4"/>
  <c r="W32" i="4"/>
  <c r="G32" i="4"/>
  <c r="Y43" i="4"/>
  <c r="Y45" i="4"/>
  <c r="F43" i="4"/>
  <c r="N42" i="4"/>
  <c r="N41" i="4"/>
  <c r="T40" i="4"/>
  <c r="X39" i="4"/>
  <c r="E43" i="4"/>
  <c r="N35" i="4"/>
  <c r="W34" i="4"/>
  <c r="L34" i="4"/>
  <c r="L44" i="4"/>
  <c r="X42" i="4"/>
  <c r="N40" i="4"/>
  <c r="AB37" i="4"/>
  <c r="AA36" i="4"/>
  <c r="N36" i="4"/>
  <c r="W35" i="4"/>
  <c r="M35" i="4"/>
  <c r="K34" i="4"/>
  <c r="R33" i="4"/>
  <c r="F33" i="4"/>
  <c r="N32" i="4"/>
  <c r="AA44" i="4"/>
  <c r="I44" i="4"/>
  <c r="N43" i="4"/>
  <c r="W42" i="4"/>
  <c r="X41" i="4"/>
  <c r="F41" i="4"/>
  <c r="M40" i="4"/>
  <c r="Y37" i="4"/>
  <c r="N37" i="4"/>
  <c r="K36" i="4"/>
  <c r="T35" i="4"/>
  <c r="K35" i="4"/>
  <c r="R34" i="4"/>
  <c r="F34" i="4"/>
  <c r="O33" i="4"/>
  <c r="AA32" i="4"/>
  <c r="AA38" i="4"/>
  <c r="L32" i="4"/>
  <c r="X44" i="4"/>
  <c r="I43" i="4"/>
  <c r="W40" i="4"/>
  <c r="G40" i="4"/>
  <c r="M39" i="4"/>
  <c r="M45" i="4"/>
  <c r="V39" i="4"/>
  <c r="V45" i="4"/>
  <c r="L36" i="4"/>
  <c r="G36" i="4"/>
  <c r="G35" i="4"/>
  <c r="AA33" i="4"/>
  <c r="N33" i="4"/>
  <c r="Y32" i="4"/>
  <c r="R44" i="4"/>
  <c r="G43" i="4"/>
  <c r="O42" i="4"/>
  <c r="O45" i="4"/>
  <c r="F40" i="4"/>
  <c r="H41" i="4"/>
  <c r="H39" i="4"/>
  <c r="H32" i="4"/>
  <c r="H33" i="4"/>
  <c r="H34" i="4"/>
  <c r="H35" i="4"/>
  <c r="H36" i="4"/>
  <c r="H38" i="4"/>
  <c r="H37" i="4"/>
  <c r="Z42" i="4"/>
  <c r="Z40" i="4"/>
  <c r="Z39" i="4"/>
  <c r="Z32" i="4"/>
  <c r="Z33" i="4"/>
  <c r="Z34" i="4"/>
  <c r="Z35" i="4"/>
  <c r="Z36" i="4"/>
  <c r="H40" i="4"/>
  <c r="Z44" i="4"/>
  <c r="H43" i="4"/>
  <c r="Z41" i="4"/>
  <c r="J43" i="4"/>
  <c r="J41" i="4"/>
  <c r="J40" i="4"/>
  <c r="J39" i="4"/>
  <c r="J32" i="4"/>
  <c r="J33" i="4"/>
  <c r="J34" i="4"/>
  <c r="J35" i="4"/>
  <c r="J36" i="4"/>
  <c r="J37" i="4"/>
  <c r="S44" i="4"/>
  <c r="S42" i="4"/>
  <c r="S41" i="4"/>
  <c r="S40" i="4"/>
  <c r="AB44" i="4"/>
  <c r="AB42" i="4"/>
  <c r="AB41" i="4"/>
  <c r="AB40" i="4"/>
  <c r="Z37" i="4"/>
  <c r="AB36" i="4"/>
  <c r="S34" i="4"/>
  <c r="J44" i="4"/>
  <c r="S43" i="4"/>
  <c r="P42" i="4"/>
  <c r="K44" i="4"/>
  <c r="K42" i="4"/>
  <c r="K41" i="4"/>
  <c r="K40" i="4"/>
  <c r="T43" i="4"/>
  <c r="T42" i="4"/>
  <c r="T41" i="4"/>
  <c r="AC43" i="4"/>
  <c r="AC42" i="4"/>
  <c r="AC41" i="4"/>
  <c r="AB35" i="4"/>
  <c r="AC34" i="4"/>
  <c r="S33" i="4"/>
  <c r="T32" i="4"/>
  <c r="T38" i="4"/>
  <c r="P40" i="4"/>
  <c r="AC39" i="4"/>
  <c r="L43" i="4"/>
  <c r="L42" i="4"/>
  <c r="L41" i="4"/>
  <c r="V32" i="4"/>
  <c r="V33" i="4"/>
  <c r="V34" i="4"/>
  <c r="V35" i="4"/>
  <c r="V36" i="4"/>
  <c r="V37" i="4"/>
  <c r="V44" i="4"/>
  <c r="V43" i="4"/>
  <c r="V42" i="4"/>
  <c r="AB34" i="4"/>
  <c r="AC33" i="4"/>
  <c r="S32" i="4"/>
  <c r="T44" i="4"/>
  <c r="H44" i="4"/>
  <c r="AB39" i="4"/>
  <c r="AB45" i="4"/>
  <c r="L39" i="4"/>
  <c r="E33" i="4"/>
  <c r="E40" i="4"/>
  <c r="E35" i="4"/>
  <c r="E41" i="4"/>
  <c r="E36" i="4"/>
  <c r="E42" i="4"/>
  <c r="M44" i="4"/>
  <c r="M43" i="4"/>
  <c r="M42" i="4"/>
  <c r="W39" i="4"/>
  <c r="W44" i="4"/>
  <c r="W43" i="4"/>
  <c r="E37" i="4"/>
  <c r="L37" i="4"/>
  <c r="W36" i="4"/>
  <c r="M36" i="4"/>
  <c r="AB33" i="4"/>
  <c r="AC32" i="4"/>
  <c r="E44" i="4"/>
  <c r="J42" i="4"/>
  <c r="V41" i="4"/>
  <c r="AC40" i="4"/>
  <c r="K39" i="4"/>
  <c r="P41" i="4"/>
  <c r="P39" i="4"/>
  <c r="P32" i="4"/>
  <c r="P33" i="4"/>
  <c r="P34" i="4"/>
  <c r="P35" i="4"/>
  <c r="P36" i="4"/>
  <c r="P37" i="4"/>
  <c r="H42" i="4"/>
  <c r="R32" i="4"/>
  <c r="AA39" i="4"/>
  <c r="R39" i="4"/>
  <c r="I37" i="4"/>
  <c r="I36" i="4"/>
  <c r="I35" i="4"/>
  <c r="I34" i="4"/>
  <c r="I33" i="4"/>
  <c r="I32" i="4"/>
  <c r="N44" i="4"/>
  <c r="F44" i="4"/>
  <c r="AA40" i="4"/>
  <c r="R40" i="4"/>
  <c r="I39" i="4"/>
  <c r="X37" i="4"/>
  <c r="X36" i="4"/>
  <c r="X35" i="4"/>
  <c r="X34" i="4"/>
  <c r="X33" i="4"/>
  <c r="X32" i="4"/>
  <c r="AA41" i="4"/>
  <c r="R41" i="4"/>
  <c r="I40" i="4"/>
  <c r="F32" i="4"/>
  <c r="K34" i="3"/>
  <c r="K32" i="3"/>
  <c r="K41" i="3"/>
  <c r="K37" i="3"/>
  <c r="J36" i="3"/>
  <c r="T33" i="3"/>
  <c r="M32" i="3"/>
  <c r="AB42" i="3"/>
  <c r="K42" i="3"/>
  <c r="S40" i="3"/>
  <c r="E39" i="3"/>
  <c r="AB37" i="3"/>
  <c r="J37" i="3"/>
  <c r="W35" i="3"/>
  <c r="AB34" i="3"/>
  <c r="M34" i="3"/>
  <c r="S33" i="3"/>
  <c r="W32" i="3"/>
  <c r="L32" i="3"/>
  <c r="T44" i="3"/>
  <c r="V43" i="3"/>
  <c r="W42" i="3"/>
  <c r="J42" i="3"/>
  <c r="M41" i="3"/>
  <c r="X39" i="3"/>
  <c r="K43" i="3"/>
  <c r="J32" i="3"/>
  <c r="T43" i="3"/>
  <c r="T42" i="3"/>
  <c r="AB41" i="3"/>
  <c r="J41" i="3"/>
  <c r="M40" i="3"/>
  <c r="S39" i="3"/>
  <c r="T37" i="3"/>
  <c r="T35" i="3"/>
  <c r="V34" i="3"/>
  <c r="X33" i="3"/>
  <c r="M33" i="3"/>
  <c r="T32" i="3"/>
  <c r="E43" i="3"/>
  <c r="J44" i="3"/>
  <c r="S42" i="3"/>
  <c r="AC40" i="3"/>
  <c r="L40" i="3"/>
  <c r="AB33" i="3"/>
  <c r="K40" i="3"/>
  <c r="E36" i="3"/>
  <c r="N35" i="3"/>
  <c r="T34" i="3"/>
  <c r="K33" i="3"/>
  <c r="E41" i="3"/>
  <c r="AC43" i="3"/>
  <c r="N42" i="3"/>
  <c r="S41" i="3"/>
  <c r="J40" i="3"/>
  <c r="J39" i="3"/>
  <c r="S37" i="3"/>
  <c r="S36" i="3"/>
  <c r="S32" i="3"/>
  <c r="E42" i="3"/>
  <c r="T41" i="3"/>
  <c r="AB40" i="3"/>
  <c r="K39" i="3"/>
  <c r="K36" i="3"/>
  <c r="AB32" i="3"/>
  <c r="AB43" i="3"/>
  <c r="T40" i="3"/>
  <c r="AB39" i="3"/>
  <c r="G41" i="3"/>
  <c r="G40" i="3"/>
  <c r="G37" i="3"/>
  <c r="O41" i="3"/>
  <c r="O40" i="3"/>
  <c r="Y33" i="3"/>
  <c r="Y42" i="3"/>
  <c r="Y32" i="3"/>
  <c r="Y41" i="3"/>
  <c r="O33" i="3"/>
  <c r="O32" i="3"/>
  <c r="H42" i="3"/>
  <c r="H32" i="3"/>
  <c r="H41" i="3"/>
  <c r="H40" i="3"/>
  <c r="P42" i="3"/>
  <c r="P32" i="3"/>
  <c r="P41" i="3"/>
  <c r="P40" i="3"/>
  <c r="Z43" i="3"/>
  <c r="Z34" i="3"/>
  <c r="Z33" i="3"/>
  <c r="Z42" i="3"/>
  <c r="Z32" i="3"/>
  <c r="H44" i="3"/>
  <c r="G43" i="3"/>
  <c r="G42" i="3"/>
  <c r="P39" i="3"/>
  <c r="I43" i="3"/>
  <c r="I33" i="3"/>
  <c r="I42" i="3"/>
  <c r="I32" i="3"/>
  <c r="I41" i="3"/>
  <c r="R43" i="3"/>
  <c r="R34" i="3"/>
  <c r="R33" i="3"/>
  <c r="R42" i="3"/>
  <c r="R32" i="3"/>
  <c r="AA35" i="3"/>
  <c r="AA43" i="3"/>
  <c r="AA34" i="3"/>
  <c r="AA33" i="3"/>
  <c r="I36" i="3"/>
  <c r="I35" i="3"/>
  <c r="R44" i="3"/>
  <c r="G44" i="3"/>
  <c r="R41" i="3"/>
  <c r="Z39" i="3"/>
  <c r="O39" i="3"/>
  <c r="I37" i="3"/>
  <c r="H36" i="3"/>
  <c r="H35" i="3"/>
  <c r="I34" i="3"/>
  <c r="AA44" i="3"/>
  <c r="O42" i="3"/>
  <c r="AA40" i="3"/>
  <c r="Y39" i="3"/>
  <c r="AA37" i="3"/>
  <c r="R37" i="3"/>
  <c r="H37" i="3"/>
  <c r="R36" i="3"/>
  <c r="G36" i="3"/>
  <c r="R35" i="3"/>
  <c r="G35" i="3"/>
  <c r="H34" i="3"/>
  <c r="Z44" i="3"/>
  <c r="P44" i="3"/>
  <c r="P43" i="3"/>
  <c r="AA42" i="3"/>
  <c r="AA41" i="3"/>
  <c r="Z40" i="3"/>
  <c r="L39" i="3"/>
  <c r="L36" i="3"/>
  <c r="L44" i="3"/>
  <c r="L35" i="3"/>
  <c r="L43" i="3"/>
  <c r="L34" i="3"/>
  <c r="V44" i="3"/>
  <c r="V40" i="3"/>
  <c r="V39" i="3"/>
  <c r="V37" i="3"/>
  <c r="V36" i="3"/>
  <c r="Z37" i="3"/>
  <c r="AA36" i="3"/>
  <c r="Z35" i="3"/>
  <c r="G34" i="3"/>
  <c r="H33" i="3"/>
  <c r="Y44" i="3"/>
  <c r="O44" i="3"/>
  <c r="Y43" i="3"/>
  <c r="O43" i="3"/>
  <c r="Z41" i="3"/>
  <c r="Y40" i="3"/>
  <c r="I39" i="3"/>
  <c r="E37" i="3"/>
  <c r="E33" i="3"/>
  <c r="E40" i="3"/>
  <c r="M37" i="3"/>
  <c r="M39" i="3"/>
  <c r="M36" i="3"/>
  <c r="M44" i="3"/>
  <c r="M35" i="3"/>
  <c r="W41" i="3"/>
  <c r="W40" i="3"/>
  <c r="W39" i="3"/>
  <c r="AC39" i="3"/>
  <c r="AC44" i="3"/>
  <c r="AC36" i="3"/>
  <c r="AC37" i="3"/>
  <c r="AC35" i="3"/>
  <c r="Y37" i="3"/>
  <c r="P37" i="3"/>
  <c r="Z36" i="3"/>
  <c r="P36" i="3"/>
  <c r="Y35" i="3"/>
  <c r="P35" i="3"/>
  <c r="P34" i="3"/>
  <c r="AC33" i="3"/>
  <c r="G33" i="3"/>
  <c r="G32" i="3"/>
  <c r="V42" i="3"/>
  <c r="L42" i="3"/>
  <c r="V41" i="3"/>
  <c r="L41" i="3"/>
  <c r="H39" i="3"/>
  <c r="F44" i="3"/>
  <c r="F35" i="3"/>
  <c r="F43" i="3"/>
  <c r="F34" i="3"/>
  <c r="F42" i="3"/>
  <c r="F33" i="3"/>
  <c r="F41" i="3"/>
  <c r="F32" i="3"/>
  <c r="F40" i="3"/>
  <c r="F39" i="3"/>
  <c r="F37" i="3"/>
  <c r="F36" i="3"/>
  <c r="N40" i="3"/>
  <c r="N37" i="3"/>
  <c r="N39" i="3"/>
  <c r="N36" i="3"/>
  <c r="X42" i="3"/>
  <c r="X32" i="3"/>
  <c r="X41" i="3"/>
  <c r="X40" i="3"/>
  <c r="E32" i="3"/>
  <c r="X37" i="3"/>
  <c r="O37" i="3"/>
  <c r="Y36" i="3"/>
  <c r="O36" i="3"/>
  <c r="X35" i="3"/>
  <c r="O35" i="3"/>
  <c r="Y34" i="3"/>
  <c r="O34" i="3"/>
  <c r="P33" i="3"/>
  <c r="AC32" i="3"/>
  <c r="E44" i="3"/>
  <c r="W44" i="3"/>
  <c r="W43" i="3"/>
  <c r="M43" i="3"/>
  <c r="I40" i="3"/>
  <c r="R39" i="3"/>
  <c r="G39" i="3"/>
  <c r="AB35" i="3"/>
  <c r="S34" i="3"/>
  <c r="J33" i="3"/>
  <c r="S43" i="3"/>
  <c r="J43" i="3"/>
  <c r="AB36" i="3"/>
  <c r="T36" i="3"/>
  <c r="S35" i="3"/>
  <c r="K35" i="3"/>
  <c r="Z38" i="4"/>
  <c r="N45" i="4"/>
  <c r="M38" i="4"/>
  <c r="AC45" i="4"/>
  <c r="G45" i="4"/>
  <c r="S38" i="4"/>
  <c r="O38" i="4"/>
  <c r="X38" i="4"/>
  <c r="AA45" i="4"/>
  <c r="P38" i="4"/>
  <c r="AC38" i="4"/>
  <c r="W45" i="4"/>
  <c r="E45" i="4"/>
  <c r="T45" i="4"/>
  <c r="S45" i="4"/>
  <c r="J38" i="4"/>
  <c r="Z45" i="4"/>
  <c r="X45" i="4"/>
  <c r="K38" i="4"/>
  <c r="N38" i="4"/>
  <c r="G38" i="4"/>
  <c r="I38" i="4"/>
  <c r="R38" i="4"/>
  <c r="P45" i="4"/>
  <c r="AB38" i="4"/>
  <c r="V38" i="4"/>
  <c r="J45" i="4"/>
  <c r="F45" i="4"/>
  <c r="L38" i="4"/>
  <c r="W38" i="4"/>
  <c r="X45" i="3"/>
  <c r="AA45" i="3"/>
  <c r="E38" i="3"/>
  <c r="P45" i="3"/>
  <c r="N38" i="3"/>
  <c r="T45" i="3"/>
  <c r="J45" i="3"/>
  <c r="I45" i="3"/>
  <c r="K45" i="3"/>
  <c r="R45" i="3"/>
  <c r="AB38" i="3"/>
  <c r="W38" i="3"/>
  <c r="S45" i="3"/>
  <c r="V38" i="3"/>
  <c r="L45" i="3"/>
  <c r="H45" i="3"/>
  <c r="AB45" i="3"/>
  <c r="E45" i="3"/>
  <c r="M45" i="3"/>
  <c r="Y45" i="3"/>
  <c r="Z45" i="3"/>
  <c r="M38" i="3"/>
  <c r="K38" i="3"/>
  <c r="T38" i="3"/>
  <c r="AA38" i="3"/>
  <c r="AC38" i="3"/>
  <c r="R38" i="3"/>
  <c r="S38" i="3"/>
  <c r="J38" i="3"/>
  <c r="L38" i="3"/>
  <c r="O38" i="3"/>
  <c r="L45" i="4"/>
  <c r="K45" i="4"/>
  <c r="I45" i="4"/>
  <c r="F38" i="4"/>
  <c r="R45" i="4"/>
  <c r="H45" i="4"/>
  <c r="G45" i="3"/>
  <c r="AC45" i="3"/>
  <c r="W45" i="3"/>
  <c r="G38" i="3"/>
  <c r="V45" i="3"/>
  <c r="I38" i="3"/>
  <c r="Z38" i="3"/>
  <c r="Y38" i="3"/>
  <c r="O45" i="3"/>
  <c r="P38" i="3"/>
  <c r="X38" i="3"/>
  <c r="F45" i="3"/>
  <c r="F38" i="3"/>
  <c r="H38" i="3"/>
  <c r="N45" i="3"/>
</calcChain>
</file>

<file path=xl/sharedStrings.xml><?xml version="1.0" encoding="utf-8"?>
<sst xmlns="http://schemas.openxmlformats.org/spreadsheetml/2006/main" count="2183" uniqueCount="212">
  <si>
    <t>180716_262_1</t>
  </si>
  <si>
    <t>180716_262_3</t>
  </si>
  <si>
    <t>180716_262_4</t>
  </si>
  <si>
    <t>180716_262_6</t>
  </si>
  <si>
    <t>180716_M_1</t>
  </si>
  <si>
    <t>180716_M_2</t>
  </si>
  <si>
    <t>180716_M_3</t>
  </si>
  <si>
    <t>180716_M_4</t>
  </si>
  <si>
    <t>180716_M_5</t>
  </si>
  <si>
    <t>180716_M_6</t>
  </si>
  <si>
    <t>180716_pFH_1</t>
  </si>
  <si>
    <t>180716_pFH_2</t>
  </si>
  <si>
    <t>180716_pFH_3</t>
  </si>
  <si>
    <t>180716_pFH_4</t>
  </si>
  <si>
    <t>180716_pFH_5</t>
  </si>
  <si>
    <t>180716_pFH_6</t>
  </si>
  <si>
    <t>220716_262_1</t>
  </si>
  <si>
    <t>220716_262_2</t>
  </si>
  <si>
    <t>220716_262_3</t>
  </si>
  <si>
    <t>220716_262_4</t>
  </si>
  <si>
    <t>220716_262_5</t>
  </si>
  <si>
    <t>220716_262_6</t>
  </si>
  <si>
    <t>220716_M_1</t>
  </si>
  <si>
    <t>220716_M_2</t>
  </si>
  <si>
    <t>220716_M_3</t>
  </si>
  <si>
    <t>220716_M_4</t>
  </si>
  <si>
    <t>220716_M_5</t>
  </si>
  <si>
    <t>220716_M_6</t>
  </si>
  <si>
    <t>220716_pFH_1</t>
  </si>
  <si>
    <t>220716_pFH_2</t>
  </si>
  <si>
    <t>220716_pFH_3</t>
  </si>
  <si>
    <t>220716_pFH_4</t>
  </si>
  <si>
    <t>220716_pFH_5</t>
  </si>
  <si>
    <t>220716_pFH_6</t>
  </si>
  <si>
    <t>250716_262_1</t>
  </si>
  <si>
    <t>250716_262_2</t>
  </si>
  <si>
    <t>250716_262_3</t>
  </si>
  <si>
    <t>250716_262_4</t>
  </si>
  <si>
    <t>250716_262_5</t>
  </si>
  <si>
    <t>250716_262_6</t>
  </si>
  <si>
    <t>250716_M_1</t>
  </si>
  <si>
    <t>250716_M_2</t>
  </si>
  <si>
    <t>250716_M_3</t>
  </si>
  <si>
    <t>250716_M_4</t>
  </si>
  <si>
    <t>250716_M_5</t>
  </si>
  <si>
    <t>250716_M_6</t>
  </si>
  <si>
    <t>250716_pFH_1</t>
  </si>
  <si>
    <t>250716_pFH_2</t>
  </si>
  <si>
    <t>250716_pFH_3</t>
  </si>
  <si>
    <t>250716_pFH_4</t>
  </si>
  <si>
    <t>250716_pFH_5</t>
  </si>
  <si>
    <t>250716_pFH_6</t>
  </si>
  <si>
    <t>280716_262_1</t>
  </si>
  <si>
    <t>280716_262_2</t>
  </si>
  <si>
    <t>280716_262_3</t>
  </si>
  <si>
    <t>280716_262_4</t>
  </si>
  <si>
    <t>280716_262_5</t>
  </si>
  <si>
    <t>280716_262_6</t>
  </si>
  <si>
    <t>280716_M_1</t>
  </si>
  <si>
    <t>280716_M_2</t>
  </si>
  <si>
    <t>280716_M_3</t>
  </si>
  <si>
    <t>280716_M_4</t>
  </si>
  <si>
    <t>280716_M_5</t>
  </si>
  <si>
    <t>280716_M_6</t>
  </si>
  <si>
    <t>280716_pFH_1</t>
  </si>
  <si>
    <t>280716_pFH_2</t>
  </si>
  <si>
    <t>280716_pFH_3</t>
  </si>
  <si>
    <t>280716_pFH_4</t>
  </si>
  <si>
    <t>280716_pFH_5</t>
  </si>
  <si>
    <t>280716_pFH_6</t>
  </si>
  <si>
    <t>code</t>
  </si>
  <si>
    <t>sample</t>
  </si>
  <si>
    <t>HEPES</t>
  </si>
  <si>
    <t>lactate</t>
  </si>
  <si>
    <t>NF</t>
  </si>
  <si>
    <t>AA_M1_S1</t>
  </si>
  <si>
    <t>AA_M1_S2</t>
  </si>
  <si>
    <t>AA_M1_S3</t>
  </si>
  <si>
    <t>AA_M1_S4</t>
  </si>
  <si>
    <t>AA_M1_S5</t>
  </si>
  <si>
    <t>AA_M2_S1</t>
  </si>
  <si>
    <t>AA_M2_S2</t>
  </si>
  <si>
    <t>AA_M2_S3</t>
  </si>
  <si>
    <t>AA_M2_S4</t>
  </si>
  <si>
    <t>AA_M2_S5</t>
  </si>
  <si>
    <t>pool_2</t>
  </si>
  <si>
    <t>pool_3</t>
  </si>
  <si>
    <t>pool_4</t>
  </si>
  <si>
    <t>pool_5</t>
  </si>
  <si>
    <t>pool_6</t>
  </si>
  <si>
    <t>PYR_01uM</t>
  </si>
  <si>
    <t>PYR_100uM</t>
  </si>
  <si>
    <t>PYR_10uM</t>
  </si>
  <si>
    <t>PYR_1mM</t>
  </si>
  <si>
    <t>PYR_1uM</t>
  </si>
  <si>
    <t>TCA_1</t>
  </si>
  <si>
    <t>TCA_2</t>
  </si>
  <si>
    <t>TCA_3</t>
  </si>
  <si>
    <t>TCA_4</t>
  </si>
  <si>
    <t>TCA_5</t>
  </si>
  <si>
    <t>phenylalanine</t>
  </si>
  <si>
    <t>tyrosine</t>
  </si>
  <si>
    <t>proline</t>
  </si>
  <si>
    <t>threonine</t>
  </si>
  <si>
    <t>alanine</t>
  </si>
  <si>
    <t>glutamate</t>
  </si>
  <si>
    <t>glutamine</t>
  </si>
  <si>
    <t>glucose</t>
  </si>
  <si>
    <t>aspartate</t>
  </si>
  <si>
    <t>serine</t>
  </si>
  <si>
    <t>asparagine</t>
  </si>
  <si>
    <t>glycine</t>
  </si>
  <si>
    <t>malate</t>
  </si>
  <si>
    <t>aKG</t>
  </si>
  <si>
    <t>fumarate</t>
  </si>
  <si>
    <t>leucine+isoleucine</t>
  </si>
  <si>
    <t>valine</t>
  </si>
  <si>
    <t>methionine</t>
  </si>
  <si>
    <t>tryptophan</t>
  </si>
  <si>
    <t>succinate</t>
  </si>
  <si>
    <t>lysine</t>
  </si>
  <si>
    <t>histidine</t>
  </si>
  <si>
    <t>arginine</t>
  </si>
  <si>
    <t>experiment date</t>
  </si>
  <si>
    <t>262</t>
  </si>
  <si>
    <t>pFH</t>
  </si>
  <si>
    <t>180716_262_2</t>
  </si>
  <si>
    <t>180716_262_5</t>
  </si>
  <si>
    <t>18.07.16</t>
  </si>
  <si>
    <t>22.07.16</t>
  </si>
  <si>
    <t>25.07.16</t>
  </si>
  <si>
    <t>28.07.16</t>
  </si>
  <si>
    <t>control</t>
  </si>
  <si>
    <t>peak area (a.u.)</t>
  </si>
  <si>
    <t>average</t>
  </si>
  <si>
    <t>pyruvate</t>
  </si>
  <si>
    <t>delta to control</t>
  </si>
  <si>
    <t>[ ] uM</t>
  </si>
  <si>
    <t>leucine</t>
  </si>
  <si>
    <t>log10</t>
  </si>
  <si>
    <t>y = 0.9346x + 6.7219</t>
  </si>
  <si>
    <t>y = 0.9447x + 8.051</t>
  </si>
  <si>
    <t>y = 1.1314x + 5.9974</t>
  </si>
  <si>
    <t>y = 0.8992x + 7.8318</t>
  </si>
  <si>
    <t>y = 0.9408x + 8.3449</t>
  </si>
  <si>
    <t xml:space="preserve">y = 0.8323x + 8.0877 </t>
  </si>
  <si>
    <t>y = 0.8638x + 6.9453</t>
  </si>
  <si>
    <t xml:space="preserve">y = 0.8373x + 7.3329 </t>
  </si>
  <si>
    <t>y = 0.846x + 6.7448</t>
  </si>
  <si>
    <t>y = 0.9406x + 7.1878</t>
  </si>
  <si>
    <t>y = 0.8182x + 7.9256</t>
  </si>
  <si>
    <t xml:space="preserve">y = 0.9575x + 8.1518 </t>
  </si>
  <si>
    <t xml:space="preserve">y = 0.9473x + 7.969 </t>
  </si>
  <si>
    <t>y = 0.5654x + 8.125</t>
  </si>
  <si>
    <t>y = 0.8553x + 7.0903</t>
  </si>
  <si>
    <t>y = 1.3003x + 5.4628</t>
  </si>
  <si>
    <t>y = 0.9938x + 6.6282</t>
  </si>
  <si>
    <t xml:space="preserve">y = 1.1253x + 5.9407 </t>
  </si>
  <si>
    <t>y = 0.8567x + 7.5901</t>
  </si>
  <si>
    <t>y = 1.2361x + 5.9134</t>
  </si>
  <si>
    <t>y = 0.9176x + 7.5263</t>
  </si>
  <si>
    <t xml:space="preserve">y = 1.1126x + 7.0015 </t>
  </si>
  <si>
    <t>y = 0.9277x + 7.0163</t>
  </si>
  <si>
    <t>extract concentration (uM)</t>
  </si>
  <si>
    <t>mM (original sample)</t>
  </si>
  <si>
    <t>concentration in well (uM)</t>
  </si>
  <si>
    <t>amount in well (umoles)</t>
  </si>
  <si>
    <t>EXP1</t>
  </si>
  <si>
    <t>EXP2</t>
  </si>
  <si>
    <t>EXP3</t>
  </si>
  <si>
    <t>EXP4</t>
  </si>
  <si>
    <t>UOK262 t=0</t>
  </si>
  <si>
    <t>UOK262pFH t=0</t>
  </si>
  <si>
    <t>UOK262 t=24</t>
  </si>
  <si>
    <t>UOK262pFH t=24</t>
  </si>
  <si>
    <t>18.07.2016</t>
  </si>
  <si>
    <t>22.07.2016</t>
  </si>
  <si>
    <t>25.07.2016</t>
  </si>
  <si>
    <t>28.07.2016</t>
  </si>
  <si>
    <t>date</t>
  </si>
  <si>
    <t>UOK262</t>
  </si>
  <si>
    <t>UOK262pFH</t>
  </si>
  <si>
    <t>cell doubling time (h)</t>
  </si>
  <si>
    <t>cell counting t0</t>
  </si>
  <si>
    <t>cell counting t24</t>
  </si>
  <si>
    <t>CoRe (µmol/µgDW/h)</t>
  </si>
  <si>
    <t xml:space="preserve">dry weight doubling time </t>
  </si>
  <si>
    <t>area under the curve (dry weight)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</si>
  <si>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 generated/well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</si>
  <si>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weight/well</t>
    </r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</si>
  <si>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protein/well</t>
    </r>
  </si>
  <si>
    <t>DW doubling time (h)</t>
  </si>
  <si>
    <t>DW t0</t>
  </si>
  <si>
    <t>DW t24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</si>
  <si>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g dry weight generated/well/h</t>
    </r>
  </si>
  <si>
    <t>µg dry weight generated/well/h</t>
  </si>
  <si>
    <t>AVERAGE</t>
  </si>
  <si>
    <t>STDEV</t>
  </si>
  <si>
    <t>percentile 25</t>
  </si>
  <si>
    <t>percentile 75</t>
  </si>
  <si>
    <t>assuming protein accounts for 75% of the dry weight</t>
  </si>
  <si>
    <t>ratio (24h/0h)</t>
  </si>
  <si>
    <t>Lactate_100uM</t>
  </si>
  <si>
    <t>Lactate_10uM</t>
  </si>
  <si>
    <t>Lactate_1mM</t>
  </si>
  <si>
    <t>Lactate_1uM</t>
  </si>
  <si>
    <t>Glucose_01uM</t>
  </si>
  <si>
    <t>Glucose_100uM</t>
  </si>
  <si>
    <t>Glucose_10uM</t>
  </si>
  <si>
    <t>Glucose_1mM</t>
  </si>
  <si>
    <t xml:space="preserve">y = 0.9945x + 6.7469 </t>
  </si>
  <si>
    <t xml:space="preserve">y = 0.7995x + 4.7745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</si>
</sst>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Times New Roman"/>
      <family val="1"/>
    </font>
    <font>
      <b/>
      <sz val="10"/>
      <color theme="1"/>
      <name val="Calibri"/>
      <family val="2"/>
      <scheme val="minor"/>
    </font>
    <font>
      <sz val="9"/>
      <color rgb="FF006100"/>
      <name val="Calibri"/>
      <family val="2"/>
      <scheme val="minor"/>
    </font>
    <font>
      <sz val="8"/>
      <name val="Arial"/>
      <family val="2"/>
    </font>
    <font>
      <sz val="10"/>
      <color theme="7" tint="-0.249977111117893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1" fontId="6" fillId="0" borderId="0" xfId="2" applyNumberFormat="1" applyFont="1" applyAlignment="1">
      <alignment horizontal="center"/>
    </xf>
    <xf numFmtId="11" fontId="6" fillId="0" borderId="0" xfId="2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4" fillId="0" borderId="0" xfId="2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4" fillId="4" borderId="0" xfId="2" applyNumberFormat="1" applyFont="1" applyFill="1" applyAlignment="1">
      <alignment horizontal="center" vertical="center"/>
    </xf>
    <xf numFmtId="11" fontId="9" fillId="5" borderId="0" xfId="0" applyNumberFormat="1" applyFont="1" applyFill="1" applyAlignment="1">
      <alignment horizontal="center" vertical="center"/>
    </xf>
    <xf numFmtId="11" fontId="6" fillId="0" borderId="0" xfId="2" applyNumberFormat="1" applyFont="1" applyFill="1" applyAlignment="1">
      <alignment horizontal="center" vertical="center"/>
    </xf>
    <xf numFmtId="165" fontId="10" fillId="2" borderId="0" xfId="1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64" fontId="6" fillId="0" borderId="0" xfId="2" applyNumberFormat="1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11" fontId="11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1" fontId="4" fillId="0" borderId="0" xfId="0" applyNumberFormat="1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4" fillId="0" borderId="0" xfId="2" applyNumberFormat="1" applyFont="1" applyFill="1" applyAlignment="1">
      <alignment horizontal="center" vertical="center"/>
    </xf>
    <xf numFmtId="11" fontId="9" fillId="0" borderId="0" xfId="0" applyNumberFormat="1" applyFon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1" fontId="11" fillId="0" borderId="0" xfId="2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1" fontId="3" fillId="6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11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165" fontId="3" fillId="7" borderId="0" xfId="0" applyNumberFormat="1" applyFont="1" applyFill="1" applyBorder="1" applyAlignment="1">
      <alignment horizontal="center" vertical="center"/>
    </xf>
    <xf numFmtId="2" fontId="3" fillId="7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right"/>
    </xf>
    <xf numFmtId="0" fontId="0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phenylalanine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curves'!$C$3:$C$7</c:f>
              <c:numCache>
                <c:formatCode>0.00E+00</c:formatCode>
                <c:ptCount val="5"/>
                <c:pt idx="0">
                  <c:v>9.23970615902333E9</c:v>
                </c:pt>
                <c:pt idx="1">
                  <c:v>1.03069146751928E9</c:v>
                </c:pt>
                <c:pt idx="2">
                  <c:v>1.39319505315932E8</c:v>
                </c:pt>
                <c:pt idx="3">
                  <c:v>1.58188879623002E7</c:v>
                </c:pt>
                <c:pt idx="4">
                  <c:v>1.40956769472556E6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3-44A3-A295-A9A4BC6E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29408"/>
        <c:axId val="2122426128"/>
      </c:scatterChart>
      <c:valAx>
        <c:axId val="21224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6128"/>
        <c:crosses val="autoZero"/>
        <c:crossBetween val="midCat"/>
      </c:valAx>
      <c:valAx>
        <c:axId val="21224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threonine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curves'!$C$14:$C$17</c:f>
              <c:numCache>
                <c:formatCode>0</c:formatCode>
                <c:ptCount val="4"/>
                <c:pt idx="0">
                  <c:v>2.03490745819178E9</c:v>
                </c:pt>
                <c:pt idx="1">
                  <c:v>3.10315109454048E8</c:v>
                </c:pt>
                <c:pt idx="2">
                  <c:v>3.88919477026216E7</c:v>
                </c:pt>
                <c:pt idx="3">
                  <c:v>3.55114085468362E6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95-4643-9AAE-C07D2907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28464"/>
        <c:axId val="2123933104"/>
      </c:scatterChart>
      <c:valAx>
        <c:axId val="21239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33104"/>
        <c:crosses val="autoZero"/>
        <c:crossBetween val="midCat"/>
      </c:valAx>
      <c:valAx>
        <c:axId val="2123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alanine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</c:numCache>
            </c:numRef>
          </c:xVal>
          <c:yVal>
            <c:numRef>
              <c:f>'std curves'!$D$14:$D$16</c:f>
              <c:numCache>
                <c:formatCode>0</c:formatCode>
                <c:ptCount val="3"/>
                <c:pt idx="0">
                  <c:v>1.32547675203268E9</c:v>
                </c:pt>
                <c:pt idx="1">
                  <c:v>2.10202644126654E8</c:v>
                </c:pt>
                <c:pt idx="2">
                  <c:v>7.8918367937952E6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01-4DE1-9EB9-D2B34C7F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78432"/>
        <c:axId val="2123981680"/>
      </c:scatterChart>
      <c:valAx>
        <c:axId val="21239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81680"/>
        <c:crosses val="autoZero"/>
        <c:crossBetween val="midCat"/>
      </c:valAx>
      <c:valAx>
        <c:axId val="21239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curves'!$B$14:$B$16</c:f>
              <c:numCache>
                <c:formatCode>0.00</c:formatCode>
                <c:ptCount val="3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</c:numCache>
            </c:numRef>
          </c:xVal>
          <c:yVal>
            <c:numRef>
              <c:f>'std curves'!$E$14:$E$16</c:f>
              <c:numCache>
                <c:formatCode>0</c:formatCode>
                <c:ptCount val="3"/>
                <c:pt idx="0">
                  <c:v>2.09763313943127E8</c:v>
                </c:pt>
                <c:pt idx="1">
                  <c:v>1.89306829707508E7</c:v>
                </c:pt>
                <c:pt idx="2">
                  <c:v>707242.588158422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2-4FAE-8ADC-90E91145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03584"/>
        <c:axId val="2124006832"/>
      </c:scatterChart>
      <c:valAx>
        <c:axId val="21240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6832"/>
        <c:crosses val="autoZero"/>
        <c:crossBetween val="midCat"/>
      </c:valAx>
      <c:valAx>
        <c:axId val="21240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curves'!$F$14:$F$17</c:f>
              <c:numCache>
                <c:formatCode>0</c:formatCode>
                <c:ptCount val="4"/>
                <c:pt idx="0">
                  <c:v>3.78274622198563E8</c:v>
                </c:pt>
                <c:pt idx="1">
                  <c:v>8.13028390887329E7</c:v>
                </c:pt>
                <c:pt idx="2">
                  <c:v>1.06640928036409E7</c:v>
                </c:pt>
                <c:pt idx="3">
                  <c:v>983305.450182251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4E-48F9-98DE-579D6BCA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26832"/>
        <c:axId val="2124030080"/>
      </c:scatterChart>
      <c:valAx>
        <c:axId val="21240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0080"/>
        <c:crosses val="autoZero"/>
        <c:crossBetween val="midCat"/>
      </c:valAx>
      <c:valAx>
        <c:axId val="21240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asparagine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curves'!$G$14:$G$17</c:f>
              <c:numCache>
                <c:formatCode>0</c:formatCode>
                <c:ptCount val="4"/>
                <c:pt idx="0">
                  <c:v>9.9138941927813E8</c:v>
                </c:pt>
                <c:pt idx="1">
                  <c:v>1.46819841320129E8</c:v>
                </c:pt>
                <c:pt idx="2">
                  <c:v>2.36137432876598E7</c:v>
                </c:pt>
                <c:pt idx="3">
                  <c:v>2.95055378876939E6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FD-41AC-884E-866295FB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78496"/>
        <c:axId val="2124054912"/>
      </c:scatterChart>
      <c:valAx>
        <c:axId val="212457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54912"/>
        <c:crosses val="autoZero"/>
        <c:crossBetween val="midCat"/>
      </c:valAx>
      <c:valAx>
        <c:axId val="21240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glycine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curves'!$B$15:$B$17</c:f>
              <c:numCache>
                <c:formatCode>0.00</c:formatCode>
                <c:ptCount val="3"/>
                <c:pt idx="0">
                  <c:v>10.0</c:v>
                </c:pt>
                <c:pt idx="1">
                  <c:v>1.0</c:v>
                </c:pt>
                <c:pt idx="2">
                  <c:v>0.1</c:v>
                </c:pt>
              </c:numCache>
            </c:numRef>
          </c:xVal>
          <c:yVal>
            <c:numRef>
              <c:f>'std curves'!$H$15:$H$17</c:f>
              <c:numCache>
                <c:formatCode>0</c:formatCode>
                <c:ptCount val="3"/>
                <c:pt idx="0">
                  <c:v>4.95899994012023E7</c:v>
                </c:pt>
                <c:pt idx="1">
                  <c:v>6.54893220158214E6</c:v>
                </c:pt>
                <c:pt idx="2">
                  <c:v>655283.320902939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2F-4E51-9790-FDAD56CB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5568"/>
        <c:axId val="2124648432"/>
      </c:scatterChart>
      <c:valAx>
        <c:axId val="21240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48432"/>
        <c:crosses val="autoZero"/>
        <c:crossBetween val="midCat"/>
      </c:valAx>
      <c:valAx>
        <c:axId val="21246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methionine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curves'!$I$14:$I$18</c:f>
              <c:numCache>
                <c:formatCode>0</c:formatCode>
                <c:ptCount val="5"/>
                <c:pt idx="0">
                  <c:v>1.01559942050559E10</c:v>
                </c:pt>
                <c:pt idx="1">
                  <c:v>1.28013047156797E9</c:v>
                </c:pt>
                <c:pt idx="2">
                  <c:v>1.75806035535921E8</c:v>
                </c:pt>
                <c:pt idx="3">
                  <c:v>1.79703504699479E7</c:v>
                </c:pt>
                <c:pt idx="4">
                  <c:v>1.39797028515948E6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04-4E19-B1A1-E920A37A8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90752"/>
        <c:axId val="2124094000"/>
      </c:scatterChart>
      <c:valAx>
        <c:axId val="21240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94000"/>
        <c:crosses val="autoZero"/>
        <c:crossBetween val="midCat"/>
      </c:valAx>
      <c:valAx>
        <c:axId val="21240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lysine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curves'!$B$14:$B$17</c:f>
              <c:numCache>
                <c:formatCode>0.00</c:formatCode>
                <c:ptCount val="4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</c:numCache>
            </c:numRef>
          </c:xVal>
          <c:yVal>
            <c:numRef>
              <c:f>'std curves'!$J$14:$J$17</c:f>
              <c:numCache>
                <c:formatCode>0</c:formatCode>
                <c:ptCount val="4"/>
                <c:pt idx="0">
                  <c:v>9.35875196402392E8</c:v>
                </c:pt>
                <c:pt idx="1">
                  <c:v>6.70935305746419E7</c:v>
                </c:pt>
                <c:pt idx="2">
                  <c:v>6.56556082152815E6</c:v>
                </c:pt>
                <c:pt idx="3">
                  <c:v>2.86263177253632E6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6-4DFD-BD5A-5BB19FA4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04352"/>
        <c:axId val="2124689280"/>
      </c:scatterChart>
      <c:valAx>
        <c:axId val="21241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89280"/>
        <c:crosses val="autoZero"/>
        <c:crossBetween val="midCat"/>
      </c:valAx>
      <c:valAx>
        <c:axId val="21246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arginine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curves'!$B$14:$B$18</c:f>
              <c:numCache>
                <c:formatCode>0.00</c:formatCode>
                <c:ptCount val="5"/>
                <c:pt idx="0">
                  <c:v>100.0</c:v>
                </c:pt>
                <c:pt idx="1">
                  <c:v>10.0</c:v>
                </c:pt>
                <c:pt idx="2">
                  <c:v>1.0</c:v>
                </c:pt>
                <c:pt idx="3">
                  <c:v>0.1</c:v>
                </c:pt>
                <c:pt idx="4">
                  <c:v>0.01</c:v>
                </c:pt>
              </c:numCache>
            </c:numRef>
          </c:xVal>
          <c:yVal>
            <c:numRef>
              <c:f>'std curves'!$K$14:$K$18</c:f>
              <c:numCache>
                <c:formatCode>0</c:formatCode>
                <c:ptCount val="5"/>
                <c:pt idx="0">
                  <c:v>2.82061976833134E9</c:v>
                </c:pt>
                <c:pt idx="1">
                  <c:v>4.80635788793352E8</c:v>
                </c:pt>
                <c:pt idx="2">
                  <c:v>7.05228757677796E7</c:v>
                </c:pt>
                <c:pt idx="3">
                  <c:v>2.29591615729767E7</c:v>
                </c:pt>
                <c:pt idx="4">
                  <c:v>1.92151155748587E7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4663-AC0C-7A567009C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4784"/>
        <c:axId val="2124127904"/>
      </c:scatterChart>
      <c:valAx>
        <c:axId val="21241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7904"/>
        <c:crosses val="autoZero"/>
        <c:crossBetween val="midCat"/>
      </c:valAx>
      <c:valAx>
        <c:axId val="21241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pyruvate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curves'!$B$24:$B$27</c:f>
              <c:numCache>
                <c:formatCode>General</c:formatCode>
                <c:ptCount val="4"/>
                <c:pt idx="0">
                  <c:v>1000.0</c:v>
                </c:pt>
                <c:pt idx="1">
                  <c:v>100.0</c:v>
                </c:pt>
                <c:pt idx="2">
                  <c:v>10.0</c:v>
                </c:pt>
                <c:pt idx="3">
                  <c:v>1.0</c:v>
                </c:pt>
              </c:numCache>
            </c:numRef>
          </c:xVal>
          <c:yVal>
            <c:numRef>
              <c:f>'std curves'!$C$24:$C$27</c:f>
              <c:numCache>
                <c:formatCode>0.00E+00</c:formatCode>
                <c:ptCount val="4"/>
                <c:pt idx="0">
                  <c:v>2.06652402097242E9</c:v>
                </c:pt>
                <c:pt idx="1">
                  <c:v>2.08335934568382E8</c:v>
                </c:pt>
                <c:pt idx="2">
                  <c:v>1.73830134312584E7</c:v>
                </c:pt>
                <c:pt idx="3">
                  <c:v>800847.812191501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CF-417B-9B0A-4FC06E65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41152"/>
        <c:axId val="2124144384"/>
      </c:scatterChart>
      <c:valAx>
        <c:axId val="21241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44384"/>
        <c:crosses val="autoZero"/>
        <c:crossBetween val="midCat"/>
      </c:valAx>
      <c:valAx>
        <c:axId val="2124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tyrosine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curves'!$D$3:$D$7</c:f>
              <c:numCache>
                <c:formatCode>0</c:formatCode>
                <c:ptCount val="5"/>
                <c:pt idx="0">
                  <c:v>4.11169543101563E9</c:v>
                </c:pt>
                <c:pt idx="1">
                  <c:v>6.10933698790474E8</c:v>
                </c:pt>
                <c:pt idx="2">
                  <c:v>9.12417769107284E7</c:v>
                </c:pt>
                <c:pt idx="3">
                  <c:v>9.69789832083305E6</c:v>
                </c:pt>
                <c:pt idx="4">
                  <c:v>1.04142813180694E6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95-42F0-9CFF-17DE60C3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52976"/>
        <c:axId val="2122349728"/>
      </c:scatterChart>
      <c:valAx>
        <c:axId val="212235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49728"/>
        <c:crosses val="autoZero"/>
        <c:crossBetween val="midCat"/>
      </c:valAx>
      <c:valAx>
        <c:axId val="21223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curves'!$C$33:$C$36</c:f>
              <c:numCache>
                <c:formatCode>0</c:formatCode>
                <c:ptCount val="4"/>
                <c:pt idx="0">
                  <c:v>1.38018967E9</c:v>
                </c:pt>
                <c:pt idx="1">
                  <c:v>1.75588505E8</c:v>
                </c:pt>
                <c:pt idx="2">
                  <c:v>1.9507362E7</c:v>
                </c:pt>
                <c:pt idx="3">
                  <c:v>2.101869E6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B1-467F-80AC-51DD39E9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72672"/>
        <c:axId val="2124175920"/>
      </c:scatterChart>
      <c:valAx>
        <c:axId val="212417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75920"/>
        <c:crosses val="autoZero"/>
        <c:crossBetween val="midCat"/>
      </c:valAx>
      <c:valAx>
        <c:axId val="21241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succinate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curves'!$E$33:$E$35</c:f>
              <c:numCache>
                <c:formatCode>0</c:formatCode>
                <c:ptCount val="3"/>
                <c:pt idx="0">
                  <c:v>5.245311E8</c:v>
                </c:pt>
                <c:pt idx="1">
                  <c:v>5.0479232E7</c:v>
                </c:pt>
                <c:pt idx="2">
                  <c:v>5.396964E6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6-44E3-81A1-E132981D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92480"/>
        <c:axId val="2124733888"/>
      </c:scatterChart>
      <c:valAx>
        <c:axId val="212419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3888"/>
        <c:crosses val="autoZero"/>
        <c:crossBetween val="midCat"/>
      </c:valAx>
      <c:valAx>
        <c:axId val="21247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9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fumarate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curves'!$B$33:$B$35</c:f>
              <c:numCache>
                <c:formatCode>0.00</c:formatCode>
                <c:ptCount val="3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</c:numCache>
            </c:numRef>
          </c:xVal>
          <c:yVal>
            <c:numRef>
              <c:f>'std curves'!$D$33:$D$35</c:f>
              <c:numCache>
                <c:formatCode>0</c:formatCode>
                <c:ptCount val="3"/>
                <c:pt idx="0">
                  <c:v>1.81677716E8</c:v>
                </c:pt>
                <c:pt idx="1">
                  <c:v>1.8079133E7</c:v>
                </c:pt>
                <c:pt idx="2">
                  <c:v>1.020274E6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BB-4677-B8E4-87860D33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28784"/>
        <c:axId val="2124217088"/>
      </c:scatterChart>
      <c:valAx>
        <c:axId val="21247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17088"/>
        <c:crosses val="autoZero"/>
        <c:crossBetween val="midCat"/>
      </c:valAx>
      <c:valAx>
        <c:axId val="2124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curves'!$AK$3:$AK$5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curves'!$AL$3:$AL$5</c:f>
              <c:numCache>
                <c:formatCode>0.00</c:formatCode>
                <c:ptCount val="3"/>
                <c:pt idx="0">
                  <c:v>8.611325039039723</c:v>
                </c:pt>
                <c:pt idx="1">
                  <c:v>7.744126436085708</c:v>
                </c:pt>
                <c:pt idx="2">
                  <c:v>6.742168907277699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79-45B4-A62D-476D8C6E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63120"/>
        <c:axId val="2124766496"/>
      </c:scatterChart>
      <c:valAx>
        <c:axId val="21247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6496"/>
        <c:crosses val="autoZero"/>
        <c:crossBetween val="midCat"/>
      </c:valAx>
      <c:valAx>
        <c:axId val="2124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aKG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curves'!$B$33:$B$36</c:f>
              <c:numCache>
                <c:formatCode>0.00</c:formatCode>
                <c:ptCount val="4"/>
                <c:pt idx="0">
                  <c:v>125.0</c:v>
                </c:pt>
                <c:pt idx="1">
                  <c:v>12.5</c:v>
                </c:pt>
                <c:pt idx="2">
                  <c:v>1.25</c:v>
                </c:pt>
                <c:pt idx="3" formatCode="0.000">
                  <c:v>0.125</c:v>
                </c:pt>
              </c:numCache>
            </c:numRef>
          </c:xVal>
          <c:yVal>
            <c:numRef>
              <c:f>'std curves'!$F$33:$F$36</c:f>
              <c:numCache>
                <c:formatCode>0</c:formatCode>
                <c:ptCount val="4"/>
                <c:pt idx="0">
                  <c:v>8.50024317020386E8</c:v>
                </c:pt>
                <c:pt idx="1">
                  <c:v>1.25358404309691E8</c:v>
                </c:pt>
                <c:pt idx="2">
                  <c:v>1.18593293327272E7</c:v>
                </c:pt>
                <c:pt idx="3">
                  <c:v>237114.744204169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F6-4E40-BCFE-8113AC26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80096"/>
        <c:axId val="2124783120"/>
      </c:scatterChart>
      <c:valAx>
        <c:axId val="21247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3120"/>
        <c:crosses val="autoZero"/>
        <c:crossBetween val="midCat"/>
      </c:valAx>
      <c:valAx>
        <c:axId val="21247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curves'!$I$23:$I$26</c:f>
              <c:numCache>
                <c:formatCode>General</c:formatCode>
                <c:ptCount val="4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</c:numCache>
            </c:numRef>
          </c:xVal>
          <c:yVal>
            <c:numRef>
              <c:f>'std curves'!$J$23:$J$26</c:f>
              <c:numCache>
                <c:formatCode>0</c:formatCode>
                <c:ptCount val="4"/>
                <c:pt idx="0">
                  <c:v>5.70560678659266E6</c:v>
                </c:pt>
                <c:pt idx="1">
                  <c:v>5.46498295847E7</c:v>
                </c:pt>
                <c:pt idx="2">
                  <c:v>5.1884816214445E8</c:v>
                </c:pt>
                <c:pt idx="3">
                  <c:v>5.56325182934805E9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92-4CC2-AEC7-B693D6AD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77344"/>
        <c:axId val="2124281568"/>
      </c:scatterChart>
      <c:valAx>
        <c:axId val="21242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81568"/>
        <c:crosses val="autoZero"/>
        <c:crossBetween val="midCat"/>
      </c:valAx>
      <c:valAx>
        <c:axId val="21242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curves'!$I$31:$I$33</c:f>
              <c:numCache>
                <c:formatCode>General</c:formatCode>
                <c:ptCount val="3"/>
                <c:pt idx="0">
                  <c:v>0.1</c:v>
                </c:pt>
                <c:pt idx="1">
                  <c:v>10.0</c:v>
                </c:pt>
                <c:pt idx="2">
                  <c:v>100.0</c:v>
                </c:pt>
              </c:numCache>
            </c:numRef>
          </c:xVal>
          <c:yVal>
            <c:numRef>
              <c:f>'std curves'!$J$31:$J$33</c:f>
              <c:numCache>
                <c:formatCode>0</c:formatCode>
                <c:ptCount val="3"/>
                <c:pt idx="0">
                  <c:v>0.0</c:v>
                </c:pt>
                <c:pt idx="1">
                  <c:v>296850.63034582</c:v>
                </c:pt>
                <c:pt idx="2">
                  <c:v>3.76881298821216E6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C-48D3-8E74-2C9710762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04080"/>
        <c:axId val="2124293184"/>
      </c:scatterChart>
      <c:valAx>
        <c:axId val="212480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93184"/>
        <c:crosses val="autoZero"/>
        <c:crossBetween val="midCat"/>
      </c:valAx>
      <c:valAx>
        <c:axId val="21242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0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log10'!$O$2</c:f>
              <c:strCache>
                <c:ptCount val="1"/>
                <c:pt idx="0">
                  <c:v>phenylalanine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log10'!$O$3:$O$7</c:f>
              <c:numCache>
                <c:formatCode>0.00</c:formatCode>
                <c:ptCount val="5"/>
                <c:pt idx="0">
                  <c:v>9.965658160014058</c:v>
                </c:pt>
                <c:pt idx="1">
                  <c:v>9.01312868079556</c:v>
                </c:pt>
                <c:pt idx="2">
                  <c:v>8.144011923732348</c:v>
                </c:pt>
                <c:pt idx="3">
                  <c:v>7.199175950159661</c:v>
                </c:pt>
                <c:pt idx="4">
                  <c:v>6.149085937773989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68-4DD2-A2EE-6B5D7AE8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34448"/>
        <c:axId val="2124837728"/>
      </c:scatterChart>
      <c:valAx>
        <c:axId val="212483444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37728"/>
        <c:crosses val="autoZero"/>
        <c:crossBetween val="midCat"/>
      </c:valAx>
      <c:valAx>
        <c:axId val="2124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log10'!$P$2</c:f>
              <c:strCache>
                <c:ptCount val="1"/>
                <c:pt idx="0">
                  <c:v>tyrosine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log10'!$P$3:$P$7</c:f>
              <c:numCache>
                <c:formatCode>0.00</c:formatCode>
                <c:ptCount val="5"/>
                <c:pt idx="0">
                  <c:v>9.614020937327657</c:v>
                </c:pt>
                <c:pt idx="1">
                  <c:v>8.7859940812543</c:v>
                </c:pt>
                <c:pt idx="2">
                  <c:v>7.960193734463113</c:v>
                </c:pt>
                <c:pt idx="3">
                  <c:v>6.986677626373378</c:v>
                </c:pt>
                <c:pt idx="4">
                  <c:v>6.017629304973536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EA-4438-ACE2-732B5939F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317456"/>
        <c:axId val="2104320736"/>
      </c:scatterChart>
      <c:valAx>
        <c:axId val="21043174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20736"/>
        <c:crosses val="autoZero"/>
        <c:crossBetween val="midCat"/>
      </c:valAx>
      <c:valAx>
        <c:axId val="2104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log10'!$Q$2</c:f>
              <c:strCache>
                <c:ptCount val="1"/>
                <c:pt idx="0">
                  <c:v>proline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log10'!$Q$3:$Q$7</c:f>
              <c:numCache>
                <c:formatCode>0.00</c:formatCode>
                <c:ptCount val="5"/>
                <c:pt idx="0">
                  <c:v>10.22867654184702</c:v>
                </c:pt>
                <c:pt idx="1">
                  <c:v>9.3327674788601</c:v>
                </c:pt>
                <c:pt idx="2">
                  <c:v>8.454386733782255</c:v>
                </c:pt>
                <c:pt idx="3">
                  <c:v>7.466314894682812</c:v>
                </c:pt>
                <c:pt idx="4">
                  <c:v>6.457837007749624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7C-41BB-A529-1D5EDBD37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7184"/>
        <c:axId val="2124900448"/>
      </c:scatterChart>
      <c:valAx>
        <c:axId val="2124897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0448"/>
        <c:crosses val="autoZero"/>
        <c:crossBetween val="midCat"/>
      </c:valAx>
      <c:valAx>
        <c:axId val="21249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proline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curves'!$E$3:$E$7</c:f>
              <c:numCache>
                <c:formatCode>0</c:formatCode>
                <c:ptCount val="5"/>
                <c:pt idx="0">
                  <c:v>1.69307634454846E10</c:v>
                </c:pt>
                <c:pt idx="1">
                  <c:v>2.1516294445022E9</c:v>
                </c:pt>
                <c:pt idx="2">
                  <c:v>2.84699519246128E8</c:v>
                </c:pt>
                <c:pt idx="3">
                  <c:v>2.92627336712058E7</c:v>
                </c:pt>
                <c:pt idx="4">
                  <c:v>2.86970337010328E6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2E-463D-BAD1-6CCD27F4F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73552"/>
        <c:axId val="2123779744"/>
      </c:scatterChart>
      <c:valAx>
        <c:axId val="21237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9744"/>
        <c:crosses val="autoZero"/>
        <c:crossBetween val="midCat"/>
      </c:valAx>
      <c:valAx>
        <c:axId val="21237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log10'!$R$2</c:f>
              <c:strCache>
                <c:ptCount val="1"/>
                <c:pt idx="0">
                  <c:v>glutamate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log10'!$R$3:$R$7</c:f>
              <c:numCache>
                <c:formatCode>0.00</c:formatCode>
                <c:ptCount val="5"/>
                <c:pt idx="0">
                  <c:v>9.24422485851218</c:v>
                </c:pt>
                <c:pt idx="1">
                  <c:v>8.535195120578004</c:v>
                </c:pt>
                <c:pt idx="2">
                  <c:v>7.69488869592048</c:v>
                </c:pt>
                <c:pt idx="3">
                  <c:v>6.888448691700618</c:v>
                </c:pt>
                <c:pt idx="4">
                  <c:v>5.783881079646488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23-46F7-9D7B-F9F84559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29680"/>
        <c:axId val="2124932960"/>
      </c:scatterChart>
      <c:valAx>
        <c:axId val="2124929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2960"/>
        <c:crosses val="autoZero"/>
        <c:crossBetween val="midCat"/>
      </c:valAx>
      <c:valAx>
        <c:axId val="2124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log10'!$S$2</c:f>
              <c:strCache>
                <c:ptCount val="1"/>
                <c:pt idx="0">
                  <c:v>aspartate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 log10'!$S$3:$S$5</c:f>
              <c:numCache>
                <c:formatCode>0.00</c:formatCode>
                <c:ptCount val="3"/>
                <c:pt idx="0">
                  <c:v>8.611325039039723</c:v>
                </c:pt>
                <c:pt idx="1">
                  <c:v>7.744126436085708</c:v>
                </c:pt>
                <c:pt idx="2">
                  <c:v>6.742168907277699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D-4FCA-AE00-64B8ED1E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71088"/>
        <c:axId val="2124374368"/>
      </c:scatterChart>
      <c:valAx>
        <c:axId val="21243710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4368"/>
        <c:crosses val="autoZero"/>
        <c:crossBetween val="midCat"/>
      </c:valAx>
      <c:valAx>
        <c:axId val="21243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log10'!$T$2</c:f>
              <c:strCache>
                <c:ptCount val="1"/>
                <c:pt idx="0">
                  <c:v>leucine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log10'!$T$3:$T$7</c:f>
              <c:numCache>
                <c:formatCode>0.00</c:formatCode>
                <c:ptCount val="5"/>
                <c:pt idx="0">
                  <c:v>9.8022547364691</c:v>
                </c:pt>
                <c:pt idx="1">
                  <c:v>8.973848361395534</c:v>
                </c:pt>
                <c:pt idx="2">
                  <c:v>8.116945668531706</c:v>
                </c:pt>
                <c:pt idx="3">
                  <c:v>7.215840110318995</c:v>
                </c:pt>
                <c:pt idx="4">
                  <c:v>6.520001547477312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1-450C-BCB5-A1F12D7F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96032"/>
        <c:axId val="2123492768"/>
      </c:scatterChart>
      <c:valAx>
        <c:axId val="2123496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92768"/>
        <c:crosses val="autoZero"/>
        <c:crossBetween val="midCat"/>
      </c:valAx>
      <c:valAx>
        <c:axId val="2123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log10'!$U$2</c:f>
              <c:strCache>
                <c:ptCount val="1"/>
                <c:pt idx="0">
                  <c:v>tryptophan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log10'!$C$3:$C$7</c:f>
              <c:numCache>
                <c:formatCode>0.00</c:formatCode>
                <c:ptCount val="5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  <c:pt idx="3">
                  <c:v>-0.954242509439325</c:v>
                </c:pt>
                <c:pt idx="4">
                  <c:v>-1.954242509439325</c:v>
                </c:pt>
              </c:numCache>
            </c:numRef>
          </c:xVal>
          <c:yVal>
            <c:numRef>
              <c:f>'std curves log10'!$U$3:$U$7</c:f>
              <c:numCache>
                <c:formatCode>0.00</c:formatCode>
                <c:ptCount val="5"/>
                <c:pt idx="0">
                  <c:v>9.863319381403483</c:v>
                </c:pt>
                <c:pt idx="1">
                  <c:v>8.954152269911137</c:v>
                </c:pt>
                <c:pt idx="2">
                  <c:v>8.06926420241773</c:v>
                </c:pt>
                <c:pt idx="3">
                  <c:v>7.141548441233397</c:v>
                </c:pt>
                <c:pt idx="4">
                  <c:v>6.033291226103986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0-49AC-B21A-E22139A88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78528"/>
        <c:axId val="2124981808"/>
      </c:scatterChart>
      <c:valAx>
        <c:axId val="21249785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81808"/>
        <c:crosses val="autoZero"/>
        <c:crossBetween val="midCat"/>
      </c:valAx>
      <c:valAx>
        <c:axId val="21249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log10'!$V$2</c:f>
              <c:strCache>
                <c:ptCount val="1"/>
                <c:pt idx="0">
                  <c:v>valine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log10'!$C$3:$C$5</c:f>
              <c:numCache>
                <c:formatCode>0.00</c:formatCode>
                <c:ptCount val="3"/>
                <c:pt idx="0">
                  <c:v>2.045757490560675</c:v>
                </c:pt>
                <c:pt idx="1">
                  <c:v>1.045757490560675</c:v>
                </c:pt>
                <c:pt idx="2">
                  <c:v>0.0457574905606751</c:v>
                </c:pt>
              </c:numCache>
            </c:numRef>
          </c:xVal>
          <c:yVal>
            <c:numRef>
              <c:f>'std curves log10'!$V$3:$V$5</c:f>
              <c:numCache>
                <c:formatCode>0.00</c:formatCode>
                <c:ptCount val="3"/>
                <c:pt idx="0">
                  <c:v>9.598348689417083</c:v>
                </c:pt>
                <c:pt idx="1">
                  <c:v>8.78345917556651</c:v>
                </c:pt>
                <c:pt idx="2">
                  <c:v>7.96187811791902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E-4A82-ADB8-6367FDF2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93456"/>
        <c:axId val="2124997072"/>
      </c:scatterChart>
      <c:valAx>
        <c:axId val="21249934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97072"/>
        <c:crosses val="autoZero"/>
        <c:crossBetween val="midCat"/>
      </c:valAx>
      <c:valAx>
        <c:axId val="21249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log10'!$W$2</c:f>
              <c:strCache>
                <c:ptCount val="1"/>
                <c:pt idx="0">
                  <c:v>histidine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log10'!$C$3:$C$4</c:f>
              <c:numCache>
                <c:formatCode>0.00</c:formatCode>
                <c:ptCount val="2"/>
                <c:pt idx="0">
                  <c:v>2.045757490560675</c:v>
                </c:pt>
                <c:pt idx="1">
                  <c:v>1.045757490560675</c:v>
                </c:pt>
              </c:numCache>
            </c:numRef>
          </c:xVal>
          <c:yVal>
            <c:numRef>
              <c:f>'std curves log10'!$W$3:$W$4</c:f>
              <c:numCache>
                <c:formatCode>0.00</c:formatCode>
                <c:ptCount val="2"/>
                <c:pt idx="0">
                  <c:v>8.122792712959295</c:v>
                </c:pt>
                <c:pt idx="1">
                  <c:v>6.822537426387174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B-406D-A184-8B3D95B60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07296"/>
        <c:axId val="2125016160"/>
      </c:scatterChart>
      <c:valAx>
        <c:axId val="21235072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16160"/>
        <c:crosses val="autoZero"/>
        <c:crossBetween val="midCat"/>
      </c:valAx>
      <c:valAx>
        <c:axId val="21250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5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log10'!$O$13</c:f>
              <c:strCache>
                <c:ptCount val="1"/>
                <c:pt idx="0">
                  <c:v>threonine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log10'!$O$14:$O$17</c:f>
              <c:numCache>
                <c:formatCode>0.00</c:formatCode>
                <c:ptCount val="4"/>
                <c:pt idx="0">
                  <c:v>9.308544663531503</c:v>
                </c:pt>
                <c:pt idx="1">
                  <c:v>8.491802922193131</c:v>
                </c:pt>
                <c:pt idx="2">
                  <c:v>7.589859693091401</c:v>
                </c:pt>
                <c:pt idx="3">
                  <c:v>6.550367898772648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6-4E20-A4AB-7EDD1F14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27616"/>
        <c:axId val="2123467184"/>
      </c:scatterChart>
      <c:valAx>
        <c:axId val="21250276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67184"/>
        <c:crosses val="autoZero"/>
        <c:crossBetween val="midCat"/>
      </c:valAx>
      <c:valAx>
        <c:axId val="2123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log10'!$P$13</c:f>
              <c:strCache>
                <c:ptCount val="1"/>
                <c:pt idx="0">
                  <c:v>alanine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xVal>
          <c:yVal>
            <c:numRef>
              <c:f>'std curves log10'!$P$14:$P$16</c:f>
              <c:numCache>
                <c:formatCode>0.00</c:formatCode>
                <c:ptCount val="3"/>
                <c:pt idx="0">
                  <c:v>9.122372114903917</c:v>
                </c:pt>
                <c:pt idx="1">
                  <c:v>8.322638174691238</c:v>
                </c:pt>
                <c:pt idx="2">
                  <c:v>6.897178095296947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F3-45B1-BA81-F769204E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58496"/>
        <c:axId val="2125047312"/>
      </c:scatterChart>
      <c:valAx>
        <c:axId val="212345849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47312"/>
        <c:crosses val="autoZero"/>
        <c:crossBetween val="midCat"/>
      </c:valAx>
      <c:valAx>
        <c:axId val="21250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5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log10'!$Q$13</c:f>
              <c:strCache>
                <c:ptCount val="1"/>
                <c:pt idx="0">
                  <c:v>glutamine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log10'!$C$14:$C$16</c:f>
              <c:numCache>
                <c:formatCode>0.00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xVal>
          <c:yVal>
            <c:numRef>
              <c:f>'std curves log10'!$Q$14:$Q$16</c:f>
              <c:numCache>
                <c:formatCode>0.00</c:formatCode>
                <c:ptCount val="3"/>
                <c:pt idx="0">
                  <c:v>8.32172953559622</c:v>
                </c:pt>
                <c:pt idx="1">
                  <c:v>7.277166282483492</c:v>
                </c:pt>
                <c:pt idx="2">
                  <c:v>5.849568404784008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A3-4FE3-8CC6-B58BD6E4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34688"/>
        <c:axId val="2125060928"/>
      </c:scatterChart>
      <c:valAx>
        <c:axId val="2123434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60928"/>
        <c:crosses val="autoZero"/>
        <c:crossBetween val="midCat"/>
      </c:valAx>
      <c:valAx>
        <c:axId val="21250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log10'!$R$13</c:f>
              <c:strCache>
                <c:ptCount val="1"/>
                <c:pt idx="0">
                  <c:v>serine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log10'!$R$14:$R$17</c:f>
              <c:numCache>
                <c:formatCode>0.00</c:formatCode>
                <c:ptCount val="4"/>
                <c:pt idx="0">
                  <c:v>8.577807206191438</c:v>
                </c:pt>
                <c:pt idx="1">
                  <c:v>7.910105711387942</c:v>
                </c:pt>
                <c:pt idx="2">
                  <c:v>7.027923915844453</c:v>
                </c:pt>
                <c:pt idx="3">
                  <c:v>5.992688446339508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3C-44DE-8669-7F139D5F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92688"/>
        <c:axId val="2125095952"/>
      </c:scatterChart>
      <c:valAx>
        <c:axId val="21250926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95952"/>
        <c:crosses val="autoZero"/>
        <c:crossBetween val="midCat"/>
      </c:valAx>
      <c:valAx>
        <c:axId val="21250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glutamate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curves'!$F$3:$F$7</c:f>
              <c:numCache>
                <c:formatCode>0</c:formatCode>
                <c:ptCount val="5"/>
                <c:pt idx="0">
                  <c:v>1.75478881886907E9</c:v>
                </c:pt>
                <c:pt idx="1">
                  <c:v>3.42921820451753E8</c:v>
                </c:pt>
                <c:pt idx="2">
                  <c:v>4.95323229575072E7</c:v>
                </c:pt>
                <c:pt idx="3">
                  <c:v>7.73479293198637E6</c:v>
                </c:pt>
                <c:pt idx="4">
                  <c:v>607968.501975093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21-49C4-A41D-6C5A7207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41712"/>
        <c:axId val="2122327696"/>
      </c:scatterChart>
      <c:valAx>
        <c:axId val="21238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27696"/>
        <c:crosses val="autoZero"/>
        <c:crossBetween val="midCat"/>
      </c:valAx>
      <c:valAx>
        <c:axId val="21223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4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log10'!$S$13</c:f>
              <c:strCache>
                <c:ptCount val="1"/>
                <c:pt idx="0">
                  <c:v>asparagine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log10'!$S$14:$S$17</c:f>
              <c:numCache>
                <c:formatCode>0.00</c:formatCode>
                <c:ptCount val="4"/>
                <c:pt idx="0">
                  <c:v>8.996244279534186</c:v>
                </c:pt>
                <c:pt idx="1">
                  <c:v>8.166784750359123</c:v>
                </c:pt>
                <c:pt idx="2">
                  <c:v>7.373164837579134</c:v>
                </c:pt>
                <c:pt idx="3">
                  <c:v>6.469903536261174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84-46C1-8B2E-DF304CA0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20032"/>
        <c:axId val="2123416752"/>
      </c:scatterChart>
      <c:valAx>
        <c:axId val="21234200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16752"/>
        <c:crosses val="autoZero"/>
        <c:crossBetween val="midCat"/>
      </c:valAx>
      <c:valAx>
        <c:axId val="21234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log10'!$T$13</c:f>
              <c:strCache>
                <c:ptCount val="1"/>
                <c:pt idx="0">
                  <c:v>glycine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log10'!$T$14:$T$17</c:f>
              <c:numCache>
                <c:formatCode>0.00</c:formatCode>
                <c:ptCount val="4"/>
                <c:pt idx="0">
                  <c:v>8.343209584377123</c:v>
                </c:pt>
                <c:pt idx="1">
                  <c:v>7.695394103047017</c:v>
                </c:pt>
                <c:pt idx="2">
                  <c:v>6.816170494378844</c:v>
                </c:pt>
                <c:pt idx="3">
                  <c:v>5.816429113886242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60-415E-A203-CC906EF6B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86080"/>
        <c:axId val="2123382816"/>
      </c:scatterChart>
      <c:valAx>
        <c:axId val="21233860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82816"/>
        <c:crosses val="autoZero"/>
        <c:crossBetween val="midCat"/>
      </c:valAx>
      <c:valAx>
        <c:axId val="21233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8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log10'!$U$13</c:f>
              <c:strCache>
                <c:ptCount val="1"/>
                <c:pt idx="0">
                  <c:v>methionine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</c:numCache>
            </c:numRef>
          </c:xVal>
          <c:yVal>
            <c:numRef>
              <c:f>'std curves log10'!$U$14:$U$18</c:f>
              <c:numCache>
                <c:formatCode>0.00</c:formatCode>
                <c:ptCount val="5"/>
                <c:pt idx="0">
                  <c:v>10.00672244439616</c:v>
                </c:pt>
                <c:pt idx="1">
                  <c:v>9.107254235424704</c:v>
                </c:pt>
                <c:pt idx="2">
                  <c:v>8.245033780606647</c:v>
                </c:pt>
                <c:pt idx="3">
                  <c:v>7.254556547096743</c:v>
                </c:pt>
                <c:pt idx="4">
                  <c:v>6.145497940273454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B1-4B64-8EEF-91DCC22DD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073680"/>
        <c:axId val="2125122480"/>
      </c:scatterChart>
      <c:valAx>
        <c:axId val="2125073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22480"/>
        <c:crosses val="autoZero"/>
        <c:crossBetween val="midCat"/>
      </c:valAx>
      <c:valAx>
        <c:axId val="21251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log10'!$V$13</c:f>
              <c:strCache>
                <c:ptCount val="1"/>
                <c:pt idx="0">
                  <c:v>lysine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log10'!$C$14:$C$17</c:f>
              <c:numCache>
                <c:formatCode>0.00</c:formatCode>
                <c:ptCount val="4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</c:numCache>
            </c:numRef>
          </c:xVal>
          <c:yVal>
            <c:numRef>
              <c:f>'std curves log10'!$V$14:$V$17</c:f>
              <c:numCache>
                <c:formatCode>0.00</c:formatCode>
                <c:ptCount val="4"/>
                <c:pt idx="0">
                  <c:v>8.97121793727697</c:v>
                </c:pt>
                <c:pt idx="1">
                  <c:v>7.826680645784671</c:v>
                </c:pt>
                <c:pt idx="2">
                  <c:v>6.817271828870639</c:v>
                </c:pt>
                <c:pt idx="3">
                  <c:v>6.456765487232034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9C-429A-8E94-453C60C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5184"/>
        <c:axId val="2125148528"/>
      </c:scatterChart>
      <c:valAx>
        <c:axId val="2125145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8528"/>
        <c:crosses val="autoZero"/>
        <c:crossBetween val="midCat"/>
      </c:valAx>
      <c:valAx>
        <c:axId val="21251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log10'!$W$13</c:f>
              <c:strCache>
                <c:ptCount val="1"/>
                <c:pt idx="0">
                  <c:v>arginine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log10'!$C$14:$C$18</c:f>
              <c:numCache>
                <c:formatCode>0.00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  <c:pt idx="3">
                  <c:v>-1.0</c:v>
                </c:pt>
                <c:pt idx="4">
                  <c:v>-2.0</c:v>
                </c:pt>
              </c:numCache>
            </c:numRef>
          </c:xVal>
          <c:yVal>
            <c:numRef>
              <c:f>'std curves log10'!$W$14:$W$18</c:f>
              <c:numCache>
                <c:formatCode>0.00</c:formatCode>
                <c:ptCount val="5"/>
                <c:pt idx="0">
                  <c:v>9.450344545338163</c:v>
                </c:pt>
                <c:pt idx="1">
                  <c:v>8.68181610582864</c:v>
                </c:pt>
                <c:pt idx="2">
                  <c:v>7.848330013562243</c:v>
                </c:pt>
                <c:pt idx="3">
                  <c:v>7.360956024367129</c:v>
                </c:pt>
                <c:pt idx="4">
                  <c:v>7.283643000997735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8-4866-9838-E38139AB5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9792"/>
        <c:axId val="2125163056"/>
      </c:scatterChart>
      <c:valAx>
        <c:axId val="2125159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3056"/>
        <c:crosses val="autoZero"/>
        <c:crossBetween val="midCat"/>
      </c:valAx>
      <c:valAx>
        <c:axId val="212516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log10'!$D$23</c:f>
              <c:strCache>
                <c:ptCount val="1"/>
                <c:pt idx="0">
                  <c:v>pyruvate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log10'!$C$24:$C$27</c:f>
              <c:numCache>
                <c:formatCode>0.00</c:formatCode>
                <c:ptCount val="4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</c:numCache>
            </c:numRef>
          </c:xVal>
          <c:yVal>
            <c:numRef>
              <c:f>'std curves log10'!$O$24:$O$27</c:f>
              <c:numCache>
                <c:formatCode>0.00</c:formatCode>
                <c:ptCount val="4"/>
                <c:pt idx="0">
                  <c:v>9.315240457822488</c:v>
                </c:pt>
                <c:pt idx="1">
                  <c:v>8.318764185160293</c:v>
                </c:pt>
                <c:pt idx="2">
                  <c:v>7.24012506573315</c:v>
                </c:pt>
                <c:pt idx="3">
                  <c:v>5.903549993481104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52-40AC-9497-160EB8577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75632"/>
        <c:axId val="2125178912"/>
      </c:scatterChart>
      <c:valAx>
        <c:axId val="21251756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78912"/>
        <c:crosses val="autoZero"/>
        <c:crossBetween val="midCat"/>
      </c:valAx>
      <c:valAx>
        <c:axId val="21251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7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log10'!$O$32</c:f>
              <c:strCache>
                <c:ptCount val="1"/>
                <c:pt idx="0">
                  <c:v>malate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log10'!$C$33:$C$36</c:f>
              <c:numCache>
                <c:formatCode>0.00</c:formatCode>
                <c:ptCount val="4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  <c:pt idx="3">
                  <c:v>-0.903089986991944</c:v>
                </c:pt>
              </c:numCache>
            </c:numRef>
          </c:xVal>
          <c:yVal>
            <c:numRef>
              <c:f>'std curves log10'!$O$33:$O$36</c:f>
              <c:numCache>
                <c:formatCode>0.00</c:formatCode>
                <c:ptCount val="4"/>
                <c:pt idx="0">
                  <c:v>9.139938772614403</c:v>
                </c:pt>
                <c:pt idx="1">
                  <c:v>8.244496081168746</c:v>
                </c:pt>
                <c:pt idx="2">
                  <c:v>7.290198543289714</c:v>
                </c:pt>
                <c:pt idx="3">
                  <c:v>6.32260564492247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A2-447B-8617-881E9573D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03440"/>
        <c:axId val="2125206704"/>
      </c:scatterChart>
      <c:valAx>
        <c:axId val="21252034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06704"/>
        <c:crosses val="autoZero"/>
        <c:crossBetween val="midCat"/>
      </c:valAx>
      <c:valAx>
        <c:axId val="21252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0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log10'!$P$32</c:f>
              <c:strCache>
                <c:ptCount val="1"/>
                <c:pt idx="0">
                  <c:v>fumarate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log10'!$P$33:$P$35</c:f>
              <c:numCache>
                <c:formatCode>0.00</c:formatCode>
                <c:ptCount val="3"/>
                <c:pt idx="0">
                  <c:v>8.259301661420663</c:v>
                </c:pt>
                <c:pt idx="1">
                  <c:v>7.257177599682256</c:v>
                </c:pt>
                <c:pt idx="2">
                  <c:v>6.008716819514873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D2-4738-B24F-395D1D03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65632"/>
        <c:axId val="2125268912"/>
      </c:scatterChart>
      <c:valAx>
        <c:axId val="21252656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8912"/>
        <c:crosses val="autoZero"/>
        <c:crossBetween val="midCat"/>
      </c:valAx>
      <c:valAx>
        <c:axId val="2125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log10'!$Q$32</c:f>
              <c:strCache>
                <c:ptCount val="1"/>
                <c:pt idx="0">
                  <c:v>succinate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log10'!$Q$33:$Q$35</c:f>
              <c:numCache>
                <c:formatCode>0.00</c:formatCode>
                <c:ptCount val="3"/>
                <c:pt idx="0">
                  <c:v>8.719771243069081</c:v>
                </c:pt>
                <c:pt idx="1">
                  <c:v>7.703112738852969</c:v>
                </c:pt>
                <c:pt idx="2">
                  <c:v>6.732149521149614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DC-4D94-BE0E-3F7F90D7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20880"/>
        <c:axId val="2125724160"/>
      </c:scatterChart>
      <c:valAx>
        <c:axId val="21257208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24160"/>
        <c:crosses val="autoZero"/>
        <c:crossBetween val="midCat"/>
      </c:valAx>
      <c:valAx>
        <c:axId val="21257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log10'!$R$32</c:f>
              <c:strCache>
                <c:ptCount val="1"/>
                <c:pt idx="0">
                  <c:v>aKG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8565579302587"/>
                  <c:y val="-0.307631122380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log10'!$C$33:$C$35</c:f>
              <c:numCache>
                <c:formatCode>0.00</c:formatCode>
                <c:ptCount val="3"/>
                <c:pt idx="0">
                  <c:v>2.096910013008056</c:v>
                </c:pt>
                <c:pt idx="1">
                  <c:v>1.096910013008056</c:v>
                </c:pt>
                <c:pt idx="2">
                  <c:v>0.0969100130080564</c:v>
                </c:pt>
              </c:numCache>
            </c:numRef>
          </c:xVal>
          <c:yVal>
            <c:numRef>
              <c:f>'std curves log10'!$R$33:$R$35</c:f>
              <c:numCache>
                <c:formatCode>0.00</c:formatCode>
                <c:ptCount val="3"/>
                <c:pt idx="0">
                  <c:v>8.929431349945716</c:v>
                </c:pt>
                <c:pt idx="1">
                  <c:v>8.098153455350239</c:v>
                </c:pt>
                <c:pt idx="2">
                  <c:v>7.074060129556788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E6-4011-AE80-270D95E9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228912"/>
        <c:axId val="2125255584"/>
      </c:scatterChart>
      <c:valAx>
        <c:axId val="21252289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55584"/>
        <c:crosses val="autoZero"/>
        <c:crossBetween val="midCat"/>
      </c:valAx>
      <c:valAx>
        <c:axId val="21252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aspartate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</c:numCache>
            </c:numRef>
          </c:xVal>
          <c:yVal>
            <c:numRef>
              <c:f>'std curves'!$G$3:$G$5</c:f>
              <c:numCache>
                <c:formatCode>0</c:formatCode>
                <c:ptCount val="3"/>
                <c:pt idx="0">
                  <c:v>4.08625099218488E8</c:v>
                </c:pt>
                <c:pt idx="1">
                  <c:v>5.54787204562778E7</c:v>
                </c:pt>
                <c:pt idx="2">
                  <c:v>5.5229219686373E6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C-4588-98C7-D3F6D14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6816"/>
        <c:axId val="2098273568"/>
      </c:scatterChart>
      <c:valAx>
        <c:axId val="20982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3568"/>
        <c:crosses val="autoZero"/>
        <c:crossBetween val="midCat"/>
      </c:valAx>
      <c:valAx>
        <c:axId val="2098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lactate</a:t>
            </a:r>
          </a:p>
        </c:rich>
      </c:tx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log10'!$D$41</c:f>
              <c:strCache>
                <c:ptCount val="1"/>
                <c:pt idx="0">
                  <c:v>lactate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log10'!$C$42:$C$45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'std curves log10'!$E$42:$E$45</c:f>
              <c:numCache>
                <c:formatCode>General</c:formatCode>
                <c:ptCount val="4"/>
                <c:pt idx="0">
                  <c:v>6.756301838071604</c:v>
                </c:pt>
                <c:pt idx="1">
                  <c:v>7.737588812021498</c:v>
                </c:pt>
                <c:pt idx="2">
                  <c:v>8.715040282721892</c:v>
                </c:pt>
                <c:pt idx="3">
                  <c:v>9.745328719408892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B-4CD2-8843-4D80FE21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75728"/>
        <c:axId val="2098259696"/>
      </c:scatterChart>
      <c:valAx>
        <c:axId val="21256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59696"/>
        <c:crosses val="autoZero"/>
        <c:crossBetween val="midCat"/>
      </c:valAx>
      <c:valAx>
        <c:axId val="20982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glucose</a:t>
            </a:r>
          </a:p>
        </c:rich>
      </c:tx>
      <c:layout>
        <c:manualLayout>
          <c:xMode val="edge"/>
          <c:yMode val="edge"/>
          <c:x val="0.0585623359580052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curves log10'!$D$49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937515875032"/>
                  <c:y val="-0.3071635610766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 log10'!$C$51:$C$53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'std curves log10'!$E$51:$E$53</c:f>
              <c:numCache>
                <c:formatCode>General</c:formatCode>
                <c:ptCount val="3"/>
                <c:pt idx="0">
                  <c:v>5.472537975463259</c:v>
                </c:pt>
                <c:pt idx="1">
                  <c:v>6.576204587913246</c:v>
                </c:pt>
                <c:pt idx="2">
                  <c:v>7.071499141472606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37-430F-A4DB-EEFDF581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448"/>
        <c:axId val="2126675584"/>
      </c:scatterChart>
      <c:valAx>
        <c:axId val="21266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5584"/>
        <c:crosses val="autoZero"/>
        <c:crossBetween val="midCat"/>
      </c:valAx>
      <c:valAx>
        <c:axId val="21266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leucine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curves'!$H$3:$H$7</c:f>
              <c:numCache>
                <c:formatCode>0</c:formatCode>
                <c:ptCount val="5"/>
                <c:pt idx="0">
                  <c:v>6.34241618115833E9</c:v>
                </c:pt>
                <c:pt idx="1">
                  <c:v>9.41560783014803E8</c:v>
                </c:pt>
                <c:pt idx="2">
                  <c:v>1.30901815088159E8</c:v>
                </c:pt>
                <c:pt idx="3">
                  <c:v>1.64376644341225E7</c:v>
                </c:pt>
                <c:pt idx="4">
                  <c:v>3.31132301370506E6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3-4228-BC5B-F02B5AD4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40736"/>
        <c:axId val="2123845568"/>
      </c:scatterChart>
      <c:valAx>
        <c:axId val="21238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45568"/>
        <c:crosses val="autoZero"/>
        <c:crossBetween val="midCat"/>
      </c:valAx>
      <c:valAx>
        <c:axId val="2123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tryptophan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curves'!$B$3:$B$7</c:f>
              <c:numCache>
                <c:formatCode>0.00</c:formatCode>
                <c:ptCount val="5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  <c:pt idx="3">
                  <c:v>0.111111111111111</c:v>
                </c:pt>
                <c:pt idx="4">
                  <c:v>0.0111111111111111</c:v>
                </c:pt>
              </c:numCache>
            </c:numRef>
          </c:xVal>
          <c:yVal>
            <c:numRef>
              <c:f>'std curves'!$I$3:$I$7</c:f>
              <c:numCache>
                <c:formatCode>0</c:formatCode>
                <c:ptCount val="5"/>
                <c:pt idx="0">
                  <c:v>7.29994152692873E9</c:v>
                </c:pt>
                <c:pt idx="1">
                  <c:v>8.99813013653915E8</c:v>
                </c:pt>
                <c:pt idx="2">
                  <c:v>1.17290868584912E8</c:v>
                </c:pt>
                <c:pt idx="3">
                  <c:v>1.38531469539419E7</c:v>
                </c:pt>
                <c:pt idx="4">
                  <c:v>1.07967047728504E6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07-4656-BD18-CC67000E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91488"/>
        <c:axId val="2124566624"/>
      </c:scatterChart>
      <c:valAx>
        <c:axId val="212389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66624"/>
        <c:crosses val="autoZero"/>
        <c:crossBetween val="midCat"/>
      </c:valAx>
      <c:valAx>
        <c:axId val="212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9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curves'!$B$3:$B$5</c:f>
              <c:numCache>
                <c:formatCode>0.00</c:formatCode>
                <c:ptCount val="3"/>
                <c:pt idx="0">
                  <c:v>111.1111111111111</c:v>
                </c:pt>
                <c:pt idx="1">
                  <c:v>11.11111111111111</c:v>
                </c:pt>
                <c:pt idx="2">
                  <c:v>1.111111111111111</c:v>
                </c:pt>
              </c:numCache>
            </c:numRef>
          </c:xVal>
          <c:yVal>
            <c:numRef>
              <c:f>'std curves'!$J$3:$J$5</c:f>
              <c:numCache>
                <c:formatCode>0</c:formatCode>
                <c:ptCount val="3"/>
                <c:pt idx="0">
                  <c:v>3.96596328518945E9</c:v>
                </c:pt>
                <c:pt idx="1">
                  <c:v>6.07378165580472E8</c:v>
                </c:pt>
                <c:pt idx="2">
                  <c:v>9.15963394542341E7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68-4D31-881C-4EC529A8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12528"/>
        <c:axId val="2123857024"/>
      </c:scatterChart>
      <c:valAx>
        <c:axId val="21246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7024"/>
        <c:crosses val="autoZero"/>
        <c:crossBetween val="midCat"/>
      </c:valAx>
      <c:valAx>
        <c:axId val="21238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histidine</a:t>
            </a:r>
          </a:p>
        </c:rich>
      </c:tx>
      <c:layout>
        <c:manualLayout>
          <c:xMode val="edge"/>
          <c:yMode val="edge"/>
          <c:x val="0.0307845581802274"/>
          <c:y val="0.018518518518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1578083989502"/>
                  <c:y val="-0.229791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curves'!$B$3:$B$4</c:f>
              <c:numCache>
                <c:formatCode>0.00</c:formatCode>
                <c:ptCount val="2"/>
                <c:pt idx="0">
                  <c:v>111.1111111111111</c:v>
                </c:pt>
                <c:pt idx="1">
                  <c:v>11.11111111111111</c:v>
                </c:pt>
              </c:numCache>
            </c:numRef>
          </c:xVal>
          <c:yVal>
            <c:numRef>
              <c:f>'std curves'!$K$3:$K$4</c:f>
              <c:numCache>
                <c:formatCode>0</c:formatCode>
                <c:ptCount val="2"/>
                <c:pt idx="0">
                  <c:v>1.32676104877223E8</c:v>
                </c:pt>
                <c:pt idx="1">
                  <c:v>6.64564940946254E6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C5-453E-A902-053B3D99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19152"/>
        <c:axId val="2123903072"/>
      </c:scatterChart>
      <c:valAx>
        <c:axId val="2124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03072"/>
        <c:crosses val="autoZero"/>
        <c:crossBetween val="midCat"/>
      </c:valAx>
      <c:valAx>
        <c:axId val="2123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5.xml"/><Relationship Id="rId20" Type="http://schemas.openxmlformats.org/officeDocument/2006/relationships/chart" Target="../charts/chart46.xml"/><Relationship Id="rId21" Type="http://schemas.openxmlformats.org/officeDocument/2006/relationships/chart" Target="../charts/chart47.xml"/><Relationship Id="rId22" Type="http://schemas.openxmlformats.org/officeDocument/2006/relationships/chart" Target="../charts/chart48.xml"/><Relationship Id="rId23" Type="http://schemas.openxmlformats.org/officeDocument/2006/relationships/chart" Target="../charts/chart49.xml"/><Relationship Id="rId24" Type="http://schemas.openxmlformats.org/officeDocument/2006/relationships/chart" Target="../charts/chart50.xml"/><Relationship Id="rId25" Type="http://schemas.openxmlformats.org/officeDocument/2006/relationships/chart" Target="../charts/chart51.xml"/><Relationship Id="rId10" Type="http://schemas.openxmlformats.org/officeDocument/2006/relationships/chart" Target="../charts/chart36.xml"/><Relationship Id="rId11" Type="http://schemas.openxmlformats.org/officeDocument/2006/relationships/chart" Target="../charts/chart37.xml"/><Relationship Id="rId12" Type="http://schemas.openxmlformats.org/officeDocument/2006/relationships/chart" Target="../charts/chart38.xml"/><Relationship Id="rId13" Type="http://schemas.openxmlformats.org/officeDocument/2006/relationships/chart" Target="../charts/chart39.xml"/><Relationship Id="rId14" Type="http://schemas.openxmlformats.org/officeDocument/2006/relationships/chart" Target="../charts/chart40.xml"/><Relationship Id="rId15" Type="http://schemas.openxmlformats.org/officeDocument/2006/relationships/chart" Target="../charts/chart41.xml"/><Relationship Id="rId16" Type="http://schemas.openxmlformats.org/officeDocument/2006/relationships/chart" Target="../charts/chart42.xml"/><Relationship Id="rId17" Type="http://schemas.openxmlformats.org/officeDocument/2006/relationships/chart" Target="../charts/chart43.xml"/><Relationship Id="rId18" Type="http://schemas.openxmlformats.org/officeDocument/2006/relationships/chart" Target="../charts/chart44.xml"/><Relationship Id="rId19" Type="http://schemas.openxmlformats.org/officeDocument/2006/relationships/chart" Target="../charts/chart45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95250</xdr:rowOff>
    </xdr:from>
    <xdr:to>
      <xdr:col>16</xdr:col>
      <xdr:colOff>495300</xdr:colOff>
      <xdr:row>12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695325</xdr:colOff>
      <xdr:row>0</xdr:row>
      <xdr:rowOff>85725</xdr:rowOff>
    </xdr:from>
    <xdr:to>
      <xdr:col>20</xdr:col>
      <xdr:colOff>400050</xdr:colOff>
      <xdr:row>12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657225</xdr:colOff>
      <xdr:row>0</xdr:row>
      <xdr:rowOff>85725</xdr:rowOff>
    </xdr:from>
    <xdr:to>
      <xdr:col>25</xdr:col>
      <xdr:colOff>333375</xdr:colOff>
      <xdr:row>12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180975</xdr:colOff>
      <xdr:row>13</xdr:row>
      <xdr:rowOff>76200</xdr:rowOff>
    </xdr:from>
    <xdr:to>
      <xdr:col>16</xdr:col>
      <xdr:colOff>542925</xdr:colOff>
      <xdr:row>25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742950</xdr:colOff>
      <xdr:row>13</xdr:row>
      <xdr:rowOff>85725</xdr:rowOff>
    </xdr:from>
    <xdr:to>
      <xdr:col>20</xdr:col>
      <xdr:colOff>447675</xdr:colOff>
      <xdr:row>25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609600</xdr:colOff>
      <xdr:row>13</xdr:row>
      <xdr:rowOff>85725</xdr:rowOff>
    </xdr:from>
    <xdr:to>
      <xdr:col>25</xdr:col>
      <xdr:colOff>285750</xdr:colOff>
      <xdr:row>25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466725</xdr:colOff>
      <xdr:row>0</xdr:row>
      <xdr:rowOff>85725</xdr:rowOff>
    </xdr:from>
    <xdr:to>
      <xdr:col>30</xdr:col>
      <xdr:colOff>466725</xdr:colOff>
      <xdr:row>12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504825</xdr:colOff>
      <xdr:row>13</xdr:row>
      <xdr:rowOff>104775</xdr:rowOff>
    </xdr:from>
    <xdr:to>
      <xdr:col>30</xdr:col>
      <xdr:colOff>504825</xdr:colOff>
      <xdr:row>25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228600</xdr:colOff>
      <xdr:row>26</xdr:row>
      <xdr:rowOff>95250</xdr:rowOff>
    </xdr:from>
    <xdr:to>
      <xdr:col>16</xdr:col>
      <xdr:colOff>590550</xdr:colOff>
      <xdr:row>38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781050</xdr:colOff>
      <xdr:row>26</xdr:row>
      <xdr:rowOff>104775</xdr:rowOff>
    </xdr:from>
    <xdr:to>
      <xdr:col>20</xdr:col>
      <xdr:colOff>485775</xdr:colOff>
      <xdr:row>38</xdr:row>
      <xdr:rowOff>104775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619125</xdr:colOff>
      <xdr:row>26</xdr:row>
      <xdr:rowOff>104775</xdr:rowOff>
    </xdr:from>
    <xdr:to>
      <xdr:col>25</xdr:col>
      <xdr:colOff>295275</xdr:colOff>
      <xdr:row>38</xdr:row>
      <xdr:rowOff>104775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561975</xdr:colOff>
      <xdr:row>26</xdr:row>
      <xdr:rowOff>85725</xdr:rowOff>
    </xdr:from>
    <xdr:to>
      <xdr:col>30</xdr:col>
      <xdr:colOff>561975</xdr:colOff>
      <xdr:row>38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200025</xdr:colOff>
      <xdr:row>39</xdr:row>
      <xdr:rowOff>76200</xdr:rowOff>
    </xdr:from>
    <xdr:to>
      <xdr:col>16</xdr:col>
      <xdr:colOff>561975</xdr:colOff>
      <xdr:row>51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800100</xdr:colOff>
      <xdr:row>39</xdr:row>
      <xdr:rowOff>57150</xdr:rowOff>
    </xdr:from>
    <xdr:to>
      <xdr:col>20</xdr:col>
      <xdr:colOff>504825</xdr:colOff>
      <xdr:row>51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600075</xdr:colOff>
      <xdr:row>39</xdr:row>
      <xdr:rowOff>76200</xdr:rowOff>
    </xdr:from>
    <xdr:to>
      <xdr:col>25</xdr:col>
      <xdr:colOff>276225</xdr:colOff>
      <xdr:row>51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600075</xdr:colOff>
      <xdr:row>39</xdr:row>
      <xdr:rowOff>85725</xdr:rowOff>
    </xdr:from>
    <xdr:to>
      <xdr:col>30</xdr:col>
      <xdr:colOff>600075</xdr:colOff>
      <xdr:row>51</xdr:row>
      <xdr:rowOff>85725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190500</xdr:colOff>
      <xdr:row>52</xdr:row>
      <xdr:rowOff>104775</xdr:rowOff>
    </xdr:from>
    <xdr:to>
      <xdr:col>16</xdr:col>
      <xdr:colOff>552450</xdr:colOff>
      <xdr:row>64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809625</xdr:colOff>
      <xdr:row>52</xdr:row>
      <xdr:rowOff>76200</xdr:rowOff>
    </xdr:from>
    <xdr:to>
      <xdr:col>20</xdr:col>
      <xdr:colOff>514350</xdr:colOff>
      <xdr:row>64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123825</xdr:colOff>
      <xdr:row>52</xdr:row>
      <xdr:rowOff>76200</xdr:rowOff>
    </xdr:from>
    <xdr:to>
      <xdr:col>25</xdr:col>
      <xdr:colOff>466725</xdr:colOff>
      <xdr:row>64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504825</xdr:colOff>
      <xdr:row>53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38100</xdr:colOff>
      <xdr:row>55</xdr:row>
      <xdr:rowOff>19050</xdr:rowOff>
    </xdr:from>
    <xdr:to>
      <xdr:col>5</xdr:col>
      <xdr:colOff>542925</xdr:colOff>
      <xdr:row>67</xdr:row>
      <xdr:rowOff>19050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95250</xdr:colOff>
      <xdr:row>40</xdr:row>
      <xdr:rowOff>114300</xdr:rowOff>
    </xdr:from>
    <xdr:to>
      <xdr:col>10</xdr:col>
      <xdr:colOff>514350</xdr:colOff>
      <xdr:row>52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8</xdr:row>
      <xdr:rowOff>0</xdr:rowOff>
    </xdr:from>
    <xdr:to>
      <xdr:col>38</xdr:col>
      <xdr:colOff>0</xdr:colOff>
      <xdr:row>20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10</xdr:col>
      <xdr:colOff>419100</xdr:colOff>
      <xdr:row>67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619125</xdr:colOff>
      <xdr:row>71</xdr:row>
      <xdr:rowOff>0</xdr:rowOff>
    </xdr:from>
    <xdr:to>
      <xdr:col>5</xdr:col>
      <xdr:colOff>552450</xdr:colOff>
      <xdr:row>82</xdr:row>
      <xdr:rowOff>142875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71</xdr:row>
      <xdr:rowOff>0</xdr:rowOff>
    </xdr:from>
    <xdr:to>
      <xdr:col>9</xdr:col>
      <xdr:colOff>657225</xdr:colOff>
      <xdr:row>82</xdr:row>
      <xdr:rowOff>142875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371475</xdr:colOff>
      <xdr:row>0</xdr:row>
      <xdr:rowOff>133350</xdr:rowOff>
    </xdr:from>
    <xdr:to>
      <xdr:col>28</xdr:col>
      <xdr:colOff>66675</xdr:colOff>
      <xdr:row>10</xdr:row>
      <xdr:rowOff>142875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33</xdr:col>
      <xdr:colOff>514350</xdr:colOff>
      <xdr:row>11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39</xdr:col>
      <xdr:colOff>514350</xdr:colOff>
      <xdr:row>11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400050</xdr:colOff>
      <xdr:row>11</xdr:row>
      <xdr:rowOff>142875</xdr:rowOff>
    </xdr:from>
    <xdr:to>
      <xdr:col>28</xdr:col>
      <xdr:colOff>95250</xdr:colOff>
      <xdr:row>22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12</xdr:row>
      <xdr:rowOff>0</xdr:rowOff>
    </xdr:from>
    <xdr:to>
      <xdr:col>33</xdr:col>
      <xdr:colOff>514350</xdr:colOff>
      <xdr:row>22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12</xdr:row>
      <xdr:rowOff>0</xdr:rowOff>
    </xdr:from>
    <xdr:to>
      <xdr:col>39</xdr:col>
      <xdr:colOff>514350</xdr:colOff>
      <xdr:row>22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419100</xdr:colOff>
      <xdr:row>23</xdr:row>
      <xdr:rowOff>19050</xdr:rowOff>
    </xdr:from>
    <xdr:to>
      <xdr:col>28</xdr:col>
      <xdr:colOff>114300</xdr:colOff>
      <xdr:row>33</xdr:row>
      <xdr:rowOff>28575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23</xdr:row>
      <xdr:rowOff>0</xdr:rowOff>
    </xdr:from>
    <xdr:to>
      <xdr:col>33</xdr:col>
      <xdr:colOff>514350</xdr:colOff>
      <xdr:row>33</xdr:row>
      <xdr:rowOff>9525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39</xdr:col>
      <xdr:colOff>514350</xdr:colOff>
      <xdr:row>33</xdr:row>
      <xdr:rowOff>9525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438150</xdr:colOff>
      <xdr:row>34</xdr:row>
      <xdr:rowOff>76200</xdr:rowOff>
    </xdr:from>
    <xdr:to>
      <xdr:col>28</xdr:col>
      <xdr:colOff>133350</xdr:colOff>
      <xdr:row>44</xdr:row>
      <xdr:rowOff>85725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34</xdr:row>
      <xdr:rowOff>0</xdr:rowOff>
    </xdr:from>
    <xdr:to>
      <xdr:col>33</xdr:col>
      <xdr:colOff>514350</xdr:colOff>
      <xdr:row>44</xdr:row>
      <xdr:rowOff>9525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34</xdr:row>
      <xdr:rowOff>0</xdr:rowOff>
    </xdr:from>
    <xdr:to>
      <xdr:col>39</xdr:col>
      <xdr:colOff>514350</xdr:colOff>
      <xdr:row>44</xdr:row>
      <xdr:rowOff>9525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447675</xdr:colOff>
      <xdr:row>44</xdr:row>
      <xdr:rowOff>142875</xdr:rowOff>
    </xdr:from>
    <xdr:to>
      <xdr:col>28</xdr:col>
      <xdr:colOff>142875</xdr:colOff>
      <xdr:row>55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600075</xdr:colOff>
      <xdr:row>44</xdr:row>
      <xdr:rowOff>114300</xdr:rowOff>
    </xdr:from>
    <xdr:to>
      <xdr:col>33</xdr:col>
      <xdr:colOff>504825</xdr:colOff>
      <xdr:row>54</xdr:row>
      <xdr:rowOff>123825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45</xdr:row>
      <xdr:rowOff>0</xdr:rowOff>
    </xdr:from>
    <xdr:to>
      <xdr:col>39</xdr:col>
      <xdr:colOff>514350</xdr:colOff>
      <xdr:row>55</xdr:row>
      <xdr:rowOff>9525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457200</xdr:colOff>
      <xdr:row>56</xdr:row>
      <xdr:rowOff>19050</xdr:rowOff>
    </xdr:from>
    <xdr:to>
      <xdr:col>28</xdr:col>
      <xdr:colOff>152400</xdr:colOff>
      <xdr:row>66</xdr:row>
      <xdr:rowOff>28575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56</xdr:row>
      <xdr:rowOff>0</xdr:rowOff>
    </xdr:from>
    <xdr:to>
      <xdr:col>33</xdr:col>
      <xdr:colOff>514350</xdr:colOff>
      <xdr:row>66</xdr:row>
      <xdr:rowOff>9525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0</xdr:colOff>
      <xdr:row>56</xdr:row>
      <xdr:rowOff>0</xdr:rowOff>
    </xdr:from>
    <xdr:to>
      <xdr:col>39</xdr:col>
      <xdr:colOff>514350</xdr:colOff>
      <xdr:row>66</xdr:row>
      <xdr:rowOff>9525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1152525</xdr:colOff>
      <xdr:row>19</xdr:row>
      <xdr:rowOff>114300</xdr:rowOff>
    </xdr:from>
    <xdr:to>
      <xdr:col>19</xdr:col>
      <xdr:colOff>1123950</xdr:colOff>
      <xdr:row>29</xdr:row>
      <xdr:rowOff>123825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16</xdr:col>
      <xdr:colOff>800100</xdr:colOff>
      <xdr:row>51</xdr:row>
      <xdr:rowOff>9525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19</xdr:col>
      <xdr:colOff>1143000</xdr:colOff>
      <xdr:row>51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1143000</xdr:colOff>
      <xdr:row>52</xdr:row>
      <xdr:rowOff>114300</xdr:rowOff>
    </xdr:from>
    <xdr:to>
      <xdr:col>16</xdr:col>
      <xdr:colOff>790575</xdr:colOff>
      <xdr:row>62</xdr:row>
      <xdr:rowOff>123825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19</xdr:col>
      <xdr:colOff>1143000</xdr:colOff>
      <xdr:row>63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723900</xdr:colOff>
      <xdr:row>38</xdr:row>
      <xdr:rowOff>38100</xdr:rowOff>
    </xdr:from>
    <xdr:to>
      <xdr:col>8</xdr:col>
      <xdr:colOff>323850</xdr:colOff>
      <xdr:row>48</xdr:row>
      <xdr:rowOff>47625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666750</xdr:colOff>
      <xdr:row>49</xdr:row>
      <xdr:rowOff>76200</xdr:rowOff>
    </xdr:from>
    <xdr:to>
      <xdr:col>8</xdr:col>
      <xdr:colOff>266700</xdr:colOff>
      <xdr:row>59</xdr:row>
      <xdr:rowOff>85725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"/>
  <sheetViews>
    <sheetView workbookViewId="0">
      <selection activeCell="N37" sqref="N37"/>
    </sheetView>
  </sheetViews>
  <sheetFormatPr baseColWidth="10" defaultColWidth="8.83203125" defaultRowHeight="15" x14ac:dyDescent="0.2"/>
  <cols>
    <col min="1" max="1" width="6.33203125" style="1" bestFit="1" customWidth="1"/>
    <col min="2" max="2" width="9.6640625" style="1" bestFit="1" customWidth="1"/>
    <col min="3" max="3" width="12.5" style="1" bestFit="1" customWidth="1"/>
    <col min="4" max="4" width="9.6640625" style="1" bestFit="1" customWidth="1"/>
    <col min="5" max="5" width="8.83203125" style="1" bestFit="1" customWidth="1"/>
    <col min="6" max="6" width="9.6640625" style="1" bestFit="1" customWidth="1"/>
    <col min="7" max="7" width="8.83203125" style="1" bestFit="1" customWidth="1"/>
    <col min="8" max="11" width="9.1640625" style="1" bestFit="1" customWidth="1"/>
    <col min="12" max="12" width="8.33203125" style="1" bestFit="1" customWidth="1"/>
    <col min="13" max="13" width="10" style="1" bestFit="1" customWidth="1"/>
    <col min="14" max="14" width="8.33203125" style="1" bestFit="1" customWidth="1"/>
    <col min="15" max="17" width="9.1640625" style="1" bestFit="1" customWidth="1"/>
    <col min="18" max="18" width="16.33203125" style="1" bestFit="1" customWidth="1"/>
    <col min="19" max="19" width="9.6640625" style="1" bestFit="1" customWidth="1"/>
    <col min="20" max="20" width="10.33203125" style="1" bestFit="1" customWidth="1"/>
    <col min="21" max="21" width="9.5" style="1" bestFit="1" customWidth="1"/>
    <col min="22" max="22" width="8.5" style="1" bestFit="1" customWidth="1"/>
    <col min="23" max="23" width="8.83203125" style="1" bestFit="1" customWidth="1"/>
    <col min="24" max="24" width="8.33203125" style="1" bestFit="1" customWidth="1"/>
    <col min="25" max="25" width="8.83203125" style="1" bestFit="1" customWidth="1"/>
    <col min="26" max="26" width="10.5" style="1" bestFit="1" customWidth="1"/>
    <col min="27" max="16384" width="8.83203125" style="1"/>
  </cols>
  <sheetData>
    <row r="2" spans="1:26" s="4" customFormat="1" ht="12" x14ac:dyDescent="0.2">
      <c r="A2" s="10" t="s">
        <v>70</v>
      </c>
      <c r="B2" s="10" t="s">
        <v>73</v>
      </c>
      <c r="C2" s="10" t="s">
        <v>100</v>
      </c>
      <c r="D2" s="10" t="s">
        <v>101</v>
      </c>
      <c r="E2" s="10" t="s">
        <v>102</v>
      </c>
      <c r="F2" s="10" t="s">
        <v>103</v>
      </c>
      <c r="G2" s="10" t="s">
        <v>104</v>
      </c>
      <c r="H2" s="10" t="s">
        <v>105</v>
      </c>
      <c r="I2" s="10" t="s">
        <v>106</v>
      </c>
      <c r="J2" s="10" t="s">
        <v>107</v>
      </c>
      <c r="K2" s="10" t="s">
        <v>108</v>
      </c>
      <c r="L2" s="10" t="s">
        <v>109</v>
      </c>
      <c r="M2" s="10" t="s">
        <v>110</v>
      </c>
      <c r="N2" s="10" t="s">
        <v>111</v>
      </c>
      <c r="O2" s="10" t="s">
        <v>112</v>
      </c>
      <c r="P2" s="10" t="s">
        <v>113</v>
      </c>
      <c r="Q2" s="10" t="s">
        <v>114</v>
      </c>
      <c r="R2" s="10" t="s">
        <v>115</v>
      </c>
      <c r="S2" s="10" t="s">
        <v>116</v>
      </c>
      <c r="T2" s="10" t="s">
        <v>117</v>
      </c>
      <c r="U2" s="10" t="s">
        <v>118</v>
      </c>
      <c r="V2" s="10" t="s">
        <v>119</v>
      </c>
      <c r="W2" s="10" t="s">
        <v>120</v>
      </c>
      <c r="X2" s="10" t="s">
        <v>121</v>
      </c>
      <c r="Y2" s="10" t="s">
        <v>122</v>
      </c>
      <c r="Z2" s="10" t="s">
        <v>135</v>
      </c>
    </row>
    <row r="3" spans="1:26" s="4" customFormat="1" ht="12" x14ac:dyDescent="0.2">
      <c r="A3" s="5" t="s">
        <v>85</v>
      </c>
      <c r="B3" s="9">
        <v>2183515121</v>
      </c>
      <c r="C3" s="8">
        <v>2020683307.15607</v>
      </c>
      <c r="D3" s="8">
        <v>1530064024.42768</v>
      </c>
      <c r="E3" s="8">
        <v>922931585.04768097</v>
      </c>
      <c r="F3" s="8">
        <v>1796565891.98085</v>
      </c>
      <c r="G3" s="8">
        <v>260776856.08524999</v>
      </c>
      <c r="H3" s="8">
        <v>216855519.628483</v>
      </c>
      <c r="I3" s="8">
        <v>222497010.730652</v>
      </c>
      <c r="J3" s="8">
        <v>20158158.1393837</v>
      </c>
      <c r="K3" s="8">
        <v>729096.28176937997</v>
      </c>
      <c r="L3" s="8">
        <v>86653050.357965693</v>
      </c>
      <c r="M3" s="8">
        <v>5977887.9463233603</v>
      </c>
      <c r="N3" s="8">
        <v>69078420.133017004</v>
      </c>
      <c r="O3" s="8">
        <v>11931204.5866894</v>
      </c>
      <c r="P3" s="8">
        <v>4691608.7174285101</v>
      </c>
      <c r="Q3" s="8">
        <v>3009501.2603229899</v>
      </c>
      <c r="R3" s="8">
        <v>7272283073.1504602</v>
      </c>
      <c r="S3" s="8">
        <v>2584727754.78404</v>
      </c>
      <c r="T3" s="8">
        <v>948789007.080827</v>
      </c>
      <c r="U3" s="8">
        <v>308700600.57774502</v>
      </c>
      <c r="V3" s="8">
        <v>17151654.992333401</v>
      </c>
      <c r="W3" s="8">
        <v>405782649.43185598</v>
      </c>
      <c r="X3" s="8">
        <v>19096349.678591698</v>
      </c>
      <c r="Y3" s="8">
        <v>889458981.003636</v>
      </c>
      <c r="Z3" s="9">
        <v>66977285.245337702</v>
      </c>
    </row>
    <row r="4" spans="1:26" s="4" customFormat="1" ht="12" x14ac:dyDescent="0.2">
      <c r="A4" s="5" t="s">
        <v>86</v>
      </c>
      <c r="B4" s="9">
        <v>2344733202</v>
      </c>
      <c r="C4" s="8">
        <v>2350061657.4451098</v>
      </c>
      <c r="D4" s="8">
        <v>1620279052.54653</v>
      </c>
      <c r="E4" s="8">
        <v>983426563.02100599</v>
      </c>
      <c r="F4" s="8">
        <v>1904052156.3838301</v>
      </c>
      <c r="G4" s="8">
        <v>287292525.95970398</v>
      </c>
      <c r="H4" s="8">
        <v>249762747.49145201</v>
      </c>
      <c r="I4" s="8">
        <v>236768919.316919</v>
      </c>
      <c r="J4" s="8">
        <v>19863669.166839801</v>
      </c>
      <c r="K4" s="8">
        <v>970278.01588387601</v>
      </c>
      <c r="L4" s="8">
        <v>90619416.863822296</v>
      </c>
      <c r="M4" s="8">
        <v>7632031.64395029</v>
      </c>
      <c r="N4" s="8">
        <v>71552289.307530001</v>
      </c>
      <c r="O4" s="8">
        <v>15830232.446376</v>
      </c>
      <c r="P4" s="8">
        <v>6440359.0254442403</v>
      </c>
      <c r="Q4" s="8">
        <v>2702979.1227443502</v>
      </c>
      <c r="R4" s="8">
        <v>7416235273.2810497</v>
      </c>
      <c r="S4" s="8">
        <v>2710839881.72754</v>
      </c>
      <c r="T4" s="8">
        <v>991862151.98081303</v>
      </c>
      <c r="U4" s="8">
        <v>328292413.75876701</v>
      </c>
      <c r="V4" s="8">
        <v>17452228.171399899</v>
      </c>
      <c r="W4" s="8">
        <v>448898670.47899002</v>
      </c>
      <c r="X4" s="8">
        <v>19816436.058810499</v>
      </c>
      <c r="Y4" s="8">
        <v>997965837.56219494</v>
      </c>
      <c r="Z4" s="9">
        <v>67095504.489048198</v>
      </c>
    </row>
    <row r="5" spans="1:26" s="4" customFormat="1" ht="12" x14ac:dyDescent="0.2">
      <c r="A5" s="5" t="s">
        <v>87</v>
      </c>
      <c r="B5" s="9">
        <v>2407093289</v>
      </c>
      <c r="C5" s="8">
        <v>2075268029.9878199</v>
      </c>
      <c r="D5" s="8">
        <v>1519137701.5934701</v>
      </c>
      <c r="E5" s="8">
        <v>892894845.47921896</v>
      </c>
      <c r="F5" s="8">
        <v>1668581925.00508</v>
      </c>
      <c r="G5" s="8">
        <v>265445605.74571201</v>
      </c>
      <c r="H5" s="8">
        <v>238045434.56633699</v>
      </c>
      <c r="I5" s="8">
        <v>221006233.72100401</v>
      </c>
      <c r="J5" s="8">
        <v>18732772.387542799</v>
      </c>
      <c r="K5" s="8">
        <v>966673.91492755897</v>
      </c>
      <c r="L5" s="8">
        <v>86488275.250962198</v>
      </c>
      <c r="M5" s="8">
        <v>7199628.6834942503</v>
      </c>
      <c r="N5" s="8">
        <v>68653119.012221605</v>
      </c>
      <c r="O5" s="8">
        <v>12365434.368631201</v>
      </c>
      <c r="P5" s="8">
        <v>6385073.7231489904</v>
      </c>
      <c r="Q5" s="8">
        <v>2187167.83336533</v>
      </c>
      <c r="R5" s="8">
        <v>6952035473.9932203</v>
      </c>
      <c r="S5" s="8">
        <v>2385392872.4714599</v>
      </c>
      <c r="T5" s="8">
        <v>939621974.44167602</v>
      </c>
      <c r="U5" s="8">
        <v>306306900.05783999</v>
      </c>
      <c r="V5" s="8">
        <v>16110449.226179101</v>
      </c>
      <c r="W5" s="8">
        <v>442126037.506984</v>
      </c>
      <c r="X5" s="8">
        <v>20808991.867600702</v>
      </c>
      <c r="Y5" s="8">
        <v>935686729.26526797</v>
      </c>
      <c r="Z5" s="9">
        <v>64722167.411051102</v>
      </c>
    </row>
    <row r="6" spans="1:26" s="4" customFormat="1" ht="12" x14ac:dyDescent="0.2">
      <c r="A6" s="5" t="s">
        <v>88</v>
      </c>
      <c r="B6" s="9">
        <v>2387884122</v>
      </c>
      <c r="C6" s="8">
        <v>2058814525.63574</v>
      </c>
      <c r="D6" s="8">
        <v>1437687194.8289599</v>
      </c>
      <c r="E6" s="8">
        <v>894626890.69361198</v>
      </c>
      <c r="F6" s="8">
        <v>1655247434.9141099</v>
      </c>
      <c r="G6" s="8">
        <v>254038439.468528</v>
      </c>
      <c r="H6" s="8">
        <v>225994140.83867499</v>
      </c>
      <c r="I6" s="8">
        <v>221163814.764929</v>
      </c>
      <c r="J6" s="8">
        <v>24993151.142478202</v>
      </c>
      <c r="K6" s="8">
        <v>1002115.76426575</v>
      </c>
      <c r="L6" s="8">
        <v>83736894.577458695</v>
      </c>
      <c r="M6" s="8">
        <v>7055742.0172399599</v>
      </c>
      <c r="N6" s="8">
        <v>65432691.864589497</v>
      </c>
      <c r="O6" s="8">
        <v>15630086.0970212</v>
      </c>
      <c r="P6" s="8">
        <v>6913310.3044546098</v>
      </c>
      <c r="Q6" s="8">
        <v>2947086.9391543199</v>
      </c>
      <c r="R6" s="8">
        <v>5296857849.5886202</v>
      </c>
      <c r="S6" s="8">
        <v>2373300485.9296298</v>
      </c>
      <c r="T6" s="8">
        <v>915124233.86940706</v>
      </c>
      <c r="U6" s="8">
        <v>309305760.91860199</v>
      </c>
      <c r="V6" s="8">
        <v>14028579.886189099</v>
      </c>
      <c r="W6" s="8">
        <v>420922546.05834597</v>
      </c>
      <c r="X6" s="8">
        <v>18388198.3181904</v>
      </c>
      <c r="Y6" s="8">
        <v>924904757.15732503</v>
      </c>
      <c r="Z6" s="9">
        <v>65238972.4730369</v>
      </c>
    </row>
    <row r="7" spans="1:26" s="4" customFormat="1" ht="12" x14ac:dyDescent="0.2">
      <c r="A7" s="5" t="s">
        <v>89</v>
      </c>
      <c r="B7" s="9">
        <v>2383569232</v>
      </c>
      <c r="C7" s="8">
        <v>2025991936.5817299</v>
      </c>
      <c r="D7" s="8">
        <v>1379781388.3295901</v>
      </c>
      <c r="E7" s="16">
        <v>852932683</v>
      </c>
      <c r="F7" s="8">
        <v>1650058306.7495601</v>
      </c>
      <c r="G7" s="8">
        <v>254941147.214991</v>
      </c>
      <c r="H7" s="8">
        <v>225562330.96376899</v>
      </c>
      <c r="I7" s="8">
        <v>219025030.96834701</v>
      </c>
      <c r="J7" s="8">
        <v>27412559.0908233</v>
      </c>
      <c r="K7" s="8">
        <v>630624.43798401405</v>
      </c>
      <c r="L7" s="8">
        <v>87679095.611821905</v>
      </c>
      <c r="M7" s="8">
        <v>6341255.8828173103</v>
      </c>
      <c r="N7" s="8">
        <v>70587500.053519696</v>
      </c>
      <c r="O7" s="8">
        <v>16721943.9460497</v>
      </c>
      <c r="P7" s="8">
        <v>7047381.8584677298</v>
      </c>
      <c r="Q7" s="8">
        <v>2438560.20387309</v>
      </c>
      <c r="R7" s="8">
        <v>5503587056.3849297</v>
      </c>
      <c r="S7" s="8">
        <v>2412597903.8846002</v>
      </c>
      <c r="T7" s="8">
        <v>922290714.02052295</v>
      </c>
      <c r="U7" s="8">
        <v>303595630.31032401</v>
      </c>
      <c r="V7" s="8">
        <v>16861599.730009701</v>
      </c>
      <c r="W7" s="8">
        <v>426277156.22802597</v>
      </c>
      <c r="X7" s="8">
        <v>20214366.824832398</v>
      </c>
      <c r="Y7" s="8">
        <v>953950922.05698097</v>
      </c>
      <c r="Z7" s="9">
        <v>64123737.819596201</v>
      </c>
    </row>
    <row r="9" spans="1:26" s="4" customFormat="1" ht="12" x14ac:dyDescent="0.2">
      <c r="B9" s="17">
        <f>100*STDEV(B3:B7)/AVERAGE(B3:B7)</f>
        <v>3.8906989058519499</v>
      </c>
      <c r="C9" s="17">
        <f t="shared" ref="C9:Y9" si="0">100*STDEV(C3:C7)/AVERAGE(C3:C7)</f>
        <v>6.562557852055698</v>
      </c>
      <c r="D9" s="17">
        <f t="shared" si="0"/>
        <v>6.1605603775724882</v>
      </c>
      <c r="E9" s="17">
        <f t="shared" si="0"/>
        <v>5.3144550241484882</v>
      </c>
      <c r="F9" s="17">
        <f t="shared" si="0"/>
        <v>6.467259731062815</v>
      </c>
      <c r="G9" s="17">
        <f t="shared" si="0"/>
        <v>5.1251996725336397</v>
      </c>
      <c r="H9" s="17">
        <f t="shared" si="0"/>
        <v>5.5382935322712434</v>
      </c>
      <c r="I9" s="17">
        <f t="shared" si="0"/>
        <v>3.2103177418289746</v>
      </c>
      <c r="J9" s="17">
        <f t="shared" si="0"/>
        <v>16.922400606127933</v>
      </c>
      <c r="K9" s="17">
        <f t="shared" si="0"/>
        <v>19.591390562741484</v>
      </c>
      <c r="L9" s="17">
        <f t="shared" si="0"/>
        <v>2.8484668926910386</v>
      </c>
      <c r="M9" s="17">
        <f t="shared" si="0"/>
        <v>9.7922630594561646</v>
      </c>
      <c r="N9" s="17">
        <f t="shared" si="0"/>
        <v>3.385657754993495</v>
      </c>
      <c r="O9" s="17">
        <f t="shared" si="0"/>
        <v>15.08981562246275</v>
      </c>
      <c r="P9" s="17">
        <f t="shared" si="0"/>
        <v>14.960923076688871</v>
      </c>
      <c r="Q9" s="17">
        <f t="shared" si="0"/>
        <v>13.023490960862263</v>
      </c>
      <c r="R9" s="17">
        <f t="shared" si="0"/>
        <v>15.565840158017217</v>
      </c>
      <c r="S9" s="17">
        <f t="shared" si="0"/>
        <v>5.9568122825677241</v>
      </c>
      <c r="T9" s="17">
        <f t="shared" si="0"/>
        <v>3.1957863306684096</v>
      </c>
      <c r="U9" s="17">
        <f t="shared" si="0"/>
        <v>3.1469978886136696</v>
      </c>
      <c r="V9" s="17">
        <f t="shared" si="0"/>
        <v>8.4241857520269789</v>
      </c>
      <c r="W9" s="17">
        <f t="shared" si="0"/>
        <v>4.0050701621570139</v>
      </c>
      <c r="X9" s="17">
        <f t="shared" si="0"/>
        <v>4.815562850099866</v>
      </c>
      <c r="Y9" s="17">
        <f t="shared" si="0"/>
        <v>4.2384778012676625</v>
      </c>
      <c r="Z9" s="17">
        <f>100*STDEV(Z3:Z7)/AVERAGE(Z3:Z6)</f>
        <v>2.0337635696728031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zoomScale="80" zoomScaleNormal="80" zoomScalePageLayoutView="80" workbookViewId="0">
      <selection activeCell="K30" sqref="J30:K30"/>
    </sheetView>
  </sheetViews>
  <sheetFormatPr baseColWidth="10" defaultColWidth="8.83203125" defaultRowHeight="14" x14ac:dyDescent="0.2"/>
  <cols>
    <col min="1" max="1" width="13.5" style="22" bestFit="1" customWidth="1"/>
    <col min="2" max="2" width="7.5" style="22" bestFit="1" customWidth="1"/>
    <col min="3" max="3" width="16" style="22" bestFit="1" customWidth="1"/>
    <col min="4" max="4" width="11.83203125" style="22" bestFit="1" customWidth="1"/>
    <col min="5" max="5" width="11.33203125" style="22" bestFit="1" customWidth="1"/>
    <col min="6" max="6" width="11.33203125" style="22" customWidth="1"/>
    <col min="7" max="7" width="14.1640625" style="22" bestFit="1" customWidth="1"/>
    <col min="8" max="10" width="11" style="22" bestFit="1" customWidth="1"/>
    <col min="11" max="11" width="10" style="22" bestFit="1" customWidth="1"/>
    <col min="12" max="13" width="10.33203125" style="22" bestFit="1" customWidth="1"/>
    <col min="14" max="14" width="9" style="22" bestFit="1" customWidth="1"/>
    <col min="15" max="15" width="9.5" style="22" bestFit="1" customWidth="1"/>
    <col min="16" max="16" width="10" style="22" bestFit="1" customWidth="1"/>
    <col min="17" max="17" width="10.83203125" style="22" bestFit="1" customWidth="1"/>
    <col min="18" max="18" width="9" style="22" bestFit="1" customWidth="1"/>
    <col min="19" max="19" width="9.83203125" style="22" bestFit="1" customWidth="1"/>
    <col min="20" max="20" width="9" style="22" bestFit="1" customWidth="1"/>
    <col min="21" max="21" width="9.5" style="22" bestFit="1" customWidth="1"/>
    <col min="22" max="22" width="18.33203125" style="22" bestFit="1" customWidth="1"/>
    <col min="23" max="23" width="11" style="22" bestFit="1" customWidth="1"/>
    <col min="24" max="24" width="11.6640625" style="22" bestFit="1" customWidth="1"/>
    <col min="25" max="25" width="11.1640625" style="22" bestFit="1" customWidth="1"/>
    <col min="26" max="26" width="9.5" style="22" bestFit="1" customWidth="1"/>
    <col min="27" max="27" width="10" style="22" bestFit="1" customWidth="1"/>
    <col min="28" max="28" width="9.5" style="22" bestFit="1" customWidth="1"/>
    <col min="29" max="29" width="11" style="22" bestFit="1" customWidth="1"/>
    <col min="30" max="16384" width="8.83203125" style="22"/>
  </cols>
  <sheetData>
    <row r="1" spans="1:29" ht="15" x14ac:dyDescent="0.2">
      <c r="D1" s="69" t="s">
        <v>133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x14ac:dyDescent="0.2">
      <c r="A2" s="24" t="s">
        <v>70</v>
      </c>
      <c r="B2" s="24" t="s">
        <v>71</v>
      </c>
      <c r="C2" s="24" t="s">
        <v>123</v>
      </c>
      <c r="D2" s="24" t="s">
        <v>72</v>
      </c>
      <c r="E2" s="24" t="s">
        <v>73</v>
      </c>
      <c r="F2" s="24" t="s">
        <v>135</v>
      </c>
      <c r="G2" s="24" t="s">
        <v>100</v>
      </c>
      <c r="H2" s="24" t="s">
        <v>101</v>
      </c>
      <c r="I2" s="24" t="s">
        <v>102</v>
      </c>
      <c r="J2" s="24" t="s">
        <v>103</v>
      </c>
      <c r="K2" s="24" t="s">
        <v>104</v>
      </c>
      <c r="L2" s="24" t="s">
        <v>105</v>
      </c>
      <c r="M2" s="24" t="s">
        <v>106</v>
      </c>
      <c r="N2" s="24" t="s">
        <v>107</v>
      </c>
      <c r="O2" s="24" t="s">
        <v>108</v>
      </c>
      <c r="P2" s="24" t="s">
        <v>109</v>
      </c>
      <c r="Q2" s="24" t="s">
        <v>110</v>
      </c>
      <c r="R2" s="24" t="s">
        <v>111</v>
      </c>
      <c r="S2" s="24" t="s">
        <v>112</v>
      </c>
      <c r="T2" s="24" t="s">
        <v>113</v>
      </c>
      <c r="U2" s="24" t="s">
        <v>114</v>
      </c>
      <c r="V2" s="24" t="s">
        <v>115</v>
      </c>
      <c r="W2" s="24" t="s">
        <v>116</v>
      </c>
      <c r="X2" s="24" t="s">
        <v>117</v>
      </c>
      <c r="Y2" s="24" t="s">
        <v>118</v>
      </c>
      <c r="Z2" s="24" t="s">
        <v>119</v>
      </c>
      <c r="AA2" s="24" t="s">
        <v>120</v>
      </c>
      <c r="AB2" s="24" t="s">
        <v>121</v>
      </c>
      <c r="AC2" s="24" t="s">
        <v>122</v>
      </c>
    </row>
    <row r="3" spans="1:29" x14ac:dyDescent="0.2">
      <c r="A3" s="25" t="s">
        <v>0</v>
      </c>
      <c r="B3" s="26" t="s">
        <v>124</v>
      </c>
      <c r="C3" s="26" t="s">
        <v>128</v>
      </c>
      <c r="D3" s="27">
        <v>24398805.901892599</v>
      </c>
      <c r="E3" s="27">
        <v>990342373.34406197</v>
      </c>
      <c r="F3" s="27">
        <v>73796447.4351753</v>
      </c>
      <c r="G3" s="27">
        <v>2074454282.32779</v>
      </c>
      <c r="H3" s="27">
        <v>1484492211.39183</v>
      </c>
      <c r="I3" s="27">
        <v>509703650.27419299</v>
      </c>
      <c r="J3" s="27">
        <v>1840663097.60585</v>
      </c>
      <c r="K3" s="27">
        <v>172086876.66100401</v>
      </c>
      <c r="L3" s="27">
        <v>303856661.59561998</v>
      </c>
      <c r="M3" s="27">
        <v>226479816.035052</v>
      </c>
      <c r="N3" s="27">
        <v>17861155.995272301</v>
      </c>
      <c r="O3" s="27">
        <v>229032.27620793899</v>
      </c>
      <c r="P3" s="27">
        <v>97324249.249086395</v>
      </c>
      <c r="Q3" s="27">
        <v>1417457.8002422</v>
      </c>
      <c r="R3" s="27">
        <v>64348227.040171899</v>
      </c>
      <c r="S3" s="27">
        <v>6034911.0488687996</v>
      </c>
      <c r="T3" s="27">
        <v>3778658.8678235998</v>
      </c>
      <c r="U3" s="27">
        <v>890067.13793900295</v>
      </c>
      <c r="V3" s="27">
        <v>6882394217.58992</v>
      </c>
      <c r="W3" s="27">
        <v>2592613827.7817798</v>
      </c>
      <c r="X3" s="27">
        <v>969825856.123842</v>
      </c>
      <c r="Y3" s="27">
        <v>305420025.50165302</v>
      </c>
      <c r="Z3" s="27">
        <v>14450200.585191401</v>
      </c>
      <c r="AA3" s="27">
        <v>444039722.42211801</v>
      </c>
      <c r="AB3" s="27">
        <v>18489700.683862299</v>
      </c>
      <c r="AC3" s="27">
        <v>979018566.82523203</v>
      </c>
    </row>
    <row r="4" spans="1:29" x14ac:dyDescent="0.2">
      <c r="A4" s="25" t="s">
        <v>126</v>
      </c>
      <c r="B4" s="26" t="s">
        <v>124</v>
      </c>
      <c r="C4" s="26" t="s">
        <v>128</v>
      </c>
      <c r="D4" s="27">
        <v>43995260.592570297</v>
      </c>
      <c r="E4" s="27">
        <v>1098488918.64659</v>
      </c>
      <c r="F4" s="27">
        <v>72571761.886297494</v>
      </c>
      <c r="G4" s="27">
        <v>2249961468.1315398</v>
      </c>
      <c r="H4" s="27">
        <v>1517660175.73928</v>
      </c>
      <c r="I4" s="27">
        <v>562574650.02645695</v>
      </c>
      <c r="J4" s="27">
        <v>1902440561.0274799</v>
      </c>
      <c r="K4" s="27">
        <v>191858143.56261799</v>
      </c>
      <c r="L4" s="27">
        <v>314970311.55587697</v>
      </c>
      <c r="M4" s="27">
        <v>243606024.220074</v>
      </c>
      <c r="N4" s="27">
        <v>17722941.016765401</v>
      </c>
      <c r="O4" s="27">
        <v>630058.91225200903</v>
      </c>
      <c r="P4" s="27">
        <v>103945949.487565</v>
      </c>
      <c r="Q4" s="27">
        <v>1463713.33699359</v>
      </c>
      <c r="R4" s="27">
        <v>70333071.313901007</v>
      </c>
      <c r="S4" s="27">
        <v>5888300.9310132302</v>
      </c>
      <c r="T4" s="27">
        <v>6230444.6373035004</v>
      </c>
      <c r="U4" s="27">
        <v>2553344.8114948901</v>
      </c>
      <c r="V4" s="27">
        <v>7790723714.8105698</v>
      </c>
      <c r="W4" s="27">
        <v>2587451144.54073</v>
      </c>
      <c r="X4" s="27">
        <v>1086389242.4577301</v>
      </c>
      <c r="Y4" s="27">
        <v>343326045.25919402</v>
      </c>
      <c r="Z4" s="27">
        <v>17318572.146866601</v>
      </c>
      <c r="AA4" s="27">
        <v>487147349.31944102</v>
      </c>
      <c r="AB4" s="27">
        <v>19247279.849264599</v>
      </c>
      <c r="AC4" s="27">
        <v>955489137.18235302</v>
      </c>
    </row>
    <row r="5" spans="1:29" x14ac:dyDescent="0.2">
      <c r="A5" s="25" t="s">
        <v>1</v>
      </c>
      <c r="B5" s="26" t="s">
        <v>124</v>
      </c>
      <c r="C5" s="26" t="s">
        <v>128</v>
      </c>
      <c r="D5" s="27">
        <v>24470561.698084898</v>
      </c>
      <c r="E5" s="27">
        <v>1048882970.97326</v>
      </c>
      <c r="F5" s="27">
        <v>77087459.882844701</v>
      </c>
      <c r="G5" s="27">
        <v>2157785345.9705801</v>
      </c>
      <c r="H5" s="27">
        <v>1500054002.7793801</v>
      </c>
      <c r="I5" s="27">
        <v>567931761.73364997</v>
      </c>
      <c r="J5" s="27">
        <v>1889155575.7992699</v>
      </c>
      <c r="K5" s="27">
        <v>177970354.46329799</v>
      </c>
      <c r="L5" s="27">
        <v>307633619.54473299</v>
      </c>
      <c r="M5" s="27">
        <v>231244315.499154</v>
      </c>
      <c r="N5" s="27">
        <v>16816118.800622001</v>
      </c>
      <c r="O5" s="27">
        <v>796536.44751288497</v>
      </c>
      <c r="P5" s="27">
        <v>99982300.794946894</v>
      </c>
      <c r="Q5" s="27">
        <v>1434392.98090248</v>
      </c>
      <c r="R5" s="27">
        <v>68276564.258552596</v>
      </c>
      <c r="S5" s="27">
        <v>7062335.1451502303</v>
      </c>
      <c r="T5" s="27">
        <v>5888058.2102963002</v>
      </c>
      <c r="U5" s="27">
        <v>1736236.1725463399</v>
      </c>
      <c r="V5" s="27">
        <v>7423440892.0672998</v>
      </c>
      <c r="W5" s="27">
        <v>2641204294.83462</v>
      </c>
      <c r="X5" s="27">
        <v>1062469035.55539</v>
      </c>
      <c r="Y5" s="27">
        <v>320301682.47935098</v>
      </c>
      <c r="Z5" s="27">
        <v>17110691.094775598</v>
      </c>
      <c r="AA5" s="27">
        <v>427160074.32571799</v>
      </c>
      <c r="AB5" s="27">
        <v>17680889.468040701</v>
      </c>
      <c r="AC5" s="27">
        <v>1086208950.9198501</v>
      </c>
    </row>
    <row r="6" spans="1:29" x14ac:dyDescent="0.2">
      <c r="A6" s="25" t="s">
        <v>2</v>
      </c>
      <c r="B6" s="26" t="s">
        <v>124</v>
      </c>
      <c r="C6" s="26" t="s">
        <v>128</v>
      </c>
      <c r="D6" s="27">
        <v>23710987.810435299</v>
      </c>
      <c r="E6" s="27">
        <v>1100399572.4719801</v>
      </c>
      <c r="F6" s="27">
        <v>72981279.547808304</v>
      </c>
      <c r="G6" s="27">
        <v>2136381032.8550601</v>
      </c>
      <c r="H6" s="27">
        <v>1485396236.4783399</v>
      </c>
      <c r="I6" s="27">
        <v>540811447.72191203</v>
      </c>
      <c r="J6" s="27">
        <v>1775355253.0462999</v>
      </c>
      <c r="K6" s="27">
        <v>182964406.593528</v>
      </c>
      <c r="L6" s="27">
        <v>313083083.153467</v>
      </c>
      <c r="M6" s="27">
        <v>228272529.62343901</v>
      </c>
      <c r="N6" s="27">
        <v>16634568.021617699</v>
      </c>
      <c r="O6" s="27">
        <v>746752.96888099099</v>
      </c>
      <c r="P6" s="27">
        <v>101643041.838375</v>
      </c>
      <c r="Q6" s="27">
        <v>1730070.6407858301</v>
      </c>
      <c r="R6" s="27">
        <v>67183009.828044102</v>
      </c>
      <c r="S6" s="27">
        <v>6134254.9970364403</v>
      </c>
      <c r="T6" s="27">
        <v>6412749.0413868399</v>
      </c>
      <c r="U6" s="27">
        <v>2058105.6509183601</v>
      </c>
      <c r="V6" s="27">
        <v>7128841725.0545902</v>
      </c>
      <c r="W6" s="27">
        <v>2547821567.91961</v>
      </c>
      <c r="X6" s="27">
        <v>1000138930.05477</v>
      </c>
      <c r="Y6" s="27">
        <v>321433869.069143</v>
      </c>
      <c r="Z6" s="27">
        <v>17546848.8388572</v>
      </c>
      <c r="AA6" s="27">
        <v>435398463.99542099</v>
      </c>
      <c r="AB6" s="27">
        <v>15800482.476135001</v>
      </c>
      <c r="AC6" s="27">
        <v>961073827.35139704</v>
      </c>
    </row>
    <row r="7" spans="1:29" x14ac:dyDescent="0.2">
      <c r="A7" s="25" t="s">
        <v>127</v>
      </c>
      <c r="B7" s="26" t="s">
        <v>124</v>
      </c>
      <c r="C7" s="26" t="s">
        <v>128</v>
      </c>
      <c r="D7" s="27">
        <v>24144430.925858799</v>
      </c>
      <c r="E7" s="27">
        <v>951995608.01625204</v>
      </c>
      <c r="F7" s="27">
        <v>73011233.183461502</v>
      </c>
      <c r="G7" s="27">
        <v>2020487439.3542399</v>
      </c>
      <c r="H7" s="27">
        <v>1473943747.6954701</v>
      </c>
      <c r="I7" s="27">
        <v>523945539.75709301</v>
      </c>
      <c r="J7" s="27">
        <v>1742491263.4051199</v>
      </c>
      <c r="K7" s="27">
        <v>173472528.24317801</v>
      </c>
      <c r="L7" s="27">
        <v>310868082.224428</v>
      </c>
      <c r="M7" s="27">
        <v>224194162.39762801</v>
      </c>
      <c r="N7" s="27">
        <v>17436124.129378401</v>
      </c>
      <c r="O7" s="27">
        <v>691574.94830515096</v>
      </c>
      <c r="P7" s="27">
        <v>103179796.95616101</v>
      </c>
      <c r="Q7" s="27">
        <v>935443.91274312802</v>
      </c>
      <c r="R7" s="27">
        <v>68203745.418582201</v>
      </c>
      <c r="S7" s="27">
        <v>5254466.6750523597</v>
      </c>
      <c r="T7" s="27">
        <v>4991643.2036616001</v>
      </c>
      <c r="U7" s="27">
        <v>1672191.24560256</v>
      </c>
      <c r="V7" s="27">
        <v>7133080252.7371702</v>
      </c>
      <c r="W7" s="27">
        <v>2548548574.4358401</v>
      </c>
      <c r="X7" s="27">
        <v>976670904.02764702</v>
      </c>
      <c r="Y7" s="27">
        <v>306208679.66351002</v>
      </c>
      <c r="Z7" s="27">
        <v>15416997.0247068</v>
      </c>
      <c r="AA7" s="27">
        <v>450560544.08584398</v>
      </c>
      <c r="AB7" s="27">
        <v>13886256.619456399</v>
      </c>
      <c r="AC7" s="27">
        <v>942329366.93053496</v>
      </c>
    </row>
    <row r="8" spans="1:29" x14ac:dyDescent="0.2">
      <c r="A8" s="25" t="s">
        <v>3</v>
      </c>
      <c r="B8" s="26" t="s">
        <v>124</v>
      </c>
      <c r="C8" s="26" t="s">
        <v>128</v>
      </c>
      <c r="D8" s="27">
        <v>24544166.892126899</v>
      </c>
      <c r="E8" s="27">
        <v>1054334661.91245</v>
      </c>
      <c r="F8" s="27">
        <v>71142943.962979898</v>
      </c>
      <c r="G8" s="27">
        <v>2177325212.33074</v>
      </c>
      <c r="H8" s="27">
        <v>1506153377.5510499</v>
      </c>
      <c r="I8" s="27">
        <v>585723564.75190198</v>
      </c>
      <c r="J8" s="27">
        <v>1806222443.2958801</v>
      </c>
      <c r="K8" s="27">
        <v>179117945.38599199</v>
      </c>
      <c r="L8" s="27">
        <v>303220994.42244399</v>
      </c>
      <c r="M8" s="27">
        <v>233496173.24394199</v>
      </c>
      <c r="N8" s="27">
        <v>18305880.1303983</v>
      </c>
      <c r="O8" s="27">
        <v>219799.903721626</v>
      </c>
      <c r="P8" s="27">
        <v>99871603.379967496</v>
      </c>
      <c r="Q8" s="27">
        <v>1211536.91386818</v>
      </c>
      <c r="R8" s="27">
        <v>66729702.0904667</v>
      </c>
      <c r="S8" s="27">
        <v>5455462.0509511502</v>
      </c>
      <c r="T8" s="27">
        <v>6157160.29062129</v>
      </c>
      <c r="U8" s="27">
        <v>1088960.32795748</v>
      </c>
      <c r="V8" s="27">
        <v>7740995091.8984404</v>
      </c>
      <c r="W8" s="27">
        <v>2602011083.3172202</v>
      </c>
      <c r="X8" s="27">
        <v>1010263276.32837</v>
      </c>
      <c r="Y8" s="27">
        <v>315680867.271505</v>
      </c>
      <c r="Z8" s="27">
        <v>16318242.163637601</v>
      </c>
      <c r="AA8" s="27">
        <v>456755406.70862597</v>
      </c>
      <c r="AB8" s="27">
        <v>20280580.085895602</v>
      </c>
      <c r="AC8" s="27">
        <v>953455839.31250298</v>
      </c>
    </row>
    <row r="9" spans="1:29" x14ac:dyDescent="0.2">
      <c r="A9" s="25" t="s">
        <v>10</v>
      </c>
      <c r="B9" s="26" t="s">
        <v>125</v>
      </c>
      <c r="C9" s="26" t="s">
        <v>128</v>
      </c>
      <c r="D9" s="27">
        <v>23341954.843198098</v>
      </c>
      <c r="E9" s="27">
        <v>2050089804.51016</v>
      </c>
      <c r="F9" s="27">
        <v>32922038.821467102</v>
      </c>
      <c r="G9" s="27">
        <v>1995238252.7975199</v>
      </c>
      <c r="H9" s="27">
        <v>1405852916.94104</v>
      </c>
      <c r="I9" s="27">
        <v>668500491.253052</v>
      </c>
      <c r="J9" s="27">
        <v>1727155724.3466001</v>
      </c>
      <c r="K9" s="27">
        <v>315745461.05054301</v>
      </c>
      <c r="L9" s="27">
        <v>339672827.92471302</v>
      </c>
      <c r="M9" s="27">
        <v>195363890.81475899</v>
      </c>
      <c r="N9" s="27">
        <v>16256975.4274178</v>
      </c>
      <c r="O9" s="27">
        <v>1752453.05157808</v>
      </c>
      <c r="P9" s="27">
        <v>80422860.313267395</v>
      </c>
      <c r="Q9" s="27">
        <v>7109344.5972317401</v>
      </c>
      <c r="R9" s="27">
        <v>66842902.2859919</v>
      </c>
      <c r="S9" s="27">
        <v>14149741.9033296</v>
      </c>
      <c r="T9" s="27">
        <v>7933324.3762843199</v>
      </c>
      <c r="U9" s="27">
        <v>209551.00395140899</v>
      </c>
      <c r="V9" s="27">
        <v>6786373532.7587004</v>
      </c>
      <c r="W9" s="27">
        <v>2347438195.86446</v>
      </c>
      <c r="X9" s="27">
        <v>903750172.55204904</v>
      </c>
      <c r="Y9" s="27">
        <v>292311159.78129297</v>
      </c>
      <c r="Z9" s="27">
        <v>12205229.460789001</v>
      </c>
      <c r="AA9" s="27">
        <v>396211480.271272</v>
      </c>
      <c r="AB9" s="27">
        <v>13669241.418346001</v>
      </c>
      <c r="AC9" s="27">
        <v>886811871.18740702</v>
      </c>
    </row>
    <row r="10" spans="1:29" x14ac:dyDescent="0.2">
      <c r="A10" s="25" t="s">
        <v>11</v>
      </c>
      <c r="B10" s="26" t="s">
        <v>125</v>
      </c>
      <c r="C10" s="26" t="s">
        <v>128</v>
      </c>
      <c r="D10" s="27">
        <v>23834771.526693501</v>
      </c>
      <c r="E10" s="27">
        <v>1961852974.83529</v>
      </c>
      <c r="F10" s="27">
        <v>35302193.435767502</v>
      </c>
      <c r="G10" s="27">
        <v>1986768680.8536999</v>
      </c>
      <c r="H10" s="27">
        <v>1387422734.2476101</v>
      </c>
      <c r="I10" s="27">
        <v>641745480.04295301</v>
      </c>
      <c r="J10" s="27">
        <v>1763868381.0560701</v>
      </c>
      <c r="K10" s="27">
        <v>302780333.983881</v>
      </c>
      <c r="L10" s="27">
        <v>337835577.533737</v>
      </c>
      <c r="M10" s="27">
        <v>196782181.542905</v>
      </c>
      <c r="N10" s="27">
        <v>17598062.4481306</v>
      </c>
      <c r="O10" s="27">
        <v>1053052.0008080299</v>
      </c>
      <c r="P10" s="27">
        <v>81872959.469180301</v>
      </c>
      <c r="Q10" s="27">
        <v>8043325.4961630004</v>
      </c>
      <c r="R10" s="27">
        <v>67044888.597579896</v>
      </c>
      <c r="S10" s="27">
        <v>11958521.107684299</v>
      </c>
      <c r="T10" s="27">
        <v>8614848.58349251</v>
      </c>
      <c r="U10" s="27">
        <v>424198.508858182</v>
      </c>
      <c r="V10" s="27">
        <v>6587315381.7569199</v>
      </c>
      <c r="W10" s="27">
        <v>2284827766.1918001</v>
      </c>
      <c r="X10" s="27">
        <v>863325507.70416403</v>
      </c>
      <c r="Y10" s="27">
        <v>267761584.63659599</v>
      </c>
      <c r="Z10" s="27">
        <v>11695537.0003311</v>
      </c>
      <c r="AA10" s="27">
        <v>395272066.62561899</v>
      </c>
      <c r="AB10" s="27">
        <v>14657918.1290944</v>
      </c>
      <c r="AC10" s="27">
        <v>854337495.14982402</v>
      </c>
    </row>
    <row r="11" spans="1:29" x14ac:dyDescent="0.2">
      <c r="A11" s="25" t="s">
        <v>12</v>
      </c>
      <c r="B11" s="26" t="s">
        <v>125</v>
      </c>
      <c r="C11" s="26" t="s">
        <v>128</v>
      </c>
      <c r="D11" s="27">
        <v>25748770.2747306</v>
      </c>
      <c r="E11" s="27">
        <v>1985548369.2749801</v>
      </c>
      <c r="F11" s="27">
        <v>33334054.6152124</v>
      </c>
      <c r="G11" s="27">
        <v>1949061241.2056999</v>
      </c>
      <c r="H11" s="27">
        <v>1385485076.8733301</v>
      </c>
      <c r="I11" s="27">
        <v>707130340.52005804</v>
      </c>
      <c r="J11" s="27">
        <v>1765983222.23242</v>
      </c>
      <c r="K11" s="27">
        <v>343012824.318699</v>
      </c>
      <c r="L11" s="27">
        <v>345237958.67850202</v>
      </c>
      <c r="M11" s="27">
        <v>188589182.61849201</v>
      </c>
      <c r="N11" s="27">
        <v>18435325.524431098</v>
      </c>
      <c r="O11" s="27">
        <v>1703715.09490821</v>
      </c>
      <c r="P11" s="27">
        <v>79485946.936216399</v>
      </c>
      <c r="Q11" s="27">
        <v>7624098.1014565201</v>
      </c>
      <c r="R11" s="27">
        <v>67745849.079205707</v>
      </c>
      <c r="S11" s="27">
        <v>10007464.0347364</v>
      </c>
      <c r="T11" s="27">
        <v>8629260.7564534508</v>
      </c>
      <c r="U11" s="27">
        <v>282426.18399923202</v>
      </c>
      <c r="V11" s="27">
        <v>6617833703.6053801</v>
      </c>
      <c r="W11" s="27">
        <v>2371880022.2915702</v>
      </c>
      <c r="X11" s="27">
        <v>919454876.65380704</v>
      </c>
      <c r="Y11" s="27">
        <v>275670776.85437799</v>
      </c>
      <c r="Z11" s="27">
        <v>11483353.445369501</v>
      </c>
      <c r="AA11" s="27">
        <v>383504262.26446098</v>
      </c>
      <c r="AB11" s="27">
        <v>15110754.727616301</v>
      </c>
      <c r="AC11" s="27">
        <v>849750329.68637502</v>
      </c>
    </row>
    <row r="12" spans="1:29" x14ac:dyDescent="0.2">
      <c r="A12" s="25" t="s">
        <v>13</v>
      </c>
      <c r="B12" s="26" t="s">
        <v>125</v>
      </c>
      <c r="C12" s="26" t="s">
        <v>128</v>
      </c>
      <c r="D12" s="27">
        <v>24615690.157710198</v>
      </c>
      <c r="E12" s="27">
        <v>2120117775.3243799</v>
      </c>
      <c r="F12" s="27">
        <v>35040405.681392498</v>
      </c>
      <c r="G12" s="27">
        <v>2058161800.4632499</v>
      </c>
      <c r="H12" s="27">
        <v>1441502511.42644</v>
      </c>
      <c r="I12" s="27">
        <v>684971241.36593795</v>
      </c>
      <c r="J12" s="27">
        <v>1797854570.57496</v>
      </c>
      <c r="K12" s="27">
        <v>317074940.46929401</v>
      </c>
      <c r="L12" s="27">
        <v>336510291.13562399</v>
      </c>
      <c r="M12" s="27">
        <v>210594250.12904501</v>
      </c>
      <c r="N12" s="27">
        <v>15392329.6198979</v>
      </c>
      <c r="O12" s="27">
        <v>1277007.4542523101</v>
      </c>
      <c r="P12" s="27">
        <v>83918792.548179597</v>
      </c>
      <c r="Q12" s="27">
        <v>6982731.5854406804</v>
      </c>
      <c r="R12" s="27">
        <v>67737527.462062106</v>
      </c>
      <c r="S12" s="27">
        <v>15060791.631780401</v>
      </c>
      <c r="T12" s="27">
        <v>7718147.5180006903</v>
      </c>
      <c r="U12" s="27">
        <v>168723.56060294999</v>
      </c>
      <c r="V12" s="27">
        <v>6907358509.4584904</v>
      </c>
      <c r="W12" s="27">
        <v>2491914042.37746</v>
      </c>
      <c r="X12" s="27">
        <v>915578193.69414103</v>
      </c>
      <c r="Y12" s="27">
        <v>303197792.33021802</v>
      </c>
      <c r="Z12" s="27">
        <v>13895005.067374401</v>
      </c>
      <c r="AA12" s="27">
        <v>428727446.96272397</v>
      </c>
      <c r="AB12" s="27">
        <v>17608860.458128002</v>
      </c>
      <c r="AC12" s="27">
        <v>1009943418.87255</v>
      </c>
    </row>
    <row r="13" spans="1:29" x14ac:dyDescent="0.2">
      <c r="A13" s="25" t="s">
        <v>14</v>
      </c>
      <c r="B13" s="26" t="s">
        <v>125</v>
      </c>
      <c r="C13" s="26" t="s">
        <v>128</v>
      </c>
      <c r="D13" s="27">
        <v>24899582.100620698</v>
      </c>
      <c r="E13" s="27">
        <v>1889340253.50104</v>
      </c>
      <c r="F13" s="27">
        <v>33251602.996438</v>
      </c>
      <c r="G13" s="27">
        <v>1860857830.4834001</v>
      </c>
      <c r="H13" s="27">
        <v>1357548681.8146</v>
      </c>
      <c r="I13" s="27">
        <v>643987032.98201597</v>
      </c>
      <c r="J13" s="27">
        <v>1655691613.4860201</v>
      </c>
      <c r="K13" s="27">
        <v>318927453.99382502</v>
      </c>
      <c r="L13" s="27">
        <v>302583898.55661702</v>
      </c>
      <c r="M13" s="27">
        <v>183378088.200313</v>
      </c>
      <c r="N13" s="27">
        <v>16504436.3662051</v>
      </c>
      <c r="O13" s="27">
        <v>1246247.3954392399</v>
      </c>
      <c r="P13" s="27">
        <v>78270340.549203306</v>
      </c>
      <c r="Q13" s="27">
        <v>6040970.4499209002</v>
      </c>
      <c r="R13" s="27">
        <v>65025123.889315903</v>
      </c>
      <c r="S13" s="27">
        <v>12771829.4275655</v>
      </c>
      <c r="T13" s="27">
        <v>4983525.7747009797</v>
      </c>
      <c r="U13" s="27">
        <v>291427.74539402401</v>
      </c>
      <c r="V13" s="27">
        <v>6398603227.7413101</v>
      </c>
      <c r="W13" s="27">
        <v>2341777926.08673</v>
      </c>
      <c r="X13" s="27">
        <v>864674674.03710103</v>
      </c>
      <c r="Y13" s="27">
        <v>265381069.86886901</v>
      </c>
      <c r="Z13" s="27">
        <v>12849341.0082394</v>
      </c>
      <c r="AA13" s="27">
        <v>437873889.65582001</v>
      </c>
      <c r="AB13" s="27">
        <v>13700200.962754</v>
      </c>
      <c r="AC13" s="27">
        <v>852298429.59324503</v>
      </c>
    </row>
    <row r="14" spans="1:29" x14ac:dyDescent="0.2">
      <c r="A14" s="25" t="s">
        <v>15</v>
      </c>
      <c r="B14" s="26" t="s">
        <v>125</v>
      </c>
      <c r="C14" s="26" t="s">
        <v>128</v>
      </c>
      <c r="D14" s="27">
        <v>23851574.878317099</v>
      </c>
      <c r="E14" s="27">
        <v>2081082078.7244999</v>
      </c>
      <c r="F14" s="27">
        <v>33902156.334117703</v>
      </c>
      <c r="G14" s="27">
        <v>2028462688.84374</v>
      </c>
      <c r="H14" s="27">
        <v>1442365410.4458001</v>
      </c>
      <c r="I14" s="27">
        <v>682172960.91014802</v>
      </c>
      <c r="J14" s="27">
        <v>1740810506.3216701</v>
      </c>
      <c r="K14" s="27">
        <v>319907520.76505601</v>
      </c>
      <c r="L14" s="27">
        <v>344091862.90930003</v>
      </c>
      <c r="M14" s="27">
        <v>193622936.95447701</v>
      </c>
      <c r="N14" s="27">
        <v>17762065.348308001</v>
      </c>
      <c r="O14" s="27">
        <v>1456463.4449944899</v>
      </c>
      <c r="P14" s="27">
        <v>83043293.392245501</v>
      </c>
      <c r="Q14" s="27">
        <v>7696065.3418327896</v>
      </c>
      <c r="R14" s="27">
        <v>67654191.402355403</v>
      </c>
      <c r="S14" s="27">
        <v>15518362.385171</v>
      </c>
      <c r="T14" s="27">
        <v>8759594.6907266397</v>
      </c>
      <c r="U14" s="27">
        <v>372240.64723108901</v>
      </c>
      <c r="V14" s="27">
        <v>6978976029.7286701</v>
      </c>
      <c r="W14" s="27">
        <v>2358641892.5557299</v>
      </c>
      <c r="X14" s="27">
        <v>942856935.868999</v>
      </c>
      <c r="Y14" s="27">
        <v>289152247.15704602</v>
      </c>
      <c r="Z14" s="27">
        <v>13496576.486217801</v>
      </c>
      <c r="AA14" s="27">
        <v>403244143.56209099</v>
      </c>
      <c r="AB14" s="27">
        <v>15441104.945739601</v>
      </c>
      <c r="AC14" s="27">
        <v>897520711.99740601</v>
      </c>
    </row>
    <row r="15" spans="1:29" x14ac:dyDescent="0.2">
      <c r="A15" s="25" t="s">
        <v>4</v>
      </c>
      <c r="B15" s="26" t="s">
        <v>132</v>
      </c>
      <c r="C15" s="26" t="s">
        <v>128</v>
      </c>
      <c r="D15" s="27">
        <v>24733511.4000143</v>
      </c>
      <c r="E15" s="27">
        <v>224099747.968133</v>
      </c>
      <c r="F15" s="27">
        <v>122387130.518885</v>
      </c>
      <c r="G15" s="27">
        <v>2069730854.1918399</v>
      </c>
      <c r="H15" s="27">
        <v>1561022819.46591</v>
      </c>
      <c r="I15" s="27">
        <v>351557472.81994098</v>
      </c>
      <c r="J15" s="27">
        <v>1901709703.3694899</v>
      </c>
      <c r="K15" s="27">
        <v>95546375.666832402</v>
      </c>
      <c r="L15" s="27">
        <v>58589254.396182902</v>
      </c>
      <c r="M15" s="27">
        <v>271376983.84745401</v>
      </c>
      <c r="N15" s="27">
        <v>19051435.911974799</v>
      </c>
      <c r="O15" s="27">
        <v>1210268.47508059</v>
      </c>
      <c r="P15" s="27">
        <v>109580757.555924</v>
      </c>
      <c r="Q15" s="27">
        <v>0</v>
      </c>
      <c r="R15" s="27">
        <v>62253070.389563702</v>
      </c>
      <c r="S15" s="27">
        <v>4978520.4598812396</v>
      </c>
      <c r="T15" s="27">
        <v>486124.451847611</v>
      </c>
      <c r="U15" s="27">
        <v>0</v>
      </c>
      <c r="V15" s="27">
        <v>7419570363.4554596</v>
      </c>
      <c r="W15" s="27">
        <v>2509506211.7860799</v>
      </c>
      <c r="X15" s="27">
        <v>1063775354.8051</v>
      </c>
      <c r="Y15" s="27">
        <v>328624233.07014197</v>
      </c>
      <c r="Z15" s="27">
        <v>13965136.5680508</v>
      </c>
      <c r="AA15" s="27">
        <v>450281538.435669</v>
      </c>
      <c r="AB15" s="27">
        <v>20438958.764982201</v>
      </c>
      <c r="AC15" s="27">
        <v>982927378.26108098</v>
      </c>
    </row>
    <row r="16" spans="1:29" x14ac:dyDescent="0.2">
      <c r="A16" s="25" t="s">
        <v>5</v>
      </c>
      <c r="B16" s="26" t="s">
        <v>132</v>
      </c>
      <c r="C16" s="26" t="s">
        <v>128</v>
      </c>
      <c r="D16" s="27">
        <v>23836040.323443901</v>
      </c>
      <c r="E16" s="27">
        <v>229191718.75876901</v>
      </c>
      <c r="F16" s="27">
        <v>133651802.01831</v>
      </c>
      <c r="G16" s="27">
        <v>2088679715.24665</v>
      </c>
      <c r="H16" s="27">
        <v>1618512980.06078</v>
      </c>
      <c r="I16" s="27">
        <v>372578167.56143397</v>
      </c>
      <c r="J16" s="27">
        <v>1959663622.3250999</v>
      </c>
      <c r="K16" s="27">
        <v>98617475.535997093</v>
      </c>
      <c r="L16" s="27">
        <v>61090892.2965957</v>
      </c>
      <c r="M16" s="27">
        <v>271584952.59912902</v>
      </c>
      <c r="N16" s="27">
        <v>17199802.3280253</v>
      </c>
      <c r="O16" s="27">
        <v>1640984.8794980401</v>
      </c>
      <c r="P16" s="27">
        <v>114801734.51502199</v>
      </c>
      <c r="Q16" s="27">
        <v>47583.660641297203</v>
      </c>
      <c r="R16" s="27">
        <v>64528638.7646299</v>
      </c>
      <c r="S16" s="27">
        <v>6018546.8930437202</v>
      </c>
      <c r="T16" s="27">
        <v>731845.06551324099</v>
      </c>
      <c r="U16" s="27">
        <v>159171.81366665199</v>
      </c>
      <c r="V16" s="27">
        <v>7712448699.2476196</v>
      </c>
      <c r="W16" s="27">
        <v>2692344263.6477599</v>
      </c>
      <c r="X16" s="27">
        <v>1064855761.05091</v>
      </c>
      <c r="Y16" s="27">
        <v>333726207.37419701</v>
      </c>
      <c r="Z16" s="27">
        <v>13663859.212716199</v>
      </c>
      <c r="AA16" s="27">
        <v>473930719.06356001</v>
      </c>
      <c r="AB16" s="27">
        <v>16824823.816727001</v>
      </c>
      <c r="AC16" s="27">
        <v>1020427452.7729</v>
      </c>
    </row>
    <row r="17" spans="1:29" x14ac:dyDescent="0.2">
      <c r="A17" s="25" t="s">
        <v>6</v>
      </c>
      <c r="B17" s="26" t="s">
        <v>132</v>
      </c>
      <c r="C17" s="26" t="s">
        <v>128</v>
      </c>
      <c r="D17" s="27">
        <v>24627166.139561102</v>
      </c>
      <c r="E17" s="27">
        <v>221854190.26866999</v>
      </c>
      <c r="F17" s="27">
        <v>127161936.711895</v>
      </c>
      <c r="G17" s="27">
        <v>2191798473.0644202</v>
      </c>
      <c r="H17" s="27">
        <v>1489935034.2030101</v>
      </c>
      <c r="I17" s="27">
        <v>375956828.81832701</v>
      </c>
      <c r="J17" s="27">
        <v>1844887974.75545</v>
      </c>
      <c r="K17" s="27">
        <v>102514394.943589</v>
      </c>
      <c r="L17" s="27">
        <v>56719606.501410499</v>
      </c>
      <c r="M17" s="27">
        <v>271898848.65379798</v>
      </c>
      <c r="N17" s="27">
        <v>19439801.108321901</v>
      </c>
      <c r="O17" s="27">
        <v>1186169.2095371599</v>
      </c>
      <c r="P17" s="27">
        <v>109938299.73671</v>
      </c>
      <c r="Q17" s="27">
        <v>0</v>
      </c>
      <c r="R17" s="27">
        <v>63369287.921898402</v>
      </c>
      <c r="S17" s="27">
        <v>6823604.1209840998</v>
      </c>
      <c r="T17" s="27">
        <v>408438.36397467402</v>
      </c>
      <c r="U17" s="27">
        <v>0</v>
      </c>
      <c r="V17" s="27">
        <v>7328418690.6750202</v>
      </c>
      <c r="W17" s="27">
        <v>2576491064.64289</v>
      </c>
      <c r="X17" s="27">
        <v>1019598311.55318</v>
      </c>
      <c r="Y17" s="27">
        <v>318218455.65010399</v>
      </c>
      <c r="Z17" s="27">
        <v>13373849.2660296</v>
      </c>
      <c r="AA17" s="27">
        <v>414388875.82750899</v>
      </c>
      <c r="AB17" s="27">
        <v>18350083.4796395</v>
      </c>
      <c r="AC17" s="27">
        <v>963691975.86036098</v>
      </c>
    </row>
    <row r="18" spans="1:29" x14ac:dyDescent="0.2">
      <c r="A18" s="25" t="s">
        <v>7</v>
      </c>
      <c r="B18" s="26" t="s">
        <v>132</v>
      </c>
      <c r="C18" s="26" t="s">
        <v>128</v>
      </c>
      <c r="D18" s="27">
        <v>23972790.049582299</v>
      </c>
      <c r="E18" s="27">
        <v>228261136.24276</v>
      </c>
      <c r="F18" s="27">
        <v>123682692.44586501</v>
      </c>
      <c r="G18" s="27">
        <v>2135385207.8067999</v>
      </c>
      <c r="H18" s="27">
        <v>1456226618.50243</v>
      </c>
      <c r="I18" s="27">
        <v>365173994.886141</v>
      </c>
      <c r="J18" s="27">
        <v>1877495949.0484099</v>
      </c>
      <c r="K18" s="27">
        <v>94764759.350458801</v>
      </c>
      <c r="L18" s="27">
        <v>58445593.387699798</v>
      </c>
      <c r="M18" s="27">
        <v>279676199.20228398</v>
      </c>
      <c r="N18" s="27">
        <v>18222571.115279801</v>
      </c>
      <c r="O18" s="27">
        <v>1085731.15271193</v>
      </c>
      <c r="P18" s="27">
        <v>113809221.12725499</v>
      </c>
      <c r="Q18" s="27">
        <v>0</v>
      </c>
      <c r="R18" s="27">
        <v>64420697.4956467</v>
      </c>
      <c r="S18" s="27">
        <v>4703098.17919093</v>
      </c>
      <c r="T18" s="27">
        <v>404839.57133723999</v>
      </c>
      <c r="U18" s="27">
        <v>0</v>
      </c>
      <c r="V18" s="27">
        <v>7633285407.7524099</v>
      </c>
      <c r="W18" s="27">
        <v>2639813361.0293899</v>
      </c>
      <c r="X18" s="27">
        <v>1063617410.7356499</v>
      </c>
      <c r="Y18" s="27">
        <v>326845838.35717601</v>
      </c>
      <c r="Z18" s="27">
        <v>12813795.637535</v>
      </c>
      <c r="AA18" s="27">
        <v>448158086.89189601</v>
      </c>
      <c r="AB18" s="27">
        <v>21353391.958840601</v>
      </c>
      <c r="AC18" s="27">
        <v>1038191609.12486</v>
      </c>
    </row>
    <row r="19" spans="1:29" x14ac:dyDescent="0.2">
      <c r="A19" s="25" t="s">
        <v>8</v>
      </c>
      <c r="B19" s="26" t="s">
        <v>132</v>
      </c>
      <c r="C19" s="26" t="s">
        <v>128</v>
      </c>
      <c r="D19" s="27">
        <v>25126169.990230799</v>
      </c>
      <c r="E19" s="27">
        <v>238286101.97214699</v>
      </c>
      <c r="F19" s="27">
        <v>138990597.36109999</v>
      </c>
      <c r="G19" s="27">
        <v>2304506988.60285</v>
      </c>
      <c r="H19" s="27">
        <v>1638015107.50455</v>
      </c>
      <c r="I19" s="27">
        <v>428491297.13453799</v>
      </c>
      <c r="J19" s="27">
        <v>2003804081.9947901</v>
      </c>
      <c r="K19" s="27">
        <v>101050714.60764</v>
      </c>
      <c r="L19" s="27">
        <v>62254203.952294201</v>
      </c>
      <c r="M19" s="27">
        <v>286846548.53852397</v>
      </c>
      <c r="N19" s="27">
        <v>17363276.163966499</v>
      </c>
      <c r="O19" s="27">
        <v>1140293.3796837099</v>
      </c>
      <c r="P19" s="27">
        <v>116356549.0372</v>
      </c>
      <c r="Q19" s="27">
        <v>0</v>
      </c>
      <c r="R19" s="27">
        <v>64960375.1796574</v>
      </c>
      <c r="S19" s="27">
        <v>5347012.3637659801</v>
      </c>
      <c r="T19" s="27">
        <v>580948.724498861</v>
      </c>
      <c r="U19" s="27">
        <v>0</v>
      </c>
      <c r="V19" s="27">
        <v>8368979577.0423803</v>
      </c>
      <c r="W19" s="27">
        <v>2860590435.7504601</v>
      </c>
      <c r="X19" s="27">
        <v>1139288145.01807</v>
      </c>
      <c r="Y19" s="27">
        <v>357010110.54032898</v>
      </c>
      <c r="Z19" s="27">
        <v>13901023.217096601</v>
      </c>
      <c r="AA19" s="27">
        <v>515756701.36402303</v>
      </c>
      <c r="AB19" s="27">
        <v>18010238.1120869</v>
      </c>
      <c r="AC19" s="27">
        <v>1041715244.37737</v>
      </c>
    </row>
    <row r="20" spans="1:29" x14ac:dyDescent="0.2">
      <c r="A20" s="25" t="s">
        <v>9</v>
      </c>
      <c r="B20" s="26" t="s">
        <v>132</v>
      </c>
      <c r="C20" s="26" t="s">
        <v>128</v>
      </c>
      <c r="D20" s="27">
        <v>24898184.561680298</v>
      </c>
      <c r="E20" s="27">
        <v>228614011.241032</v>
      </c>
      <c r="F20" s="27">
        <v>131275128.677959</v>
      </c>
      <c r="G20" s="27">
        <v>2265617933.78373</v>
      </c>
      <c r="H20" s="27">
        <v>1546178116.78302</v>
      </c>
      <c r="I20" s="27">
        <v>369158186.954319</v>
      </c>
      <c r="J20" s="27">
        <v>1848491568.37134</v>
      </c>
      <c r="K20" s="27">
        <v>95567969.592713505</v>
      </c>
      <c r="L20" s="27">
        <v>59090422.2386306</v>
      </c>
      <c r="M20" s="27">
        <v>278678643.28639901</v>
      </c>
      <c r="N20" s="27">
        <v>20295740.710189901</v>
      </c>
      <c r="O20" s="27">
        <v>778558.589697232</v>
      </c>
      <c r="P20" s="27">
        <v>111690486.975879</v>
      </c>
      <c r="Q20" s="27">
        <v>0</v>
      </c>
      <c r="R20" s="27">
        <v>61120824.847439699</v>
      </c>
      <c r="S20" s="27">
        <v>5911856.0156869898</v>
      </c>
      <c r="T20" s="27">
        <v>240640.94178016199</v>
      </c>
      <c r="U20" s="27">
        <v>0</v>
      </c>
      <c r="V20" s="27">
        <v>7435708436.7661896</v>
      </c>
      <c r="W20" s="27">
        <v>2614980953.3731899</v>
      </c>
      <c r="X20" s="27">
        <v>1041154407.12059</v>
      </c>
      <c r="Y20" s="27">
        <v>326620681.03382099</v>
      </c>
      <c r="Z20" s="27">
        <v>13102375.954517899</v>
      </c>
      <c r="AA20" s="27">
        <v>445173795.32035601</v>
      </c>
      <c r="AB20" s="27">
        <v>19030975.7241861</v>
      </c>
      <c r="AC20" s="27">
        <v>1014248982.74589</v>
      </c>
    </row>
    <row r="21" spans="1:29" x14ac:dyDescent="0.2">
      <c r="A21" s="25" t="s">
        <v>16</v>
      </c>
      <c r="B21" s="26" t="s">
        <v>124</v>
      </c>
      <c r="C21" s="26" t="s">
        <v>129</v>
      </c>
      <c r="D21" s="27">
        <v>25187775.8433908</v>
      </c>
      <c r="E21" s="27">
        <v>1295325564.85308</v>
      </c>
      <c r="F21" s="27">
        <v>66486773.789436802</v>
      </c>
      <c r="G21" s="27">
        <v>2120882900.03667</v>
      </c>
      <c r="H21" s="27">
        <v>1478746302.6453099</v>
      </c>
      <c r="I21" s="27">
        <v>618250066.14535904</v>
      </c>
      <c r="J21" s="27">
        <v>1824386572.2595301</v>
      </c>
      <c r="K21" s="27">
        <v>190814765.21554101</v>
      </c>
      <c r="L21" s="27">
        <v>321101867.38407099</v>
      </c>
      <c r="M21" s="27">
        <v>223201630.62164399</v>
      </c>
      <c r="N21" s="27">
        <v>16868069.782492001</v>
      </c>
      <c r="O21" s="27">
        <v>482135.67843647097</v>
      </c>
      <c r="P21" s="27">
        <v>99264184.091123</v>
      </c>
      <c r="Q21" s="27">
        <v>1589500.78984418</v>
      </c>
      <c r="R21" s="27">
        <v>69061646.395265505</v>
      </c>
      <c r="S21" s="27">
        <v>5001508.9541340005</v>
      </c>
      <c r="T21" s="27">
        <v>5985349.3415140295</v>
      </c>
      <c r="U21" s="27">
        <v>2749655.2479765802</v>
      </c>
      <c r="V21" s="27">
        <v>7155705083.62883</v>
      </c>
      <c r="W21" s="27">
        <v>2609746549.4635701</v>
      </c>
      <c r="X21" s="27">
        <v>1056014120.61707</v>
      </c>
      <c r="Y21" s="27">
        <v>328716304.29666197</v>
      </c>
      <c r="Z21" s="27">
        <v>16489944.431959201</v>
      </c>
      <c r="AA21" s="27">
        <v>441919683.00318098</v>
      </c>
      <c r="AB21" s="27">
        <v>19879476.149755199</v>
      </c>
      <c r="AC21" s="27">
        <v>987784573.99433398</v>
      </c>
    </row>
    <row r="22" spans="1:29" x14ac:dyDescent="0.2">
      <c r="A22" s="25" t="s">
        <v>17</v>
      </c>
      <c r="B22" s="26" t="s">
        <v>124</v>
      </c>
      <c r="C22" s="26" t="s">
        <v>129</v>
      </c>
      <c r="D22" s="27">
        <v>21768180.0870688</v>
      </c>
      <c r="E22" s="27">
        <v>1220590543.71787</v>
      </c>
      <c r="F22" s="27">
        <v>65623368.908094697</v>
      </c>
      <c r="G22" s="27">
        <v>2089641160.5199599</v>
      </c>
      <c r="H22" s="27">
        <v>1409259590.70732</v>
      </c>
      <c r="I22" s="27">
        <v>565440573.70385206</v>
      </c>
      <c r="J22" s="27">
        <v>1775844144.2671399</v>
      </c>
      <c r="K22" s="27">
        <v>197631049.51826301</v>
      </c>
      <c r="L22" s="27">
        <v>324601461.99435103</v>
      </c>
      <c r="M22" s="27">
        <v>218802619.384826</v>
      </c>
      <c r="N22" s="27">
        <v>15842478.9470134</v>
      </c>
      <c r="O22" s="27">
        <v>351367.18791803601</v>
      </c>
      <c r="P22" s="27">
        <v>103401061.704815</v>
      </c>
      <c r="Q22" s="27">
        <v>1328317.2409226701</v>
      </c>
      <c r="R22" s="27">
        <v>70959172.899463907</v>
      </c>
      <c r="S22" s="27">
        <v>6499485.0823316704</v>
      </c>
      <c r="T22" s="27">
        <v>6142823.5146631198</v>
      </c>
      <c r="U22" s="27">
        <v>1899742.0387743099</v>
      </c>
      <c r="V22" s="27">
        <v>6921564058.9324903</v>
      </c>
      <c r="W22" s="27">
        <v>2387724882.7579298</v>
      </c>
      <c r="X22" s="27">
        <v>970197945.95554101</v>
      </c>
      <c r="Y22" s="27">
        <v>316425426.04838902</v>
      </c>
      <c r="Z22" s="27">
        <v>16737200.8320309</v>
      </c>
      <c r="AA22" s="27">
        <v>432772906.59693497</v>
      </c>
      <c r="AB22" s="27">
        <v>18076164.8581057</v>
      </c>
      <c r="AC22" s="27">
        <v>976395715.46061397</v>
      </c>
    </row>
    <row r="23" spans="1:29" x14ac:dyDescent="0.2">
      <c r="A23" s="25" t="s">
        <v>18</v>
      </c>
      <c r="B23" s="26" t="s">
        <v>124</v>
      </c>
      <c r="C23" s="26" t="s">
        <v>129</v>
      </c>
      <c r="D23" s="27">
        <v>25299777.831134502</v>
      </c>
      <c r="E23" s="27">
        <v>1320085359.11798</v>
      </c>
      <c r="F23" s="27">
        <v>64296581.900844201</v>
      </c>
      <c r="G23" s="27">
        <v>2266909337.24331</v>
      </c>
      <c r="H23" s="27">
        <v>1598455380.865</v>
      </c>
      <c r="I23" s="27">
        <v>729195536.02325702</v>
      </c>
      <c r="J23" s="27">
        <v>1895343106.79568</v>
      </c>
      <c r="K23" s="27">
        <v>196913237.16065899</v>
      </c>
      <c r="L23" s="27">
        <v>318784920.702703</v>
      </c>
      <c r="M23" s="27">
        <v>230504922.293567</v>
      </c>
      <c r="N23" s="27">
        <v>19239015.032816902</v>
      </c>
      <c r="O23" s="27">
        <v>683066.38778791798</v>
      </c>
      <c r="P23" s="27">
        <v>102991990.5077</v>
      </c>
      <c r="Q23" s="27">
        <v>1716169.00964813</v>
      </c>
      <c r="R23" s="27">
        <v>70795059.413988605</v>
      </c>
      <c r="S23" s="27">
        <v>6891436.9392924597</v>
      </c>
      <c r="T23" s="27">
        <v>8836835.9513192493</v>
      </c>
      <c r="U23" s="27">
        <v>3321676.7421780601</v>
      </c>
      <c r="V23" s="27">
        <v>7428490784.5642099</v>
      </c>
      <c r="W23" s="27">
        <v>2729007172.8341699</v>
      </c>
      <c r="X23" s="27">
        <v>1053872114.15272</v>
      </c>
      <c r="Y23" s="27">
        <v>340559802.33046198</v>
      </c>
      <c r="Z23" s="27">
        <v>17821245.713928301</v>
      </c>
      <c r="AA23" s="27">
        <v>488869353.83837497</v>
      </c>
      <c r="AB23" s="27">
        <v>18345133.233108301</v>
      </c>
      <c r="AC23" s="27">
        <v>965328592.87869203</v>
      </c>
    </row>
    <row r="24" spans="1:29" x14ac:dyDescent="0.2">
      <c r="A24" s="25" t="s">
        <v>19</v>
      </c>
      <c r="B24" s="26" t="s">
        <v>124</v>
      </c>
      <c r="C24" s="26" t="s">
        <v>129</v>
      </c>
      <c r="D24" s="27">
        <v>23360943.7432683</v>
      </c>
      <c r="E24" s="27">
        <v>1301999790.8154199</v>
      </c>
      <c r="F24" s="27">
        <v>67073414.931734599</v>
      </c>
      <c r="G24" s="27">
        <v>2121854070.0158</v>
      </c>
      <c r="H24" s="27">
        <v>1442482355.46558</v>
      </c>
      <c r="I24" s="27">
        <v>624275673.56595898</v>
      </c>
      <c r="J24" s="27">
        <v>1674603275.5657599</v>
      </c>
      <c r="K24" s="27">
        <v>186941488.43505901</v>
      </c>
      <c r="L24" s="27">
        <v>321866938.77105802</v>
      </c>
      <c r="M24" s="27">
        <v>222888909.58110699</v>
      </c>
      <c r="N24" s="27">
        <v>15399237.791315701</v>
      </c>
      <c r="O24" s="27">
        <v>327021.301041656</v>
      </c>
      <c r="P24" s="27">
        <v>92944165.694515005</v>
      </c>
      <c r="Q24" s="27">
        <v>1584481.6970707199</v>
      </c>
      <c r="R24" s="27">
        <v>67176051.849496007</v>
      </c>
      <c r="S24" s="27">
        <v>5225213.8441403396</v>
      </c>
      <c r="T24" s="27">
        <v>6587918.2696300102</v>
      </c>
      <c r="U24" s="27">
        <v>2044383.7182406301</v>
      </c>
      <c r="V24" s="27">
        <v>7100657229.3007898</v>
      </c>
      <c r="W24" s="27">
        <v>2462675042.9784799</v>
      </c>
      <c r="X24" s="27">
        <v>1011338552.33758</v>
      </c>
      <c r="Y24" s="27">
        <v>315673448.45814002</v>
      </c>
      <c r="Z24" s="27">
        <v>16472778.407183399</v>
      </c>
      <c r="AA24" s="27">
        <v>457501642.89218301</v>
      </c>
      <c r="AB24" s="27">
        <v>17738942.521715399</v>
      </c>
      <c r="AC24" s="27">
        <v>962368814.69504595</v>
      </c>
    </row>
    <row r="25" spans="1:29" x14ac:dyDescent="0.2">
      <c r="A25" s="25" t="s">
        <v>20</v>
      </c>
      <c r="B25" s="26" t="s">
        <v>124</v>
      </c>
      <c r="C25" s="26" t="s">
        <v>129</v>
      </c>
      <c r="D25" s="27">
        <v>23588817.630011499</v>
      </c>
      <c r="E25" s="27">
        <v>1294328676.6599901</v>
      </c>
      <c r="F25" s="27">
        <v>63216817.448305897</v>
      </c>
      <c r="G25" s="27">
        <v>2083458657.4578099</v>
      </c>
      <c r="H25" s="27">
        <v>1545326483.86937</v>
      </c>
      <c r="I25" s="27">
        <v>647784580.53025103</v>
      </c>
      <c r="J25" s="27">
        <v>1896601971.35537</v>
      </c>
      <c r="K25" s="27">
        <v>195736928.271624</v>
      </c>
      <c r="L25" s="27">
        <v>308752668.01284999</v>
      </c>
      <c r="M25" s="27">
        <v>228398629.226091</v>
      </c>
      <c r="N25" s="27">
        <v>16930843.669899601</v>
      </c>
      <c r="O25" s="27">
        <v>599779.25900247798</v>
      </c>
      <c r="P25" s="27">
        <v>95547117.387481406</v>
      </c>
      <c r="Q25" s="27">
        <v>1862476.7284361899</v>
      </c>
      <c r="R25" s="27">
        <v>66743966.5609999</v>
      </c>
      <c r="S25" s="27">
        <v>6445693.43276197</v>
      </c>
      <c r="T25" s="27">
        <v>6092558.3831656901</v>
      </c>
      <c r="U25" s="27">
        <v>3287227.8503896901</v>
      </c>
      <c r="V25" s="27">
        <v>7154881091.1944399</v>
      </c>
      <c r="W25" s="27">
        <v>2525354229.7620101</v>
      </c>
      <c r="X25" s="27">
        <v>1013268751.35422</v>
      </c>
      <c r="Y25" s="27">
        <v>328925378.423545</v>
      </c>
      <c r="Z25" s="27">
        <v>16268535.896183901</v>
      </c>
      <c r="AA25" s="27">
        <v>428212225.77498299</v>
      </c>
      <c r="AB25" s="27">
        <v>20078190.156737499</v>
      </c>
      <c r="AC25" s="27">
        <v>882250796.32889903</v>
      </c>
    </row>
    <row r="26" spans="1:29" x14ac:dyDescent="0.2">
      <c r="A26" s="25" t="s">
        <v>21</v>
      </c>
      <c r="B26" s="26" t="s">
        <v>124</v>
      </c>
      <c r="C26" s="26" t="s">
        <v>129</v>
      </c>
      <c r="D26" s="27">
        <v>23916755.8311194</v>
      </c>
      <c r="E26" s="27">
        <v>1273200485.30721</v>
      </c>
      <c r="F26" s="27">
        <v>68197050.4661116</v>
      </c>
      <c r="G26" s="27">
        <v>2022740147.48104</v>
      </c>
      <c r="H26" s="27">
        <v>1466608191.44015</v>
      </c>
      <c r="I26" s="27">
        <v>597363060.71306896</v>
      </c>
      <c r="J26" s="27">
        <v>1721416573.4236901</v>
      </c>
      <c r="K26" s="27">
        <v>178939278.63164899</v>
      </c>
      <c r="L26" s="27">
        <v>309382849.55718899</v>
      </c>
      <c r="M26" s="27">
        <v>217949473.48665801</v>
      </c>
      <c r="N26" s="27">
        <v>16946751.1076812</v>
      </c>
      <c r="O26" s="27">
        <v>388317.61297338299</v>
      </c>
      <c r="P26" s="27">
        <v>94871900.093560293</v>
      </c>
      <c r="Q26" s="27">
        <v>1460877.5187792501</v>
      </c>
      <c r="R26" s="27">
        <v>66447061.536846198</v>
      </c>
      <c r="S26" s="27">
        <v>6420693.6135030799</v>
      </c>
      <c r="T26" s="27">
        <v>5762149.9986263104</v>
      </c>
      <c r="U26" s="27">
        <v>2081327.3089258601</v>
      </c>
      <c r="V26" s="27">
        <v>6783363021.44592</v>
      </c>
      <c r="W26" s="27">
        <v>2338920598.2005301</v>
      </c>
      <c r="X26" s="27">
        <v>944700038.56338704</v>
      </c>
      <c r="Y26" s="27">
        <v>305719427.71248001</v>
      </c>
      <c r="Z26" s="27">
        <v>14986752.696771599</v>
      </c>
      <c r="AA26" s="27">
        <v>447483528.158714</v>
      </c>
      <c r="AB26" s="27">
        <v>19202364.644618198</v>
      </c>
      <c r="AC26" s="27">
        <v>900948331.693133</v>
      </c>
    </row>
    <row r="27" spans="1:29" x14ac:dyDescent="0.2">
      <c r="A27" s="25" t="s">
        <v>28</v>
      </c>
      <c r="B27" s="26" t="s">
        <v>125</v>
      </c>
      <c r="C27" s="26" t="s">
        <v>129</v>
      </c>
      <c r="D27" s="27">
        <v>24878145.657084499</v>
      </c>
      <c r="E27" s="27">
        <v>1576257624.46328</v>
      </c>
      <c r="F27" s="27">
        <v>49078542.326052196</v>
      </c>
      <c r="G27" s="27">
        <v>2192637899.2345901</v>
      </c>
      <c r="H27" s="27">
        <v>1488323140.1986201</v>
      </c>
      <c r="I27" s="27">
        <v>632973228.183689</v>
      </c>
      <c r="J27" s="27">
        <v>1741438648.4324901</v>
      </c>
      <c r="K27" s="27">
        <v>275616081.74950701</v>
      </c>
      <c r="L27" s="27">
        <v>314739740.16176301</v>
      </c>
      <c r="M27" s="27">
        <v>216436168.039157</v>
      </c>
      <c r="N27" s="27">
        <v>18031971.465610899</v>
      </c>
      <c r="O27" s="27">
        <v>1688125.52535318</v>
      </c>
      <c r="P27" s="27">
        <v>90046969.847684801</v>
      </c>
      <c r="Q27" s="27">
        <v>5765661.4257921698</v>
      </c>
      <c r="R27" s="27">
        <v>67712779.450433105</v>
      </c>
      <c r="S27" s="27">
        <v>11590703.894293999</v>
      </c>
      <c r="T27" s="27">
        <v>6780286.67270023</v>
      </c>
      <c r="U27" s="27">
        <v>0</v>
      </c>
      <c r="V27" s="27">
        <v>7066234117.2138205</v>
      </c>
      <c r="W27" s="27">
        <v>2463843198.6986499</v>
      </c>
      <c r="X27" s="27">
        <v>969752115.29574895</v>
      </c>
      <c r="Y27" s="27">
        <v>309072495.14975399</v>
      </c>
      <c r="Z27" s="27">
        <v>14263036.3944836</v>
      </c>
      <c r="AA27" s="27">
        <v>423710123.855591</v>
      </c>
      <c r="AB27" s="27">
        <v>18335870.689476199</v>
      </c>
      <c r="AC27" s="27">
        <v>919673448.28880405</v>
      </c>
    </row>
    <row r="28" spans="1:29" x14ac:dyDescent="0.2">
      <c r="A28" s="25" t="s">
        <v>29</v>
      </c>
      <c r="B28" s="26" t="s">
        <v>125</v>
      </c>
      <c r="C28" s="26" t="s">
        <v>129</v>
      </c>
      <c r="D28" s="27">
        <v>24515074.469091799</v>
      </c>
      <c r="E28" s="27">
        <v>1545932876.89205</v>
      </c>
      <c r="F28" s="27">
        <v>51999453.284883901</v>
      </c>
      <c r="G28" s="27">
        <v>2120066289.6803601</v>
      </c>
      <c r="H28" s="27">
        <v>1485256334.76231</v>
      </c>
      <c r="I28" s="27">
        <v>629092545.99780202</v>
      </c>
      <c r="J28" s="27">
        <v>1802900337.4376299</v>
      </c>
      <c r="K28" s="27">
        <v>266071529.47320399</v>
      </c>
      <c r="L28" s="27">
        <v>325848110.59862602</v>
      </c>
      <c r="M28" s="27">
        <v>213274046.62882599</v>
      </c>
      <c r="N28" s="27">
        <v>17408835.251533601</v>
      </c>
      <c r="O28" s="27">
        <v>2727761.3342650998</v>
      </c>
      <c r="P28" s="27">
        <v>90568007.880888194</v>
      </c>
      <c r="Q28" s="27">
        <v>5411719.5366219496</v>
      </c>
      <c r="R28" s="27">
        <v>66236381.800814301</v>
      </c>
      <c r="S28" s="27">
        <v>10865049.0549838</v>
      </c>
      <c r="T28" s="27">
        <v>7283712.5563493697</v>
      </c>
      <c r="U28" s="27">
        <v>0</v>
      </c>
      <c r="V28" s="27">
        <v>7117296592.7483997</v>
      </c>
      <c r="W28" s="27">
        <v>2532386497.2754598</v>
      </c>
      <c r="X28" s="27">
        <v>978564665.57483602</v>
      </c>
      <c r="Y28" s="27">
        <v>315002451.88961202</v>
      </c>
      <c r="Z28" s="27">
        <v>13695572.946725599</v>
      </c>
      <c r="AA28" s="27">
        <v>428552901.16967398</v>
      </c>
      <c r="AB28" s="27">
        <v>18650234.743263401</v>
      </c>
      <c r="AC28" s="27">
        <v>960188042.553069</v>
      </c>
    </row>
    <row r="29" spans="1:29" x14ac:dyDescent="0.2">
      <c r="A29" s="25" t="s">
        <v>30</v>
      </c>
      <c r="B29" s="26" t="s">
        <v>125</v>
      </c>
      <c r="C29" s="26" t="s">
        <v>129</v>
      </c>
      <c r="D29" s="27">
        <v>24753839.195455801</v>
      </c>
      <c r="E29" s="27">
        <v>1615027945.02842</v>
      </c>
      <c r="F29" s="27">
        <v>49321562.535547502</v>
      </c>
      <c r="G29" s="27">
        <v>2162212324.4640999</v>
      </c>
      <c r="H29" s="27">
        <v>1480392658.9253199</v>
      </c>
      <c r="I29" s="27">
        <v>593824480.78505099</v>
      </c>
      <c r="J29" s="27">
        <v>1797539003.86832</v>
      </c>
      <c r="K29" s="27">
        <v>291444472.49756098</v>
      </c>
      <c r="L29" s="27">
        <v>322065063.92971498</v>
      </c>
      <c r="M29" s="27">
        <v>210952397.40184999</v>
      </c>
      <c r="N29" s="27">
        <v>17535647.095483501</v>
      </c>
      <c r="O29" s="27">
        <v>1471708.57153809</v>
      </c>
      <c r="P29" s="27">
        <v>93839153.127661094</v>
      </c>
      <c r="Q29" s="27">
        <v>5120643.6270528901</v>
      </c>
      <c r="R29" s="27">
        <v>69497930.896087095</v>
      </c>
      <c r="S29" s="27">
        <v>9043616.3818111308</v>
      </c>
      <c r="T29" s="27">
        <v>7235361.4937384399</v>
      </c>
      <c r="U29" s="27">
        <v>0</v>
      </c>
      <c r="V29" s="27">
        <v>6819500492.0260296</v>
      </c>
      <c r="W29" s="27">
        <v>2409510233.5632</v>
      </c>
      <c r="X29" s="27">
        <v>928603537.72450495</v>
      </c>
      <c r="Y29" s="27">
        <v>298940318.40468299</v>
      </c>
      <c r="Z29" s="27">
        <v>15015454.8084759</v>
      </c>
      <c r="AA29" s="27">
        <v>432973503.79983801</v>
      </c>
      <c r="AB29" s="27">
        <v>20856585.2301322</v>
      </c>
      <c r="AC29" s="27">
        <v>968759306.49649501</v>
      </c>
    </row>
    <row r="30" spans="1:29" x14ac:dyDescent="0.2">
      <c r="A30" s="25" t="s">
        <v>31</v>
      </c>
      <c r="B30" s="26" t="s">
        <v>125</v>
      </c>
      <c r="C30" s="26" t="s">
        <v>129</v>
      </c>
      <c r="D30" s="27">
        <v>26490524.620185599</v>
      </c>
      <c r="E30" s="27">
        <v>1596490847.40978</v>
      </c>
      <c r="F30" s="27">
        <v>50344337.191584103</v>
      </c>
      <c r="G30" s="27">
        <v>2144311578.47071</v>
      </c>
      <c r="H30" s="27">
        <v>1551551248.38362</v>
      </c>
      <c r="I30" s="27">
        <v>663332655.02691698</v>
      </c>
      <c r="J30" s="27">
        <v>1917459571.3059299</v>
      </c>
      <c r="K30" s="27">
        <v>279735131.91758698</v>
      </c>
      <c r="L30" s="27">
        <v>324375495.89321601</v>
      </c>
      <c r="M30" s="27">
        <v>220864691.394339</v>
      </c>
      <c r="N30" s="27">
        <v>19947151.765147202</v>
      </c>
      <c r="O30" s="27">
        <v>2172957.7647126499</v>
      </c>
      <c r="P30" s="27">
        <v>92780001.650234997</v>
      </c>
      <c r="Q30" s="27">
        <v>5492027.2975447597</v>
      </c>
      <c r="R30" s="27">
        <v>67297118.585619703</v>
      </c>
      <c r="S30" s="27">
        <v>11615806.082005</v>
      </c>
      <c r="T30" s="27">
        <v>7415399.12005929</v>
      </c>
      <c r="U30" s="27">
        <v>419367.70010886702</v>
      </c>
      <c r="V30" s="27">
        <v>7163336658.2968302</v>
      </c>
      <c r="W30" s="27">
        <v>2652929248.2722802</v>
      </c>
      <c r="X30" s="27">
        <v>1024883838.37683</v>
      </c>
      <c r="Y30" s="27">
        <v>330843219.52481002</v>
      </c>
      <c r="Z30" s="27">
        <v>13055524.7728846</v>
      </c>
      <c r="AA30" s="27">
        <v>432753969.69006401</v>
      </c>
      <c r="AB30" s="27">
        <v>19496096.456710901</v>
      </c>
      <c r="AC30" s="27">
        <v>901812004.69963801</v>
      </c>
    </row>
    <row r="31" spans="1:29" x14ac:dyDescent="0.2">
      <c r="A31" s="25" t="s">
        <v>32</v>
      </c>
      <c r="B31" s="26" t="s">
        <v>125</v>
      </c>
      <c r="C31" s="26" t="s">
        <v>129</v>
      </c>
      <c r="D31" s="27">
        <v>23724008.278075799</v>
      </c>
      <c r="E31" s="27">
        <v>1648596449.7853601</v>
      </c>
      <c r="F31" s="27">
        <v>48830999.020316198</v>
      </c>
      <c r="G31" s="27">
        <v>1993192921.69118</v>
      </c>
      <c r="H31" s="27">
        <v>1389904807.7093201</v>
      </c>
      <c r="I31" s="27">
        <v>609298770.55619001</v>
      </c>
      <c r="J31" s="27">
        <v>1843433594.27896</v>
      </c>
      <c r="K31" s="27">
        <v>258009265.747473</v>
      </c>
      <c r="L31" s="27">
        <v>322053849.32930499</v>
      </c>
      <c r="M31" s="27">
        <v>216379405.73091999</v>
      </c>
      <c r="N31" s="27">
        <v>18525332.685394399</v>
      </c>
      <c r="O31" s="27">
        <v>1742150.3796395999</v>
      </c>
      <c r="P31" s="27">
        <v>89426889.006801307</v>
      </c>
      <c r="Q31" s="27">
        <v>5504159.9388981396</v>
      </c>
      <c r="R31" s="27">
        <v>66857836.605709299</v>
      </c>
      <c r="S31" s="27">
        <v>11687916.4101358</v>
      </c>
      <c r="T31" s="27">
        <v>8691846.9355590306</v>
      </c>
      <c r="U31" s="27">
        <v>0</v>
      </c>
      <c r="V31" s="27">
        <v>6907229177.5367403</v>
      </c>
      <c r="W31" s="27">
        <v>2352349018.30796</v>
      </c>
      <c r="X31" s="27">
        <v>956979893.35314405</v>
      </c>
      <c r="Y31" s="27">
        <v>309123944.40450698</v>
      </c>
      <c r="Z31" s="27">
        <v>12906085.1768697</v>
      </c>
      <c r="AA31" s="27">
        <v>434509250.41167003</v>
      </c>
      <c r="AB31" s="27">
        <v>20388113.858722799</v>
      </c>
      <c r="AC31" s="27">
        <v>882975791.08484697</v>
      </c>
    </row>
    <row r="32" spans="1:29" x14ac:dyDescent="0.2">
      <c r="A32" s="25" t="s">
        <v>33</v>
      </c>
      <c r="B32" s="26" t="s">
        <v>125</v>
      </c>
      <c r="C32" s="26" t="s">
        <v>129</v>
      </c>
      <c r="D32" s="27">
        <v>25003785.606100298</v>
      </c>
      <c r="E32" s="27">
        <v>1633260107.83867</v>
      </c>
      <c r="F32" s="27">
        <v>47635763.164376102</v>
      </c>
      <c r="G32" s="27">
        <v>2115114283.5808301</v>
      </c>
      <c r="H32" s="27">
        <v>1501644237.8836999</v>
      </c>
      <c r="I32" s="27">
        <v>654755551.93924296</v>
      </c>
      <c r="J32" s="27">
        <v>1776494244.2318499</v>
      </c>
      <c r="K32" s="27">
        <v>271032369.18510002</v>
      </c>
      <c r="L32" s="27">
        <v>329517841.01455402</v>
      </c>
      <c r="M32" s="27">
        <v>207025160.563225</v>
      </c>
      <c r="N32" s="27">
        <v>20324087.890852898</v>
      </c>
      <c r="O32" s="27">
        <v>1910390.87305826</v>
      </c>
      <c r="P32" s="27">
        <v>95195984.1079873</v>
      </c>
      <c r="Q32" s="27">
        <v>6109356.10010901</v>
      </c>
      <c r="R32" s="27">
        <v>69971425.932619497</v>
      </c>
      <c r="S32" s="27">
        <v>11738934.3312709</v>
      </c>
      <c r="T32" s="27">
        <v>8053069.40211803</v>
      </c>
      <c r="U32" s="27">
        <v>0</v>
      </c>
      <c r="V32" s="27">
        <v>7293867075.6993103</v>
      </c>
      <c r="W32" s="27">
        <v>2619712004.5049601</v>
      </c>
      <c r="X32" s="27">
        <v>991498575.67940795</v>
      </c>
      <c r="Y32" s="27">
        <v>322301484.28259999</v>
      </c>
      <c r="Z32" s="27">
        <v>13469730.090504499</v>
      </c>
      <c r="AA32" s="27">
        <v>438289776.78882003</v>
      </c>
      <c r="AB32" s="27">
        <v>18574615.8159637</v>
      </c>
      <c r="AC32" s="27">
        <v>903373428.86254096</v>
      </c>
    </row>
    <row r="33" spans="1:29" x14ac:dyDescent="0.2">
      <c r="A33" s="25" t="s">
        <v>22</v>
      </c>
      <c r="B33" s="26" t="s">
        <v>132</v>
      </c>
      <c r="C33" s="26" t="s">
        <v>129</v>
      </c>
      <c r="D33" s="27">
        <v>23254670.363236099</v>
      </c>
      <c r="E33" s="27">
        <v>226354033.02438301</v>
      </c>
      <c r="F33" s="27">
        <v>130166067.719007</v>
      </c>
      <c r="G33" s="27">
        <v>2036710554.3743601</v>
      </c>
      <c r="H33" s="27">
        <v>1496633011.9513299</v>
      </c>
      <c r="I33" s="27">
        <v>360568327.48281801</v>
      </c>
      <c r="J33" s="27">
        <v>1837249996.6305001</v>
      </c>
      <c r="K33" s="27">
        <v>88402217.018546104</v>
      </c>
      <c r="L33" s="27">
        <v>60420561.595793903</v>
      </c>
      <c r="M33" s="27">
        <v>273434466.16102999</v>
      </c>
      <c r="N33" s="27">
        <v>19060070.815847401</v>
      </c>
      <c r="O33" s="27">
        <v>650300.88969728805</v>
      </c>
      <c r="P33" s="27">
        <v>113081138.786662</v>
      </c>
      <c r="Q33" s="27">
        <v>0</v>
      </c>
      <c r="R33" s="27">
        <v>63369842.693618096</v>
      </c>
      <c r="S33" s="27">
        <v>6302407.3700631298</v>
      </c>
      <c r="T33" s="27">
        <v>677691.76146814902</v>
      </c>
      <c r="U33" s="27">
        <v>0</v>
      </c>
      <c r="V33" s="27">
        <v>7235174988.1416502</v>
      </c>
      <c r="W33" s="27">
        <v>2489699770.7238598</v>
      </c>
      <c r="X33" s="27">
        <v>1025709323.84017</v>
      </c>
      <c r="Y33" s="27">
        <v>322200404.18958998</v>
      </c>
      <c r="Z33" s="27">
        <v>12265679.711678499</v>
      </c>
      <c r="AA33" s="27">
        <v>438244194.05115199</v>
      </c>
      <c r="AB33" s="27">
        <v>22893173.888568401</v>
      </c>
      <c r="AC33" s="27">
        <v>971994331.91495705</v>
      </c>
    </row>
    <row r="34" spans="1:29" x14ac:dyDescent="0.2">
      <c r="A34" s="25" t="s">
        <v>23</v>
      </c>
      <c r="B34" s="26" t="s">
        <v>132</v>
      </c>
      <c r="C34" s="26" t="s">
        <v>129</v>
      </c>
      <c r="D34" s="27">
        <v>23599054.409242999</v>
      </c>
      <c r="E34" s="27">
        <v>231104635.98730201</v>
      </c>
      <c r="F34" s="27">
        <v>127262439.16001301</v>
      </c>
      <c r="G34" s="27">
        <v>2071203507.01688</v>
      </c>
      <c r="H34" s="27">
        <v>1468373774.6078899</v>
      </c>
      <c r="I34" s="27">
        <v>371177263.49186498</v>
      </c>
      <c r="J34" s="27">
        <v>1894776424.43504</v>
      </c>
      <c r="K34" s="27">
        <v>101085476.87083399</v>
      </c>
      <c r="L34" s="27">
        <v>58892605.4049187</v>
      </c>
      <c r="M34" s="27">
        <v>271024572.60802102</v>
      </c>
      <c r="N34" s="27">
        <v>18703527.716956001</v>
      </c>
      <c r="O34" s="27">
        <v>571261.19103370502</v>
      </c>
      <c r="P34" s="27">
        <v>109376416.229702</v>
      </c>
      <c r="Q34" s="27">
        <v>0</v>
      </c>
      <c r="R34" s="27">
        <v>61567554.6030697</v>
      </c>
      <c r="S34" s="27">
        <v>6159450.6198332403</v>
      </c>
      <c r="T34" s="27">
        <v>983247.11891791399</v>
      </c>
      <c r="U34" s="27">
        <v>0</v>
      </c>
      <c r="V34" s="27">
        <v>7073238038.48421</v>
      </c>
      <c r="W34" s="27">
        <v>2511069352.1230602</v>
      </c>
      <c r="X34" s="27">
        <v>989068402.59813702</v>
      </c>
      <c r="Y34" s="27">
        <v>314854734.98038</v>
      </c>
      <c r="Z34" s="27">
        <v>12864412.500198601</v>
      </c>
      <c r="AA34" s="27">
        <v>457462948.46765703</v>
      </c>
      <c r="AB34" s="27">
        <v>20359585.809708402</v>
      </c>
      <c r="AC34" s="27">
        <v>991408477.26221704</v>
      </c>
    </row>
    <row r="35" spans="1:29" x14ac:dyDescent="0.2">
      <c r="A35" s="25" t="s">
        <v>24</v>
      </c>
      <c r="B35" s="26" t="s">
        <v>132</v>
      </c>
      <c r="C35" s="26" t="s">
        <v>129</v>
      </c>
      <c r="D35" s="27">
        <v>24460150.8964127</v>
      </c>
      <c r="E35" s="27">
        <v>237644255.16742599</v>
      </c>
      <c r="F35" s="27">
        <v>145048021.503409</v>
      </c>
      <c r="G35" s="27">
        <v>2207345799.6192899</v>
      </c>
      <c r="H35" s="27">
        <v>1585170254.43625</v>
      </c>
      <c r="I35" s="27">
        <v>381133204.33064997</v>
      </c>
      <c r="J35" s="27">
        <v>1878671790.58022</v>
      </c>
      <c r="K35" s="27">
        <v>99911559.561854601</v>
      </c>
      <c r="L35" s="27">
        <v>66422671.047003798</v>
      </c>
      <c r="M35" s="27">
        <v>306887318.42222703</v>
      </c>
      <c r="N35" s="27">
        <v>16117964.9371769</v>
      </c>
      <c r="O35" s="27">
        <v>839723.99888242397</v>
      </c>
      <c r="P35" s="27">
        <v>117395102.815209</v>
      </c>
      <c r="Q35" s="27">
        <v>0</v>
      </c>
      <c r="R35" s="27">
        <v>65124179.729059197</v>
      </c>
      <c r="S35" s="27">
        <v>7543982.70387966</v>
      </c>
      <c r="T35" s="27">
        <v>404149.19571638003</v>
      </c>
      <c r="U35" s="27">
        <v>0</v>
      </c>
      <c r="V35" s="27">
        <v>7825412160.33074</v>
      </c>
      <c r="W35" s="27">
        <v>2663381239.1451702</v>
      </c>
      <c r="X35" s="27">
        <v>1088306626.19294</v>
      </c>
      <c r="Y35" s="27">
        <v>355037397.42545199</v>
      </c>
      <c r="Z35" s="27">
        <v>12197075.7777979</v>
      </c>
      <c r="AA35" s="27">
        <v>489926130.49826801</v>
      </c>
      <c r="AB35" s="27">
        <v>25225673.448368602</v>
      </c>
      <c r="AC35" s="27">
        <v>1006827423.33962</v>
      </c>
    </row>
    <row r="36" spans="1:29" x14ac:dyDescent="0.2">
      <c r="A36" s="25" t="s">
        <v>25</v>
      </c>
      <c r="B36" s="26" t="s">
        <v>132</v>
      </c>
      <c r="C36" s="26" t="s">
        <v>129</v>
      </c>
      <c r="D36" s="27">
        <v>24861789.081569199</v>
      </c>
      <c r="E36" s="27">
        <v>242601290.14707899</v>
      </c>
      <c r="F36" s="27">
        <v>136218805.29025799</v>
      </c>
      <c r="G36" s="27">
        <v>2286850555.7279601</v>
      </c>
      <c r="H36" s="27">
        <v>1651192233.29672</v>
      </c>
      <c r="I36" s="27">
        <v>420656178.18871701</v>
      </c>
      <c r="J36" s="27">
        <v>1905052605.66083</v>
      </c>
      <c r="K36" s="27">
        <v>95632680.129902303</v>
      </c>
      <c r="L36" s="27">
        <v>60243925.379108101</v>
      </c>
      <c r="M36" s="27">
        <v>280356652.36115998</v>
      </c>
      <c r="N36" s="27">
        <v>18750147.755310599</v>
      </c>
      <c r="O36" s="27">
        <v>1251000.0523315901</v>
      </c>
      <c r="P36" s="27">
        <v>112525385.411385</v>
      </c>
      <c r="Q36" s="27">
        <v>0</v>
      </c>
      <c r="R36" s="27">
        <v>61884364.843469299</v>
      </c>
      <c r="S36" s="27">
        <v>6852605.6990235904</v>
      </c>
      <c r="T36" s="27">
        <v>223854.643066683</v>
      </c>
      <c r="U36" s="27">
        <v>0</v>
      </c>
      <c r="V36" s="27">
        <v>7716974993.8340502</v>
      </c>
      <c r="W36" s="27">
        <v>2820914845.98664</v>
      </c>
      <c r="X36" s="27">
        <v>1129803910.88499</v>
      </c>
      <c r="Y36" s="27">
        <v>349208511.53761101</v>
      </c>
      <c r="Z36" s="27">
        <v>12905346.132736901</v>
      </c>
      <c r="AA36" s="27">
        <v>443854899.93479002</v>
      </c>
      <c r="AB36" s="27">
        <v>22323520.998689398</v>
      </c>
      <c r="AC36" s="27">
        <v>1028000366.91631</v>
      </c>
    </row>
    <row r="37" spans="1:29" x14ac:dyDescent="0.2">
      <c r="A37" s="25" t="s">
        <v>26</v>
      </c>
      <c r="B37" s="26" t="s">
        <v>132</v>
      </c>
      <c r="C37" s="26" t="s">
        <v>129</v>
      </c>
      <c r="D37" s="27">
        <v>23385641.6153128</v>
      </c>
      <c r="E37" s="27">
        <v>239299835.991833</v>
      </c>
      <c r="F37" s="27">
        <v>142452657.27469799</v>
      </c>
      <c r="G37" s="27">
        <v>2094843403.2765601</v>
      </c>
      <c r="H37" s="27">
        <v>1625186811.4300101</v>
      </c>
      <c r="I37" s="27">
        <v>384525337.28663301</v>
      </c>
      <c r="J37" s="27">
        <v>1968793451.0165</v>
      </c>
      <c r="K37" s="27">
        <v>105532684.482868</v>
      </c>
      <c r="L37" s="27">
        <v>61687932.934784099</v>
      </c>
      <c r="M37" s="27">
        <v>291589509.20467103</v>
      </c>
      <c r="N37" s="27">
        <v>18353717.525164299</v>
      </c>
      <c r="O37" s="27">
        <v>870988.94825715804</v>
      </c>
      <c r="P37" s="27">
        <v>118077073.60807499</v>
      </c>
      <c r="Q37" s="27">
        <v>0</v>
      </c>
      <c r="R37" s="27">
        <v>66514959.587998301</v>
      </c>
      <c r="S37" s="27">
        <v>4468307.17018227</v>
      </c>
      <c r="T37" s="27">
        <v>285089.26909025799</v>
      </c>
      <c r="U37" s="27">
        <v>0</v>
      </c>
      <c r="V37" s="27">
        <v>7278518318.27705</v>
      </c>
      <c r="W37" s="27">
        <v>2708296185.3049698</v>
      </c>
      <c r="X37" s="27">
        <v>1070453055.1163599</v>
      </c>
      <c r="Y37" s="27">
        <v>361295699.91635603</v>
      </c>
      <c r="Z37" s="27">
        <v>13865872.9124668</v>
      </c>
      <c r="AA37" s="27">
        <v>475874772.79077798</v>
      </c>
      <c r="AB37" s="27">
        <v>23453934.773195099</v>
      </c>
      <c r="AC37" s="27">
        <v>1012787767.08362</v>
      </c>
    </row>
    <row r="38" spans="1:29" x14ac:dyDescent="0.2">
      <c r="A38" s="25" t="s">
        <v>27</v>
      </c>
      <c r="B38" s="26" t="s">
        <v>132</v>
      </c>
      <c r="C38" s="26" t="s">
        <v>129</v>
      </c>
      <c r="D38" s="27">
        <v>23446534.018605702</v>
      </c>
      <c r="E38" s="27">
        <v>233934435.84554601</v>
      </c>
      <c r="F38" s="27">
        <v>135572090.00428101</v>
      </c>
      <c r="G38" s="27">
        <v>2158005398.8186498</v>
      </c>
      <c r="H38" s="27">
        <v>1520988615.3898799</v>
      </c>
      <c r="I38" s="27">
        <v>381900497.00333202</v>
      </c>
      <c r="J38" s="27">
        <v>1886584368.6477499</v>
      </c>
      <c r="K38" s="27">
        <v>90649448.136982396</v>
      </c>
      <c r="L38" s="27">
        <v>61382255.5346843</v>
      </c>
      <c r="M38" s="27">
        <v>274868208.60910398</v>
      </c>
      <c r="N38" s="27">
        <v>16528328.363388101</v>
      </c>
      <c r="O38" s="27">
        <v>810962.75507390604</v>
      </c>
      <c r="P38" s="27">
        <v>112014165.724576</v>
      </c>
      <c r="Q38" s="27">
        <v>0</v>
      </c>
      <c r="R38" s="27">
        <v>62767485.8122456</v>
      </c>
      <c r="S38" s="27">
        <v>6423020.3403119296</v>
      </c>
      <c r="T38" s="27">
        <v>469811.33456194098</v>
      </c>
      <c r="U38" s="27">
        <v>0</v>
      </c>
      <c r="V38" s="27">
        <v>7693033724.3052397</v>
      </c>
      <c r="W38" s="27">
        <v>2720848326.8298402</v>
      </c>
      <c r="X38" s="27">
        <v>1069504945.60588</v>
      </c>
      <c r="Y38" s="27">
        <v>341375711.71984398</v>
      </c>
      <c r="Z38" s="27">
        <v>14073810.727785699</v>
      </c>
      <c r="AA38" s="27">
        <v>418844567.29867798</v>
      </c>
      <c r="AB38" s="27">
        <v>21911400.388778001</v>
      </c>
      <c r="AC38" s="27">
        <v>1050773991.37922</v>
      </c>
    </row>
    <row r="39" spans="1:29" x14ac:dyDescent="0.2">
      <c r="A39" s="25" t="s">
        <v>34</v>
      </c>
      <c r="B39" s="26" t="s">
        <v>124</v>
      </c>
      <c r="C39" s="26" t="s">
        <v>130</v>
      </c>
      <c r="D39" s="27">
        <v>23886870.2375765</v>
      </c>
      <c r="E39" s="27">
        <v>2770870133.2546601</v>
      </c>
      <c r="F39" s="27">
        <v>32029685.603918102</v>
      </c>
      <c r="G39" s="27">
        <v>1961938273.9893701</v>
      </c>
      <c r="H39" s="27">
        <v>1399116503.93609</v>
      </c>
      <c r="I39" s="27">
        <v>1064526211.88319</v>
      </c>
      <c r="J39" s="27">
        <v>1701592250.80463</v>
      </c>
      <c r="K39" s="27">
        <v>206859494.81739399</v>
      </c>
      <c r="L39" s="27">
        <v>251459639.93198699</v>
      </c>
      <c r="M39" s="27">
        <v>209131308.259478</v>
      </c>
      <c r="N39" s="27">
        <v>16269479.8008026</v>
      </c>
      <c r="O39" s="27">
        <v>84765.5354411968</v>
      </c>
      <c r="P39" s="27">
        <v>78107040.953538999</v>
      </c>
      <c r="Q39" s="27">
        <v>4637299.9984871903</v>
      </c>
      <c r="R39" s="27">
        <v>65925439.729552999</v>
      </c>
      <c r="S39" s="27">
        <v>7934724.1280819802</v>
      </c>
      <c r="T39" s="27">
        <v>5907494.0840510596</v>
      </c>
      <c r="U39" s="27">
        <v>6983829.5728486804</v>
      </c>
      <c r="V39" s="27">
        <v>6924609163.1051903</v>
      </c>
      <c r="W39" s="27">
        <v>2384009526.14393</v>
      </c>
      <c r="X39" s="27">
        <v>922440912.99698496</v>
      </c>
      <c r="Y39" s="27">
        <v>298937633.18914402</v>
      </c>
      <c r="Z39" s="27">
        <v>17780160.5041265</v>
      </c>
      <c r="AA39" s="27">
        <v>439150335.64046699</v>
      </c>
      <c r="AB39" s="27">
        <v>20855397.928365801</v>
      </c>
      <c r="AC39" s="27">
        <v>908877809.66465795</v>
      </c>
    </row>
    <row r="40" spans="1:29" x14ac:dyDescent="0.2">
      <c r="A40" s="25" t="s">
        <v>35</v>
      </c>
      <c r="B40" s="26" t="s">
        <v>124</v>
      </c>
      <c r="C40" s="26" t="s">
        <v>130</v>
      </c>
      <c r="D40" s="27">
        <v>22342591.836584799</v>
      </c>
      <c r="E40" s="27">
        <v>2771012664.5172</v>
      </c>
      <c r="F40" s="27">
        <v>27513122.602148701</v>
      </c>
      <c r="G40" s="27">
        <v>1930854027.29568</v>
      </c>
      <c r="H40" s="27">
        <v>1380338390.00721</v>
      </c>
      <c r="I40" s="27">
        <v>1095081083.2582099</v>
      </c>
      <c r="J40" s="27">
        <v>1601327507.1063001</v>
      </c>
      <c r="K40" s="27">
        <v>210796249.27134401</v>
      </c>
      <c r="L40" s="27">
        <v>257408546.20960999</v>
      </c>
      <c r="M40" s="27">
        <v>208609385.65587699</v>
      </c>
      <c r="N40" s="27">
        <v>13698749.094841501</v>
      </c>
      <c r="O40" s="27">
        <v>174504.07573692201</v>
      </c>
      <c r="P40" s="27">
        <v>78819284.825034007</v>
      </c>
      <c r="Q40" s="27">
        <v>4037047.4661846198</v>
      </c>
      <c r="R40" s="27">
        <v>67692269.311968207</v>
      </c>
      <c r="S40" s="27">
        <v>7287447.09569564</v>
      </c>
      <c r="T40" s="27">
        <v>6629471.9553853404</v>
      </c>
      <c r="U40" s="27">
        <v>6740794.6825204603</v>
      </c>
      <c r="V40" s="27">
        <v>6586815952.9256897</v>
      </c>
      <c r="W40" s="27">
        <v>2426140879.3129001</v>
      </c>
      <c r="X40" s="27">
        <v>913920282.66154599</v>
      </c>
      <c r="Y40" s="27">
        <v>292050069.39549702</v>
      </c>
      <c r="Z40" s="27">
        <v>17978504.377884001</v>
      </c>
      <c r="AA40" s="27">
        <v>386518919.64815998</v>
      </c>
      <c r="AB40" s="27">
        <v>18361229.073807999</v>
      </c>
      <c r="AC40" s="27">
        <v>814389648.74381495</v>
      </c>
    </row>
    <row r="41" spans="1:29" x14ac:dyDescent="0.2">
      <c r="A41" s="25" t="s">
        <v>36</v>
      </c>
      <c r="B41" s="26" t="s">
        <v>124</v>
      </c>
      <c r="C41" s="26" t="s">
        <v>130</v>
      </c>
      <c r="D41" s="27">
        <v>23331107.157298699</v>
      </c>
      <c r="E41" s="27">
        <v>2796391955.06461</v>
      </c>
      <c r="F41" s="27">
        <v>28012921.602335099</v>
      </c>
      <c r="G41" s="27">
        <v>2008438222.4307301</v>
      </c>
      <c r="H41" s="27">
        <v>1398957142.5213001</v>
      </c>
      <c r="I41" s="27">
        <v>1131913326.28513</v>
      </c>
      <c r="J41" s="27">
        <v>1694373615.58444</v>
      </c>
      <c r="K41" s="27">
        <v>217167271.21773401</v>
      </c>
      <c r="L41" s="27">
        <v>287516187.59220201</v>
      </c>
      <c r="M41" s="27">
        <v>210990380.262721</v>
      </c>
      <c r="N41" s="27">
        <v>14353044.23708</v>
      </c>
      <c r="O41" s="27">
        <v>304967.070061873</v>
      </c>
      <c r="P41" s="27">
        <v>77345942.218453601</v>
      </c>
      <c r="Q41" s="27">
        <v>3939113.9989861301</v>
      </c>
      <c r="R41" s="27">
        <v>66900898.651156202</v>
      </c>
      <c r="S41" s="27">
        <v>8263994.5317743896</v>
      </c>
      <c r="T41" s="27">
        <v>7782762.1784276301</v>
      </c>
      <c r="U41" s="27">
        <v>8544935.4379289001</v>
      </c>
      <c r="V41" s="27">
        <v>6747053331.2367802</v>
      </c>
      <c r="W41" s="27">
        <v>2301778648.2470698</v>
      </c>
      <c r="X41" s="27">
        <v>924635178.463866</v>
      </c>
      <c r="Y41" s="27">
        <v>294894947.16967499</v>
      </c>
      <c r="Z41" s="27">
        <v>18829559.154557001</v>
      </c>
      <c r="AA41" s="27">
        <v>397564670.75033897</v>
      </c>
      <c r="AB41" s="27">
        <v>17075065.9482475</v>
      </c>
      <c r="AC41" s="27">
        <v>906257275.65029597</v>
      </c>
    </row>
    <row r="42" spans="1:29" x14ac:dyDescent="0.2">
      <c r="A42" s="25" t="s">
        <v>37</v>
      </c>
      <c r="B42" s="26" t="s">
        <v>124</v>
      </c>
      <c r="C42" s="26" t="s">
        <v>130</v>
      </c>
      <c r="D42" s="27">
        <v>20981950.340422601</v>
      </c>
      <c r="E42" s="27">
        <v>2801049976.7286801</v>
      </c>
      <c r="F42" s="27">
        <v>30002074.9104065</v>
      </c>
      <c r="G42" s="27">
        <v>1937725610.7114501</v>
      </c>
      <c r="H42" s="27">
        <v>1300767442.7545099</v>
      </c>
      <c r="I42" s="27">
        <v>1059097633.30381</v>
      </c>
      <c r="J42" s="27">
        <v>1541611876.3824799</v>
      </c>
      <c r="K42" s="27">
        <v>200923053.582739</v>
      </c>
      <c r="L42" s="27">
        <v>259050955.43233001</v>
      </c>
      <c r="M42" s="27">
        <v>194127336.566672</v>
      </c>
      <c r="N42" s="27">
        <v>14927767.245726701</v>
      </c>
      <c r="O42" s="27">
        <v>436319.18974853802</v>
      </c>
      <c r="P42" s="27">
        <v>74086459.492499799</v>
      </c>
      <c r="Q42" s="27">
        <v>3331160.8559639701</v>
      </c>
      <c r="R42" s="27">
        <v>66172815.950918101</v>
      </c>
      <c r="S42" s="27">
        <v>7124708.2411255296</v>
      </c>
      <c r="T42" s="27">
        <v>6333746.7100200597</v>
      </c>
      <c r="U42" s="27">
        <v>5989079.1796438396</v>
      </c>
      <c r="V42" s="27">
        <v>6291428565.5049801</v>
      </c>
      <c r="W42" s="27">
        <v>2247639941.9321098</v>
      </c>
      <c r="X42" s="27">
        <v>843900337.96006203</v>
      </c>
      <c r="Y42" s="27">
        <v>279763707.04616898</v>
      </c>
      <c r="Z42" s="27">
        <v>19863584.958873302</v>
      </c>
      <c r="AA42" s="27">
        <v>393988512.14249402</v>
      </c>
      <c r="AB42" s="27">
        <v>18875042.2143635</v>
      </c>
      <c r="AC42" s="27">
        <v>811610920.00332797</v>
      </c>
    </row>
    <row r="43" spans="1:29" x14ac:dyDescent="0.2">
      <c r="A43" s="25" t="s">
        <v>38</v>
      </c>
      <c r="B43" s="26" t="s">
        <v>124</v>
      </c>
      <c r="C43" s="26" t="s">
        <v>130</v>
      </c>
      <c r="D43" s="27">
        <v>22996482.9406371</v>
      </c>
      <c r="E43" s="27">
        <v>2771349110.3007102</v>
      </c>
      <c r="F43" s="27">
        <v>30617894.169070799</v>
      </c>
      <c r="G43" s="27">
        <v>1924743894.0360301</v>
      </c>
      <c r="H43" s="27">
        <v>1393314128.48299</v>
      </c>
      <c r="I43" s="27">
        <v>1116436006.671</v>
      </c>
      <c r="J43" s="27">
        <v>1713603510.2202201</v>
      </c>
      <c r="K43" s="27">
        <v>199894583.965904</v>
      </c>
      <c r="L43" s="27">
        <v>246796228.423493</v>
      </c>
      <c r="M43" s="27">
        <v>209798580.89787</v>
      </c>
      <c r="N43" s="27">
        <v>14002876.3127547</v>
      </c>
      <c r="O43" s="27">
        <v>86379.152580703201</v>
      </c>
      <c r="P43" s="27">
        <v>79313118.627231702</v>
      </c>
      <c r="Q43" s="27">
        <v>5103137.7503447495</v>
      </c>
      <c r="R43" s="27">
        <v>66769793.0479322</v>
      </c>
      <c r="S43" s="27">
        <v>8866425.04845348</v>
      </c>
      <c r="T43" s="27">
        <v>5701416.7614672203</v>
      </c>
      <c r="U43" s="27">
        <v>7662474.5632018596</v>
      </c>
      <c r="V43" s="27">
        <v>6577107086.7167997</v>
      </c>
      <c r="W43" s="27">
        <v>2287279791.9049101</v>
      </c>
      <c r="X43" s="27">
        <v>909884011.00490999</v>
      </c>
      <c r="Y43" s="27">
        <v>283005793.19800597</v>
      </c>
      <c r="Z43" s="27">
        <v>16801083.087269399</v>
      </c>
      <c r="AA43" s="27">
        <v>434653957.44874001</v>
      </c>
      <c r="AB43" s="27">
        <v>16312610.783937501</v>
      </c>
      <c r="AC43" s="27">
        <v>935570000.09934103</v>
      </c>
    </row>
    <row r="44" spans="1:29" x14ac:dyDescent="0.2">
      <c r="A44" s="25" t="s">
        <v>39</v>
      </c>
      <c r="B44" s="26" t="s">
        <v>124</v>
      </c>
      <c r="C44" s="26" t="s">
        <v>130</v>
      </c>
      <c r="D44" s="27">
        <v>22865904.136489902</v>
      </c>
      <c r="E44" s="27">
        <v>2655855397.0939898</v>
      </c>
      <c r="F44" s="27">
        <v>27562909.341260601</v>
      </c>
      <c r="G44" s="27">
        <v>2058340139.4242599</v>
      </c>
      <c r="H44" s="27">
        <v>1367052123.2785001</v>
      </c>
      <c r="I44" s="27">
        <v>1081813182.9005799</v>
      </c>
      <c r="J44" s="27">
        <v>1686348728.9245701</v>
      </c>
      <c r="K44" s="27">
        <v>207148131.51460099</v>
      </c>
      <c r="L44" s="27">
        <v>270765274.24639797</v>
      </c>
      <c r="M44" s="27">
        <v>225090745.340489</v>
      </c>
      <c r="N44" s="27">
        <v>14929914.1383304</v>
      </c>
      <c r="O44" s="27">
        <v>225070.07149441299</v>
      </c>
      <c r="P44" s="27">
        <v>83254624.148837104</v>
      </c>
      <c r="Q44" s="27">
        <v>2714321.3374761702</v>
      </c>
      <c r="R44" s="27">
        <v>71558463.506638795</v>
      </c>
      <c r="S44" s="27">
        <v>7820206.7582110995</v>
      </c>
      <c r="T44" s="27">
        <v>7446034.12116942</v>
      </c>
      <c r="U44" s="27">
        <v>7441574.2064480297</v>
      </c>
      <c r="V44" s="27">
        <v>6642240438.6296396</v>
      </c>
      <c r="W44" s="27">
        <v>2339742137.94873</v>
      </c>
      <c r="X44" s="27">
        <v>882128546.77373099</v>
      </c>
      <c r="Y44" s="27">
        <v>289816439.08832598</v>
      </c>
      <c r="Z44" s="27">
        <v>19670174.306071099</v>
      </c>
      <c r="AA44" s="27">
        <v>419016359.81160998</v>
      </c>
      <c r="AB44" s="27">
        <v>20083454.456188999</v>
      </c>
      <c r="AC44" s="27">
        <v>920106258.765558</v>
      </c>
    </row>
    <row r="45" spans="1:29" x14ac:dyDescent="0.2">
      <c r="A45" s="25" t="s">
        <v>46</v>
      </c>
      <c r="B45" s="26" t="s">
        <v>125</v>
      </c>
      <c r="C45" s="26" t="s">
        <v>130</v>
      </c>
      <c r="D45" s="27">
        <v>23874476.844437599</v>
      </c>
      <c r="E45" s="27">
        <v>4170050428.5869598</v>
      </c>
      <c r="F45" s="27">
        <v>17800671.996308699</v>
      </c>
      <c r="G45" s="27">
        <v>1863207676.1125801</v>
      </c>
      <c r="H45" s="27">
        <v>1293229885.0469999</v>
      </c>
      <c r="I45" s="27">
        <v>1087995122.07898</v>
      </c>
      <c r="J45" s="27">
        <v>1519349368.8385401</v>
      </c>
      <c r="K45" s="27">
        <v>445256058.98020703</v>
      </c>
      <c r="L45" s="27">
        <v>401237481.14926302</v>
      </c>
      <c r="M45" s="27">
        <v>157851880.083803</v>
      </c>
      <c r="N45" s="27">
        <v>13630057.0116622</v>
      </c>
      <c r="O45" s="27">
        <v>660064.16788394004</v>
      </c>
      <c r="P45" s="27">
        <v>52116773.390265599</v>
      </c>
      <c r="Q45" s="27">
        <v>14401104.0933134</v>
      </c>
      <c r="R45" s="27">
        <v>71851860.566389307</v>
      </c>
      <c r="S45" s="27">
        <v>32337821.139229</v>
      </c>
      <c r="T45" s="27">
        <v>11803160.6770459</v>
      </c>
      <c r="U45" s="27">
        <v>1337426.56454181</v>
      </c>
      <c r="V45" s="27">
        <v>6234301415.3639002</v>
      </c>
      <c r="W45" s="27">
        <v>2100670043.1642301</v>
      </c>
      <c r="X45" s="27">
        <v>759982785.37417698</v>
      </c>
      <c r="Y45" s="27">
        <v>255027083.72831899</v>
      </c>
      <c r="Z45" s="27">
        <v>13620403.473764</v>
      </c>
      <c r="AA45" s="27">
        <v>383552847.92962003</v>
      </c>
      <c r="AB45" s="27">
        <v>14402947.8863599</v>
      </c>
      <c r="AC45" s="27">
        <v>763584639.53653395</v>
      </c>
    </row>
    <row r="46" spans="1:29" x14ac:dyDescent="0.2">
      <c r="A46" s="25" t="s">
        <v>47</v>
      </c>
      <c r="B46" s="26" t="s">
        <v>125</v>
      </c>
      <c r="C46" s="26" t="s">
        <v>130</v>
      </c>
      <c r="D46" s="27">
        <v>23442320.274061501</v>
      </c>
      <c r="E46" s="27">
        <v>4166529570.4667702</v>
      </c>
      <c r="F46" s="27">
        <v>19846522.777173098</v>
      </c>
      <c r="G46" s="27">
        <v>1817423208.8350201</v>
      </c>
      <c r="H46" s="27">
        <v>1316612683.5493</v>
      </c>
      <c r="I46" s="27">
        <v>1085461799.3173599</v>
      </c>
      <c r="J46" s="27">
        <v>1539585887.8420899</v>
      </c>
      <c r="K46" s="27">
        <v>477040930.57330698</v>
      </c>
      <c r="L46" s="27">
        <v>403856787.94825703</v>
      </c>
      <c r="M46" s="27">
        <v>161131685.06144699</v>
      </c>
      <c r="N46" s="27">
        <v>12284796.7930777</v>
      </c>
      <c r="O46" s="27">
        <v>807421.32557713601</v>
      </c>
      <c r="P46" s="27">
        <v>50923310.678792</v>
      </c>
      <c r="Q46" s="27">
        <v>16171521.763084</v>
      </c>
      <c r="R46" s="27">
        <v>69391387.275515094</v>
      </c>
      <c r="S46" s="27">
        <v>31539383.651602499</v>
      </c>
      <c r="T46" s="27">
        <v>12102228.655441299</v>
      </c>
      <c r="U46" s="27">
        <v>844918.52537402895</v>
      </c>
      <c r="V46" s="27">
        <v>6188530219.1022997</v>
      </c>
      <c r="W46" s="27">
        <v>2121693281.6942401</v>
      </c>
      <c r="X46" s="27">
        <v>769729890.678056</v>
      </c>
      <c r="Y46" s="27">
        <v>256605265.95723799</v>
      </c>
      <c r="Z46" s="27">
        <v>14439723.5184577</v>
      </c>
      <c r="AA46" s="27">
        <v>383178458.94915998</v>
      </c>
      <c r="AB46" s="27">
        <v>16651896.790731501</v>
      </c>
      <c r="AC46" s="27">
        <v>773902658.07321894</v>
      </c>
    </row>
    <row r="47" spans="1:29" x14ac:dyDescent="0.2">
      <c r="A47" s="25" t="s">
        <v>48</v>
      </c>
      <c r="B47" s="26" t="s">
        <v>125</v>
      </c>
      <c r="C47" s="26" t="s">
        <v>130</v>
      </c>
      <c r="D47" s="27">
        <v>22005105.4292733</v>
      </c>
      <c r="E47" s="27">
        <v>4148489289.3917298</v>
      </c>
      <c r="F47" s="27">
        <v>18043395.877956301</v>
      </c>
      <c r="G47" s="27">
        <v>1839006865.7258799</v>
      </c>
      <c r="H47" s="27">
        <v>1296702787.0908799</v>
      </c>
      <c r="I47" s="27">
        <v>1052820585.66202</v>
      </c>
      <c r="J47" s="27">
        <v>1528683457.34867</v>
      </c>
      <c r="K47" s="27">
        <v>482374029.22154599</v>
      </c>
      <c r="L47" s="27">
        <v>404489971.67274398</v>
      </c>
      <c r="M47" s="27">
        <v>163970366.91549101</v>
      </c>
      <c r="N47" s="27">
        <v>14813420.273387499</v>
      </c>
      <c r="O47" s="27">
        <v>801221.76696424303</v>
      </c>
      <c r="P47" s="27">
        <v>48977860.138845302</v>
      </c>
      <c r="Q47" s="27">
        <v>15671002.761434801</v>
      </c>
      <c r="R47" s="27">
        <v>70431660.411758304</v>
      </c>
      <c r="S47" s="27">
        <v>34389263.6591864</v>
      </c>
      <c r="T47" s="27">
        <v>13805693.708294</v>
      </c>
      <c r="U47" s="27">
        <v>1173195.81017522</v>
      </c>
      <c r="V47" s="27">
        <v>5870689873.34622</v>
      </c>
      <c r="W47" s="27">
        <v>2024776168.1651499</v>
      </c>
      <c r="X47" s="27">
        <v>711469842.91819406</v>
      </c>
      <c r="Y47" s="27">
        <v>245449545.48877299</v>
      </c>
      <c r="Z47" s="27">
        <v>15663676.7054959</v>
      </c>
      <c r="AA47" s="27">
        <v>404931471.50267202</v>
      </c>
      <c r="AB47" s="27">
        <v>16990486.905592501</v>
      </c>
      <c r="AC47" s="27">
        <v>814450524.25193095</v>
      </c>
    </row>
    <row r="48" spans="1:29" x14ac:dyDescent="0.2">
      <c r="A48" s="25" t="s">
        <v>49</v>
      </c>
      <c r="B48" s="26" t="s">
        <v>125</v>
      </c>
      <c r="C48" s="26" t="s">
        <v>130</v>
      </c>
      <c r="D48" s="27">
        <v>24004708.094863899</v>
      </c>
      <c r="E48" s="27">
        <v>4028923060.78827</v>
      </c>
      <c r="F48" s="27">
        <v>19953495.226442099</v>
      </c>
      <c r="G48" s="27">
        <v>1933006183.7800701</v>
      </c>
      <c r="H48" s="27">
        <v>1283303700.3408799</v>
      </c>
      <c r="I48" s="27">
        <v>1070654922.20977</v>
      </c>
      <c r="J48" s="27">
        <v>1524447576.9965899</v>
      </c>
      <c r="K48" s="27">
        <v>435383885.06048101</v>
      </c>
      <c r="L48" s="27">
        <v>388082448.37498403</v>
      </c>
      <c r="M48" s="27">
        <v>157374125.06828299</v>
      </c>
      <c r="N48" s="27">
        <v>14910891.117533401</v>
      </c>
      <c r="O48" s="27">
        <v>832374.54939107597</v>
      </c>
      <c r="P48" s="27">
        <v>51509596.822170503</v>
      </c>
      <c r="Q48" s="27">
        <v>17204922.5021067</v>
      </c>
      <c r="R48" s="27">
        <v>69030791.356902704</v>
      </c>
      <c r="S48" s="27">
        <v>34222650.510343201</v>
      </c>
      <c r="T48" s="27">
        <v>11891338.9386437</v>
      </c>
      <c r="U48" s="27">
        <v>1388785.05828217</v>
      </c>
      <c r="V48" s="27">
        <v>4636001989.4121799</v>
      </c>
      <c r="W48" s="27">
        <v>2048108992.12024</v>
      </c>
      <c r="X48" s="27">
        <v>758431397.43198895</v>
      </c>
      <c r="Y48" s="27">
        <v>256948853.755189</v>
      </c>
      <c r="Z48" s="27">
        <v>14698781.8800398</v>
      </c>
      <c r="AA48" s="27">
        <v>403968070.39415401</v>
      </c>
      <c r="AB48" s="27">
        <v>14338122.429382</v>
      </c>
      <c r="AC48" s="27">
        <v>841273928.33717406</v>
      </c>
    </row>
    <row r="49" spans="1:29" x14ac:dyDescent="0.2">
      <c r="A49" s="25" t="s">
        <v>50</v>
      </c>
      <c r="B49" s="26" t="s">
        <v>125</v>
      </c>
      <c r="C49" s="26" t="s">
        <v>130</v>
      </c>
      <c r="D49" s="27">
        <v>23713825.246787399</v>
      </c>
      <c r="E49" s="27">
        <v>4213380790.21029</v>
      </c>
      <c r="F49" s="27">
        <v>18518621.065092899</v>
      </c>
      <c r="G49" s="27">
        <v>1828187372.48667</v>
      </c>
      <c r="H49" s="27">
        <v>1398623678.5954199</v>
      </c>
      <c r="I49" s="27">
        <v>1157078528.3575699</v>
      </c>
      <c r="J49" s="27">
        <v>1643223853.7121601</v>
      </c>
      <c r="K49" s="27">
        <v>471897504.330356</v>
      </c>
      <c r="L49" s="27">
        <v>417417114.98646402</v>
      </c>
      <c r="M49" s="27">
        <v>175438431.88401899</v>
      </c>
      <c r="N49" s="27">
        <v>14851077.161253201</v>
      </c>
      <c r="O49" s="27">
        <v>800464.92622111505</v>
      </c>
      <c r="P49" s="27">
        <v>54163385.072054103</v>
      </c>
      <c r="Q49" s="27">
        <v>15100419.0050296</v>
      </c>
      <c r="R49" s="27">
        <v>73725466.007340893</v>
      </c>
      <c r="S49" s="27">
        <v>34299352.524456598</v>
      </c>
      <c r="T49" s="27">
        <v>14756996.2601176</v>
      </c>
      <c r="U49" s="27">
        <v>726021.12178654899</v>
      </c>
      <c r="V49" s="27">
        <v>6009724058.0497103</v>
      </c>
      <c r="W49" s="27">
        <v>2188264027.7723098</v>
      </c>
      <c r="X49" s="27">
        <v>758757678.27151</v>
      </c>
      <c r="Y49" s="27">
        <v>262195703.60928601</v>
      </c>
      <c r="Z49" s="27">
        <v>13921310.4000949</v>
      </c>
      <c r="AA49" s="27">
        <v>392003516.46931201</v>
      </c>
      <c r="AB49" s="27">
        <v>17508344.7853093</v>
      </c>
      <c r="AC49" s="27">
        <v>788209126.14854598</v>
      </c>
    </row>
    <row r="50" spans="1:29" x14ac:dyDescent="0.2">
      <c r="A50" s="25" t="s">
        <v>51</v>
      </c>
      <c r="B50" s="26" t="s">
        <v>125</v>
      </c>
      <c r="C50" s="26" t="s">
        <v>130</v>
      </c>
      <c r="D50" s="27">
        <v>21283523.182557601</v>
      </c>
      <c r="E50" s="27">
        <v>4003645660.1458702</v>
      </c>
      <c r="F50" s="27">
        <v>19139996.835034098</v>
      </c>
      <c r="G50" s="27">
        <v>1815922933.12901</v>
      </c>
      <c r="H50" s="27">
        <v>1315650275.9233699</v>
      </c>
      <c r="I50" s="27">
        <v>1095083750.5720899</v>
      </c>
      <c r="J50" s="27">
        <v>1487188226.1826401</v>
      </c>
      <c r="K50" s="27">
        <v>459782434.52561498</v>
      </c>
      <c r="L50" s="27">
        <v>394218948.07769501</v>
      </c>
      <c r="M50" s="27">
        <v>164212367.09928799</v>
      </c>
      <c r="N50" s="27">
        <v>13648649.358968901</v>
      </c>
      <c r="O50" s="27">
        <v>728808.36295244098</v>
      </c>
      <c r="P50" s="27">
        <v>48936423.112135999</v>
      </c>
      <c r="Q50" s="27">
        <v>16966345.824522499</v>
      </c>
      <c r="R50" s="27">
        <v>66052910.114867799</v>
      </c>
      <c r="S50" s="27">
        <v>32642733.289699301</v>
      </c>
      <c r="T50" s="27">
        <v>13271785.672793901</v>
      </c>
      <c r="U50" s="27">
        <v>1184521.30637705</v>
      </c>
      <c r="V50" s="27">
        <v>6138882010.1915598</v>
      </c>
      <c r="W50" s="27">
        <v>2185420165.2319398</v>
      </c>
      <c r="X50" s="27">
        <v>759012763.33862197</v>
      </c>
      <c r="Y50" s="27">
        <v>267024248.83113301</v>
      </c>
      <c r="Z50" s="27">
        <v>15126580.6919859</v>
      </c>
      <c r="AA50" s="27">
        <v>396245103.13102198</v>
      </c>
      <c r="AB50" s="27">
        <v>16388473.5562899</v>
      </c>
      <c r="AC50" s="27">
        <v>799843565.98209298</v>
      </c>
    </row>
    <row r="51" spans="1:29" x14ac:dyDescent="0.2">
      <c r="A51" s="25" t="s">
        <v>40</v>
      </c>
      <c r="B51" s="26" t="s">
        <v>132</v>
      </c>
      <c r="C51" s="26" t="s">
        <v>130</v>
      </c>
      <c r="D51" s="27">
        <v>23081946.2112334</v>
      </c>
      <c r="E51" s="27">
        <v>218206175.77017099</v>
      </c>
      <c r="F51" s="27">
        <v>117498564.691083</v>
      </c>
      <c r="G51" s="27">
        <v>1979298169.8710699</v>
      </c>
      <c r="H51" s="27">
        <v>1381303608.51951</v>
      </c>
      <c r="I51" s="27">
        <v>352101472.596264</v>
      </c>
      <c r="J51" s="27">
        <v>1726326669.87659</v>
      </c>
      <c r="K51" s="27">
        <v>90435401.526748598</v>
      </c>
      <c r="L51" s="27">
        <v>59184387.113521703</v>
      </c>
      <c r="M51" s="27">
        <v>258656389.02239501</v>
      </c>
      <c r="N51" s="27">
        <v>17746914.193271302</v>
      </c>
      <c r="O51" s="27">
        <v>569064.33931635797</v>
      </c>
      <c r="P51" s="27">
        <v>104292693.49538299</v>
      </c>
      <c r="Q51" s="27">
        <v>0</v>
      </c>
      <c r="R51" s="27">
        <v>58851834.230930202</v>
      </c>
      <c r="S51" s="27">
        <v>6887300.9781810604</v>
      </c>
      <c r="T51" s="27">
        <v>587310.75093243201</v>
      </c>
      <c r="U51" s="27">
        <v>0</v>
      </c>
      <c r="V51" s="27">
        <v>6796171636.05793</v>
      </c>
      <c r="W51" s="27">
        <v>2490027223.4100299</v>
      </c>
      <c r="X51" s="27">
        <v>937025404.74784195</v>
      </c>
      <c r="Y51" s="27">
        <v>295913635.55228502</v>
      </c>
      <c r="Z51" s="27">
        <v>13337942.888815001</v>
      </c>
      <c r="AA51" s="27">
        <v>437264765.17009801</v>
      </c>
      <c r="AB51" s="27">
        <v>19845176.8362239</v>
      </c>
      <c r="AC51" s="27">
        <v>991309991.42242098</v>
      </c>
    </row>
    <row r="52" spans="1:29" x14ac:dyDescent="0.2">
      <c r="A52" s="25" t="s">
        <v>41</v>
      </c>
      <c r="B52" s="26" t="s">
        <v>132</v>
      </c>
      <c r="C52" s="26" t="s">
        <v>130</v>
      </c>
      <c r="D52" s="27">
        <v>23365287.765859701</v>
      </c>
      <c r="E52" s="27">
        <v>229013240.27760199</v>
      </c>
      <c r="F52" s="27">
        <v>133825589.846551</v>
      </c>
      <c r="G52" s="27">
        <v>2088937808.59723</v>
      </c>
      <c r="H52" s="27">
        <v>1482026434.80756</v>
      </c>
      <c r="I52" s="27">
        <v>375833973.154369</v>
      </c>
      <c r="J52" s="27">
        <v>1761113858.9168401</v>
      </c>
      <c r="K52" s="27">
        <v>94193381.734038293</v>
      </c>
      <c r="L52" s="27">
        <v>62775855.5474113</v>
      </c>
      <c r="M52" s="27">
        <v>273640472.80305803</v>
      </c>
      <c r="N52" s="27">
        <v>16444321.175714901</v>
      </c>
      <c r="O52" s="27">
        <v>1131572.7050914599</v>
      </c>
      <c r="P52" s="27">
        <v>108228126.515816</v>
      </c>
      <c r="Q52" s="27">
        <v>0</v>
      </c>
      <c r="R52" s="27">
        <v>61854814.714407504</v>
      </c>
      <c r="S52" s="27">
        <v>6044614.9047246398</v>
      </c>
      <c r="T52" s="27">
        <v>397426.631585058</v>
      </c>
      <c r="U52" s="27">
        <v>0</v>
      </c>
      <c r="V52" s="27">
        <v>7417403655.9065704</v>
      </c>
      <c r="W52" s="27">
        <v>2639760811.39149</v>
      </c>
      <c r="X52" s="27">
        <v>1060281422.76371</v>
      </c>
      <c r="Y52" s="27">
        <v>318848683.05748701</v>
      </c>
      <c r="Z52" s="27">
        <v>14266422.203008</v>
      </c>
      <c r="AA52" s="27">
        <v>441156961.74844903</v>
      </c>
      <c r="AB52" s="27">
        <v>24984217.068112701</v>
      </c>
      <c r="AC52" s="27">
        <v>970299218.87401199</v>
      </c>
    </row>
    <row r="53" spans="1:29" x14ac:dyDescent="0.2">
      <c r="A53" s="25" t="s">
        <v>42</v>
      </c>
      <c r="B53" s="26" t="s">
        <v>132</v>
      </c>
      <c r="C53" s="26" t="s">
        <v>130</v>
      </c>
      <c r="D53" s="27">
        <v>23747423.635680102</v>
      </c>
      <c r="E53" s="27">
        <v>237680351.68946001</v>
      </c>
      <c r="F53" s="27">
        <v>143958147.14550701</v>
      </c>
      <c r="G53" s="27">
        <v>2476966642.6718898</v>
      </c>
      <c r="H53" s="27">
        <v>1581875405.59782</v>
      </c>
      <c r="I53" s="27">
        <v>424178036.13300699</v>
      </c>
      <c r="J53" s="27">
        <v>1889863942.3032</v>
      </c>
      <c r="K53" s="27">
        <v>103231703.461788</v>
      </c>
      <c r="L53" s="27">
        <v>67222211.980096504</v>
      </c>
      <c r="M53" s="27">
        <v>287427197.049079</v>
      </c>
      <c r="N53" s="27">
        <v>17578218.743808798</v>
      </c>
      <c r="O53" s="27">
        <v>686351.193718642</v>
      </c>
      <c r="P53" s="27">
        <v>116982560.657671</v>
      </c>
      <c r="Q53" s="27">
        <v>0</v>
      </c>
      <c r="R53" s="27">
        <v>64901664.008946903</v>
      </c>
      <c r="S53" s="27">
        <v>5482036.3637946397</v>
      </c>
      <c r="T53" s="27">
        <v>713525.26861291798</v>
      </c>
      <c r="U53" s="27">
        <v>0</v>
      </c>
      <c r="V53" s="27">
        <v>7967010486.7279196</v>
      </c>
      <c r="W53" s="27">
        <v>2958295630.63661</v>
      </c>
      <c r="X53" s="27">
        <v>1159766032.93258</v>
      </c>
      <c r="Y53" s="27">
        <v>391593943.38375098</v>
      </c>
      <c r="Z53" s="27">
        <v>14276187.5221259</v>
      </c>
      <c r="AA53" s="27">
        <v>487055605.396905</v>
      </c>
      <c r="AB53" s="27">
        <v>25692917.100148</v>
      </c>
      <c r="AC53" s="27">
        <v>977883893.78789794</v>
      </c>
    </row>
    <row r="54" spans="1:29" x14ac:dyDescent="0.2">
      <c r="A54" s="25" t="s">
        <v>43</v>
      </c>
      <c r="B54" s="26" t="s">
        <v>132</v>
      </c>
      <c r="C54" s="26" t="s">
        <v>130</v>
      </c>
      <c r="D54" s="27">
        <v>23802594.590118099</v>
      </c>
      <c r="E54" s="27">
        <v>232201160.20328099</v>
      </c>
      <c r="F54" s="27">
        <v>132946216.066006</v>
      </c>
      <c r="G54" s="27">
        <v>2156362269.4549599</v>
      </c>
      <c r="H54" s="27">
        <v>1503642598.1976099</v>
      </c>
      <c r="I54" s="27">
        <v>381909380.87803</v>
      </c>
      <c r="J54" s="27">
        <v>1793212638.43155</v>
      </c>
      <c r="K54" s="27">
        <v>90129089.664600894</v>
      </c>
      <c r="L54" s="27">
        <v>63432980.082769401</v>
      </c>
      <c r="M54" s="27">
        <v>281041275.63870901</v>
      </c>
      <c r="N54" s="27">
        <v>16675257.914385799</v>
      </c>
      <c r="O54" s="27">
        <v>1568837.9528713799</v>
      </c>
      <c r="P54" s="27">
        <v>112638287.06949</v>
      </c>
      <c r="Q54" s="27">
        <v>0</v>
      </c>
      <c r="R54" s="27">
        <v>63173062.072175197</v>
      </c>
      <c r="S54" s="27">
        <v>7139365.2428284604</v>
      </c>
      <c r="T54" s="27">
        <v>729991.666983095</v>
      </c>
      <c r="U54" s="27">
        <v>0</v>
      </c>
      <c r="V54" s="27">
        <v>7413002173.96138</v>
      </c>
      <c r="W54" s="27">
        <v>2538846185.10536</v>
      </c>
      <c r="X54" s="27">
        <v>1027010803.87084</v>
      </c>
      <c r="Y54" s="27">
        <v>327791536.57707697</v>
      </c>
      <c r="Z54" s="27">
        <v>13532622.2767478</v>
      </c>
      <c r="AA54" s="27">
        <v>487297394.58390498</v>
      </c>
      <c r="AB54" s="27">
        <v>22825094.219471902</v>
      </c>
      <c r="AC54" s="27">
        <v>989190494.21707201</v>
      </c>
    </row>
    <row r="55" spans="1:29" x14ac:dyDescent="0.2">
      <c r="A55" s="25" t="s">
        <v>44</v>
      </c>
      <c r="B55" s="26" t="s">
        <v>132</v>
      </c>
      <c r="C55" s="26" t="s">
        <v>130</v>
      </c>
      <c r="D55" s="27">
        <v>23955172.737838101</v>
      </c>
      <c r="E55" s="27">
        <v>221666641.00306499</v>
      </c>
      <c r="F55" s="27">
        <v>133695082.45370799</v>
      </c>
      <c r="G55" s="27">
        <v>2159026295.73247</v>
      </c>
      <c r="H55" s="27">
        <v>1480447062.01793</v>
      </c>
      <c r="I55" s="27">
        <v>369524350.78448403</v>
      </c>
      <c r="J55" s="27">
        <v>1764030663.7641201</v>
      </c>
      <c r="K55" s="27">
        <v>87804290.691721007</v>
      </c>
      <c r="L55" s="27">
        <v>65648764.434942901</v>
      </c>
      <c r="M55" s="27">
        <v>269647853.69552898</v>
      </c>
      <c r="N55" s="27">
        <v>15641140.7470832</v>
      </c>
      <c r="O55" s="27">
        <v>1364511.9891013501</v>
      </c>
      <c r="P55" s="27">
        <v>111367541.47273999</v>
      </c>
      <c r="Q55" s="27">
        <v>0</v>
      </c>
      <c r="R55" s="27">
        <v>62235708.924901903</v>
      </c>
      <c r="S55" s="27">
        <v>5525080.4993165703</v>
      </c>
      <c r="T55" s="27">
        <v>489976.355961514</v>
      </c>
      <c r="U55" s="27">
        <v>0</v>
      </c>
      <c r="V55" s="27">
        <v>7340133111.25107</v>
      </c>
      <c r="W55" s="27">
        <v>2496938362.0060501</v>
      </c>
      <c r="X55" s="27">
        <v>1042918284.50708</v>
      </c>
      <c r="Y55" s="27">
        <v>327750434.67634898</v>
      </c>
      <c r="Z55" s="27">
        <v>13106918.694396701</v>
      </c>
      <c r="AA55" s="27">
        <v>431865450.38028997</v>
      </c>
      <c r="AB55" s="27">
        <v>21419467.936978001</v>
      </c>
      <c r="AC55" s="27">
        <v>1018729415.33162</v>
      </c>
    </row>
    <row r="56" spans="1:29" x14ac:dyDescent="0.2">
      <c r="A56" s="25" t="s">
        <v>45</v>
      </c>
      <c r="B56" s="26" t="s">
        <v>132</v>
      </c>
      <c r="C56" s="26" t="s">
        <v>130</v>
      </c>
      <c r="D56" s="27">
        <v>24184422.368062999</v>
      </c>
      <c r="E56" s="27">
        <v>232218927.81423599</v>
      </c>
      <c r="F56" s="27">
        <v>139006483.231547</v>
      </c>
      <c r="G56" s="27">
        <v>2170860403.2964101</v>
      </c>
      <c r="H56" s="27">
        <v>1502127607.6393099</v>
      </c>
      <c r="I56" s="27">
        <v>365752153.20526898</v>
      </c>
      <c r="J56" s="27">
        <v>1850708937.57866</v>
      </c>
      <c r="K56" s="27">
        <v>93082978.363422394</v>
      </c>
      <c r="L56" s="27">
        <v>63255499.706817403</v>
      </c>
      <c r="M56" s="27">
        <v>279647557.58225399</v>
      </c>
      <c r="N56" s="27">
        <v>18344402.411581501</v>
      </c>
      <c r="O56" s="27">
        <v>1128418.96043399</v>
      </c>
      <c r="P56" s="27">
        <v>112135166.424088</v>
      </c>
      <c r="Q56" s="27">
        <v>0</v>
      </c>
      <c r="R56" s="27">
        <v>62693165.138005398</v>
      </c>
      <c r="S56" s="27">
        <v>5865737.3569313204</v>
      </c>
      <c r="T56" s="27">
        <v>1521257.94191178</v>
      </c>
      <c r="U56" s="27">
        <v>0</v>
      </c>
      <c r="V56" s="27">
        <v>7486654117.3819904</v>
      </c>
      <c r="W56" s="27">
        <v>2508899732.9240098</v>
      </c>
      <c r="X56" s="27">
        <v>1026632897.8239599</v>
      </c>
      <c r="Y56" s="27">
        <v>324308394.68608099</v>
      </c>
      <c r="Z56" s="27">
        <v>14142887.7769207</v>
      </c>
      <c r="AA56" s="27">
        <v>444735618.27111602</v>
      </c>
      <c r="AB56" s="27">
        <v>23379611.861329202</v>
      </c>
      <c r="AC56" s="27">
        <v>1063949600.58716</v>
      </c>
    </row>
    <row r="57" spans="1:29" x14ac:dyDescent="0.2">
      <c r="A57" s="25" t="s">
        <v>52</v>
      </c>
      <c r="B57" s="26" t="s">
        <v>124</v>
      </c>
      <c r="C57" s="26" t="s">
        <v>131</v>
      </c>
      <c r="D57" s="27">
        <v>22079953.122734401</v>
      </c>
      <c r="E57" s="27">
        <v>1521303352.2200899</v>
      </c>
      <c r="F57" s="27">
        <v>60214766.007335603</v>
      </c>
      <c r="G57" s="27">
        <v>1956841970.57867</v>
      </c>
      <c r="H57" s="27">
        <v>1394830534.8462999</v>
      </c>
      <c r="I57" s="27">
        <v>630996396.358899</v>
      </c>
      <c r="J57" s="27">
        <v>1703816278.4114599</v>
      </c>
      <c r="K57" s="27">
        <v>201308398.70243299</v>
      </c>
      <c r="L57" s="27">
        <v>395925211.50504798</v>
      </c>
      <c r="M57" s="27">
        <v>192023046.16888201</v>
      </c>
      <c r="N57" s="27">
        <v>16718331.321257301</v>
      </c>
      <c r="O57" s="27">
        <v>832266.09689526295</v>
      </c>
      <c r="P57" s="27">
        <v>89285414.660149202</v>
      </c>
      <c r="Q57" s="27">
        <v>745076.26144837297</v>
      </c>
      <c r="R57" s="27">
        <v>66804543.536449499</v>
      </c>
      <c r="S57" s="27">
        <v>6418999.7561635096</v>
      </c>
      <c r="T57" s="27">
        <v>6432939.9677636698</v>
      </c>
      <c r="U57" s="27">
        <v>3548159.0935697402</v>
      </c>
      <c r="V57" s="27">
        <v>3997604727.20609</v>
      </c>
      <c r="W57" s="27">
        <v>2303698241.5162501</v>
      </c>
      <c r="X57" s="27">
        <v>896759385.21101999</v>
      </c>
      <c r="Y57" s="27">
        <v>291063212.32605302</v>
      </c>
      <c r="Z57" s="27">
        <v>18260895.516558301</v>
      </c>
      <c r="AA57" s="27">
        <v>429962042.82985598</v>
      </c>
      <c r="AB57" s="27">
        <v>20249474.281313501</v>
      </c>
      <c r="AC57" s="27">
        <v>963059052.46918905</v>
      </c>
    </row>
    <row r="58" spans="1:29" x14ac:dyDescent="0.2">
      <c r="A58" s="25" t="s">
        <v>53</v>
      </c>
      <c r="B58" s="26" t="s">
        <v>124</v>
      </c>
      <c r="C58" s="26" t="s">
        <v>131</v>
      </c>
      <c r="D58" s="27">
        <v>22703039.8083729</v>
      </c>
      <c r="E58" s="27">
        <v>1644680383.8050699</v>
      </c>
      <c r="F58" s="27">
        <v>58698847.944859803</v>
      </c>
      <c r="G58" s="27">
        <v>2067924283.24512</v>
      </c>
      <c r="H58" s="27">
        <v>1362015550.96608</v>
      </c>
      <c r="I58" s="27">
        <v>692609251.951949</v>
      </c>
      <c r="J58" s="27">
        <v>1749407738.7696099</v>
      </c>
      <c r="K58" s="27">
        <v>193189707.60511899</v>
      </c>
      <c r="L58" s="27">
        <v>436505544.32942998</v>
      </c>
      <c r="M58" s="27">
        <v>205896225.824269</v>
      </c>
      <c r="N58" s="27">
        <v>15764960.4007574</v>
      </c>
      <c r="O58" s="27">
        <v>532509.99659425498</v>
      </c>
      <c r="P58" s="27">
        <v>91156263.671324193</v>
      </c>
      <c r="Q58" s="27">
        <v>707963.03895185096</v>
      </c>
      <c r="R58" s="27">
        <v>67337873.734110698</v>
      </c>
      <c r="S58" s="27">
        <v>6793907.5374026</v>
      </c>
      <c r="T58" s="27">
        <v>6854123.38282663</v>
      </c>
      <c r="U58" s="27">
        <v>2876413.9199105198</v>
      </c>
      <c r="V58" s="27">
        <v>5648324227.5177498</v>
      </c>
      <c r="W58" s="27">
        <v>2374346588.30018</v>
      </c>
      <c r="X58" s="27">
        <v>972025926.57814097</v>
      </c>
      <c r="Y58" s="27">
        <v>312443549.45643997</v>
      </c>
      <c r="Z58" s="27">
        <v>18189929.221560299</v>
      </c>
      <c r="AA58" s="27">
        <v>410124587.64627802</v>
      </c>
      <c r="AB58" s="27">
        <v>19191699.043870699</v>
      </c>
      <c r="AC58" s="27">
        <v>990065825.46721303</v>
      </c>
    </row>
    <row r="59" spans="1:29" x14ac:dyDescent="0.2">
      <c r="A59" s="25" t="s">
        <v>54</v>
      </c>
      <c r="B59" s="26" t="s">
        <v>124</v>
      </c>
      <c r="C59" s="26" t="s">
        <v>131</v>
      </c>
      <c r="D59" s="27">
        <v>21886038.943544</v>
      </c>
      <c r="E59" s="27">
        <v>1541370502.9066</v>
      </c>
      <c r="F59" s="27">
        <v>54104788.118079901</v>
      </c>
      <c r="G59" s="27">
        <v>1909532098.35794</v>
      </c>
      <c r="H59" s="27">
        <v>1346266351.9888</v>
      </c>
      <c r="I59" s="27">
        <v>629529196.91568696</v>
      </c>
      <c r="J59" s="27">
        <v>1721778343.0293701</v>
      </c>
      <c r="K59" s="27">
        <v>191773520.84074199</v>
      </c>
      <c r="L59" s="27">
        <v>401492638.896878</v>
      </c>
      <c r="M59" s="27">
        <v>199036738.46160099</v>
      </c>
      <c r="N59" s="27">
        <v>15312580.2489499</v>
      </c>
      <c r="O59" s="27">
        <v>713478.26429610595</v>
      </c>
      <c r="P59" s="27">
        <v>86625647.2740715</v>
      </c>
      <c r="Q59" s="27">
        <v>560495.94707164203</v>
      </c>
      <c r="R59" s="27">
        <v>63287901.225360297</v>
      </c>
      <c r="S59" s="27">
        <v>5547642.1849529203</v>
      </c>
      <c r="T59" s="27">
        <v>4942839.5383385401</v>
      </c>
      <c r="U59" s="27">
        <v>2349328.5226929202</v>
      </c>
      <c r="V59" s="27">
        <v>4673893033.9437599</v>
      </c>
      <c r="W59" s="27">
        <v>2349157038.6831102</v>
      </c>
      <c r="X59" s="27">
        <v>931868002.21326101</v>
      </c>
      <c r="Y59" s="27">
        <v>301955153.941998</v>
      </c>
      <c r="Z59" s="27">
        <v>14653345.265357399</v>
      </c>
      <c r="AA59" s="27">
        <v>432372931.45702499</v>
      </c>
      <c r="AB59" s="27">
        <v>18798770.3063641</v>
      </c>
      <c r="AC59" s="27">
        <v>899449552.56668997</v>
      </c>
    </row>
    <row r="60" spans="1:29" x14ac:dyDescent="0.2">
      <c r="A60" s="25" t="s">
        <v>55</v>
      </c>
      <c r="B60" s="26" t="s">
        <v>124</v>
      </c>
      <c r="C60" s="26" t="s">
        <v>131</v>
      </c>
      <c r="D60" s="27">
        <v>24009116.033979099</v>
      </c>
      <c r="E60" s="27">
        <v>1675113557.39381</v>
      </c>
      <c r="F60" s="27">
        <v>58068054.601466</v>
      </c>
      <c r="G60" s="27">
        <v>2092640362.4921401</v>
      </c>
      <c r="H60" s="27">
        <v>1432556259.0404999</v>
      </c>
      <c r="I60" s="27">
        <v>672097810.36131704</v>
      </c>
      <c r="J60" s="27">
        <v>1669254057.99264</v>
      </c>
      <c r="K60" s="27">
        <v>200606823.39605099</v>
      </c>
      <c r="L60" s="27">
        <v>414405433.19104099</v>
      </c>
      <c r="M60" s="27">
        <v>199559832.56183001</v>
      </c>
      <c r="N60" s="27">
        <v>17699422.3204506</v>
      </c>
      <c r="O60" s="27">
        <v>399041.27800677897</v>
      </c>
      <c r="P60" s="27">
        <v>87343476.6348432</v>
      </c>
      <c r="Q60" s="27">
        <v>636456.50865568803</v>
      </c>
      <c r="R60" s="27">
        <v>66168963.691237003</v>
      </c>
      <c r="S60" s="27">
        <v>6913105.7220123503</v>
      </c>
      <c r="T60" s="27">
        <v>7087526.7868526997</v>
      </c>
      <c r="U60" s="27">
        <v>4369511.8455453496</v>
      </c>
      <c r="V60" s="27">
        <v>4579377830.3075705</v>
      </c>
      <c r="W60" s="27">
        <v>2440633007.54388</v>
      </c>
      <c r="X60" s="27">
        <v>937565814.18650901</v>
      </c>
      <c r="Y60" s="27">
        <v>307881233.31280202</v>
      </c>
      <c r="Z60" s="27">
        <v>17513261.0824687</v>
      </c>
      <c r="AA60" s="27">
        <v>423155672.55645901</v>
      </c>
      <c r="AB60" s="27">
        <v>20519686.561570998</v>
      </c>
      <c r="AC60" s="27">
        <v>968886499.14855599</v>
      </c>
    </row>
    <row r="61" spans="1:29" x14ac:dyDescent="0.2">
      <c r="A61" s="25" t="s">
        <v>56</v>
      </c>
      <c r="B61" s="26" t="s">
        <v>124</v>
      </c>
      <c r="C61" s="26" t="s">
        <v>131</v>
      </c>
      <c r="D61" s="27">
        <v>22340506.973918699</v>
      </c>
      <c r="E61" s="27">
        <v>1512936780.63449</v>
      </c>
      <c r="F61" s="27">
        <v>58669455.666842498</v>
      </c>
      <c r="G61" s="27">
        <v>1908525793.6724999</v>
      </c>
      <c r="H61" s="27">
        <v>1346579050.2449601</v>
      </c>
      <c r="I61" s="27">
        <v>659949789.24121702</v>
      </c>
      <c r="J61" s="27">
        <v>1672679987.3148899</v>
      </c>
      <c r="K61" s="27">
        <v>202804224.53331801</v>
      </c>
      <c r="L61" s="27">
        <v>402286990.061028</v>
      </c>
      <c r="M61" s="27">
        <v>195290288.28571999</v>
      </c>
      <c r="N61" s="27">
        <v>17107873.719289999</v>
      </c>
      <c r="O61" s="27">
        <v>601690.64018200396</v>
      </c>
      <c r="P61" s="27">
        <v>88397695.394933596</v>
      </c>
      <c r="Q61" s="27">
        <v>733824.64415875205</v>
      </c>
      <c r="R61" s="27">
        <v>64573827.741404399</v>
      </c>
      <c r="S61" s="27">
        <v>6073887.9560800605</v>
      </c>
      <c r="T61" s="27">
        <v>5284804.2814032203</v>
      </c>
      <c r="U61" s="27">
        <v>3745305.9608497298</v>
      </c>
      <c r="V61" s="27">
        <v>4345791543.4621897</v>
      </c>
      <c r="W61" s="27">
        <v>2297855777.1831398</v>
      </c>
      <c r="X61" s="27">
        <v>872891370.75596905</v>
      </c>
      <c r="Y61" s="27">
        <v>285734374.36108702</v>
      </c>
      <c r="Z61" s="27">
        <v>16126794.831127601</v>
      </c>
      <c r="AA61" s="27">
        <v>412170191.83527899</v>
      </c>
      <c r="AB61" s="27">
        <v>21026145.058474202</v>
      </c>
      <c r="AC61" s="27">
        <v>975756749.11017394</v>
      </c>
    </row>
    <row r="62" spans="1:29" x14ac:dyDescent="0.2">
      <c r="A62" s="25" t="s">
        <v>57</v>
      </c>
      <c r="B62" s="26" t="s">
        <v>124</v>
      </c>
      <c r="C62" s="26" t="s">
        <v>131</v>
      </c>
      <c r="D62" s="27">
        <v>24243454.6413505</v>
      </c>
      <c r="E62" s="27">
        <v>1488749806.5671699</v>
      </c>
      <c r="F62" s="27">
        <v>60517589.490349799</v>
      </c>
      <c r="G62" s="27">
        <v>2176019088.1830702</v>
      </c>
      <c r="H62" s="27">
        <v>1443396043.0381999</v>
      </c>
      <c r="I62" s="27">
        <v>673474854.22957504</v>
      </c>
      <c r="J62" s="27">
        <v>1667056882.4702301</v>
      </c>
      <c r="K62" s="27">
        <v>191248642.45147601</v>
      </c>
      <c r="L62" s="27">
        <v>412077141.18712503</v>
      </c>
      <c r="M62" s="27">
        <v>196502004.331779</v>
      </c>
      <c r="N62" s="27">
        <v>16474803.641849</v>
      </c>
      <c r="O62" s="27">
        <v>382584.248270832</v>
      </c>
      <c r="P62" s="27">
        <v>94783026.186102003</v>
      </c>
      <c r="Q62" s="27">
        <v>788749.85370959202</v>
      </c>
      <c r="R62" s="27">
        <v>68656880.985806406</v>
      </c>
      <c r="S62" s="27">
        <v>5563608.0559760202</v>
      </c>
      <c r="T62" s="27">
        <v>6881465.6939314501</v>
      </c>
      <c r="U62" s="27">
        <v>3178259.2366974801</v>
      </c>
      <c r="V62" s="27">
        <v>3909218033.1614199</v>
      </c>
      <c r="W62" s="27">
        <v>2471659030.9301</v>
      </c>
      <c r="X62" s="27">
        <v>957890509.70081306</v>
      </c>
      <c r="Y62" s="27">
        <v>315436905.03098601</v>
      </c>
      <c r="Z62" s="27">
        <v>16102756.0769998</v>
      </c>
      <c r="AA62" s="27">
        <v>410307373.11045998</v>
      </c>
      <c r="AB62" s="27">
        <v>20845725.600589301</v>
      </c>
      <c r="AC62" s="27">
        <v>955438875.11654997</v>
      </c>
    </row>
    <row r="63" spans="1:29" x14ac:dyDescent="0.2">
      <c r="A63" s="25" t="s">
        <v>64</v>
      </c>
      <c r="B63" s="26" t="s">
        <v>125</v>
      </c>
      <c r="C63" s="26" t="s">
        <v>131</v>
      </c>
      <c r="D63" s="27">
        <v>23377821.746731501</v>
      </c>
      <c r="E63" s="27">
        <v>1524208387.57528</v>
      </c>
      <c r="F63" s="27">
        <v>56010433.987485103</v>
      </c>
      <c r="G63" s="27">
        <v>1969983472.35572</v>
      </c>
      <c r="H63" s="27">
        <v>1414106308.9014001</v>
      </c>
      <c r="I63" s="27">
        <v>588941437.87972605</v>
      </c>
      <c r="J63" s="27">
        <v>1652578928.3675399</v>
      </c>
      <c r="K63" s="27">
        <v>242623769.21624601</v>
      </c>
      <c r="L63" s="27">
        <v>330374358.78650498</v>
      </c>
      <c r="M63" s="27">
        <v>194262019.948217</v>
      </c>
      <c r="N63" s="27">
        <v>15812732.475841301</v>
      </c>
      <c r="O63" s="27">
        <v>2470818.02554016</v>
      </c>
      <c r="P63" s="27">
        <v>90318848.824284196</v>
      </c>
      <c r="Q63" s="27">
        <v>5309572.6863212902</v>
      </c>
      <c r="R63" s="27">
        <v>63988259.622033902</v>
      </c>
      <c r="S63" s="27">
        <v>8406465.0043509193</v>
      </c>
      <c r="T63" s="27">
        <v>6096704.8854816603</v>
      </c>
      <c r="U63" s="27">
        <v>104854.257168374</v>
      </c>
      <c r="V63" s="27">
        <v>4886582949.6988201</v>
      </c>
      <c r="W63" s="27">
        <v>2384970852.5377302</v>
      </c>
      <c r="X63" s="27">
        <v>892189656.11589599</v>
      </c>
      <c r="Y63" s="27">
        <v>287084517.004749</v>
      </c>
      <c r="Z63" s="27">
        <v>13786223.794037299</v>
      </c>
      <c r="AA63" s="27">
        <v>393820735.661174</v>
      </c>
      <c r="AB63" s="27">
        <v>16285419.1995469</v>
      </c>
      <c r="AC63" s="27">
        <v>913562003.78098595</v>
      </c>
    </row>
    <row r="64" spans="1:29" x14ac:dyDescent="0.2">
      <c r="A64" s="25" t="s">
        <v>65</v>
      </c>
      <c r="B64" s="26" t="s">
        <v>125</v>
      </c>
      <c r="C64" s="26" t="s">
        <v>131</v>
      </c>
      <c r="D64" s="27">
        <v>24447304.379583601</v>
      </c>
      <c r="E64" s="27">
        <v>1334762807.9491501</v>
      </c>
      <c r="F64" s="27">
        <v>51438117.565009698</v>
      </c>
      <c r="G64" s="27">
        <v>1754633495.33163</v>
      </c>
      <c r="H64" s="27">
        <v>1290848353.3399701</v>
      </c>
      <c r="I64" s="27">
        <v>541057957.83313799</v>
      </c>
      <c r="J64" s="27">
        <v>1613877171.1870401</v>
      </c>
      <c r="K64" s="27">
        <v>228537057.558292</v>
      </c>
      <c r="L64" s="27">
        <v>304075395.15865803</v>
      </c>
      <c r="M64" s="27">
        <v>177405426.398853</v>
      </c>
      <c r="N64" s="27">
        <v>16458283.862215901</v>
      </c>
      <c r="O64" s="27">
        <v>2250911.2370864502</v>
      </c>
      <c r="P64" s="27">
        <v>82604167.029533595</v>
      </c>
      <c r="Q64" s="27">
        <v>3930996.9437134401</v>
      </c>
      <c r="R64" s="27">
        <v>60207944.539269798</v>
      </c>
      <c r="S64" s="27">
        <v>11040291.8348535</v>
      </c>
      <c r="T64" s="27">
        <v>3580312.24041148</v>
      </c>
      <c r="U64" s="27">
        <v>0</v>
      </c>
      <c r="V64" s="27">
        <v>4940231489.4785805</v>
      </c>
      <c r="W64" s="27">
        <v>2339407118.85673</v>
      </c>
      <c r="X64" s="27">
        <v>846986665.98108304</v>
      </c>
      <c r="Y64" s="27">
        <v>267677262.380054</v>
      </c>
      <c r="Z64" s="27">
        <v>11612775.1288688</v>
      </c>
      <c r="AA64" s="27">
        <v>358510078.352171</v>
      </c>
      <c r="AB64" s="27">
        <v>16267535.6702572</v>
      </c>
      <c r="AC64" s="27">
        <v>821801256.81236804</v>
      </c>
    </row>
    <row r="65" spans="1:29" x14ac:dyDescent="0.2">
      <c r="A65" s="25" t="s">
        <v>66</v>
      </c>
      <c r="B65" s="26" t="s">
        <v>125</v>
      </c>
      <c r="C65" s="26" t="s">
        <v>131</v>
      </c>
      <c r="D65" s="27">
        <v>24001284.3882664</v>
      </c>
      <c r="E65" s="27">
        <v>1449870700.7288001</v>
      </c>
      <c r="F65" s="27">
        <v>56871249.825194001</v>
      </c>
      <c r="G65" s="27">
        <v>1940803863.1624701</v>
      </c>
      <c r="H65" s="27">
        <v>1318142588.7432699</v>
      </c>
      <c r="I65" s="27">
        <v>520977522.947824</v>
      </c>
      <c r="J65" s="27">
        <v>1579117345.57022</v>
      </c>
      <c r="K65" s="27">
        <v>214641088.01082399</v>
      </c>
      <c r="L65" s="27">
        <v>298733797.03531498</v>
      </c>
      <c r="M65" s="27">
        <v>198844347.226134</v>
      </c>
      <c r="N65" s="27">
        <v>16610806.7197343</v>
      </c>
      <c r="O65" s="27">
        <v>2302859.6019027298</v>
      </c>
      <c r="P65" s="27">
        <v>84109485.075938299</v>
      </c>
      <c r="Q65" s="27">
        <v>4523257.8729171697</v>
      </c>
      <c r="R65" s="27">
        <v>59746677.973224401</v>
      </c>
      <c r="S65" s="27">
        <v>12164783.486470301</v>
      </c>
      <c r="T65" s="27">
        <v>5255001.9564361097</v>
      </c>
      <c r="U65" s="27">
        <v>0</v>
      </c>
      <c r="V65" s="27">
        <v>4935729146.0077801</v>
      </c>
      <c r="W65" s="27">
        <v>2283968624.3299298</v>
      </c>
      <c r="X65" s="27">
        <v>877031395.77428496</v>
      </c>
      <c r="Y65" s="27">
        <v>277998424.88536501</v>
      </c>
      <c r="Z65" s="27">
        <v>12362554.1370268</v>
      </c>
      <c r="AA65" s="27">
        <v>429360946.14825398</v>
      </c>
      <c r="AB65" s="27">
        <v>20816213.047286101</v>
      </c>
      <c r="AC65" s="27">
        <v>909796279.75808096</v>
      </c>
    </row>
    <row r="66" spans="1:29" x14ac:dyDescent="0.2">
      <c r="A66" s="25" t="s">
        <v>67</v>
      </c>
      <c r="B66" s="26" t="s">
        <v>125</v>
      </c>
      <c r="C66" s="26" t="s">
        <v>131</v>
      </c>
      <c r="D66" s="27">
        <v>22858998.754400399</v>
      </c>
      <c r="E66" s="27">
        <v>1608819553.21086</v>
      </c>
      <c r="F66" s="27">
        <v>57751163.321910098</v>
      </c>
      <c r="G66" s="27">
        <v>1954612544.75965</v>
      </c>
      <c r="H66" s="27">
        <v>1352392365.2967501</v>
      </c>
      <c r="I66" s="27">
        <v>565307169.64291501</v>
      </c>
      <c r="J66" s="27">
        <v>1606605577.73932</v>
      </c>
      <c r="K66" s="27">
        <v>241636080.73750401</v>
      </c>
      <c r="L66" s="27">
        <v>322609544.27964199</v>
      </c>
      <c r="M66" s="27">
        <v>206408174.08396101</v>
      </c>
      <c r="N66" s="27">
        <v>16499534.469060401</v>
      </c>
      <c r="O66" s="27">
        <v>2261942.1584631898</v>
      </c>
      <c r="P66" s="27">
        <v>87430585.550673604</v>
      </c>
      <c r="Q66" s="27">
        <v>4803400.4792905496</v>
      </c>
      <c r="R66" s="27">
        <v>62931182.373124503</v>
      </c>
      <c r="S66" s="27">
        <v>9956162.7963119</v>
      </c>
      <c r="T66" s="27">
        <v>5639573.0835437598</v>
      </c>
      <c r="U66" s="27">
        <v>0</v>
      </c>
      <c r="V66" s="27">
        <v>5255368377.9715796</v>
      </c>
      <c r="W66" s="27">
        <v>2289884325.7823</v>
      </c>
      <c r="X66" s="27">
        <v>877275884.99468803</v>
      </c>
      <c r="Y66" s="27">
        <v>291353899.20330697</v>
      </c>
      <c r="Z66" s="27">
        <v>13043287.1198522</v>
      </c>
      <c r="AA66" s="27">
        <v>426687092.28604198</v>
      </c>
      <c r="AB66" s="27">
        <v>19526764.339191802</v>
      </c>
      <c r="AC66" s="27">
        <v>995499434.68321002</v>
      </c>
    </row>
    <row r="67" spans="1:29" x14ac:dyDescent="0.2">
      <c r="A67" s="25" t="s">
        <v>68</v>
      </c>
      <c r="B67" s="26" t="s">
        <v>125</v>
      </c>
      <c r="C67" s="26" t="s">
        <v>131</v>
      </c>
      <c r="D67" s="27">
        <v>22949843.236793999</v>
      </c>
      <c r="E67" s="27">
        <v>1450477179.9912601</v>
      </c>
      <c r="F67" s="27">
        <v>56322938.7499035</v>
      </c>
      <c r="G67" s="27">
        <v>1774255019.2711699</v>
      </c>
      <c r="H67" s="27">
        <v>1265695490.1129401</v>
      </c>
      <c r="I67" s="27">
        <v>527114136.46202701</v>
      </c>
      <c r="J67" s="27">
        <v>1540727814.9784999</v>
      </c>
      <c r="K67" s="27">
        <v>240113482.536111</v>
      </c>
      <c r="L67" s="27">
        <v>308015184.65677398</v>
      </c>
      <c r="M67" s="27">
        <v>187186601.78613901</v>
      </c>
      <c r="N67" s="27">
        <v>15084054.0884276</v>
      </c>
      <c r="O67" s="27">
        <v>2833336.9036624101</v>
      </c>
      <c r="P67" s="27">
        <v>85690212.575322405</v>
      </c>
      <c r="Q67" s="27">
        <v>4622321.8556187004</v>
      </c>
      <c r="R67" s="27">
        <v>62713021.127806403</v>
      </c>
      <c r="S67" s="27">
        <v>9675661.9863786809</v>
      </c>
      <c r="T67" s="27">
        <v>5407614.5872219298</v>
      </c>
      <c r="U67" s="27">
        <v>0</v>
      </c>
      <c r="V67" s="27">
        <v>4561929255.2864504</v>
      </c>
      <c r="W67" s="27">
        <v>2155486584.7407498</v>
      </c>
      <c r="X67" s="27">
        <v>833800210.09240997</v>
      </c>
      <c r="Y67" s="27">
        <v>264386545.28340399</v>
      </c>
      <c r="Z67" s="27">
        <v>12833060.9039503</v>
      </c>
      <c r="AA67" s="27">
        <v>380030614.89749497</v>
      </c>
      <c r="AB67" s="27">
        <v>17651099.586426102</v>
      </c>
      <c r="AC67" s="27">
        <v>870297277.75685</v>
      </c>
    </row>
    <row r="68" spans="1:29" x14ac:dyDescent="0.2">
      <c r="A68" s="25" t="s">
        <v>69</v>
      </c>
      <c r="B68" s="26" t="s">
        <v>125</v>
      </c>
      <c r="C68" s="26" t="s">
        <v>131</v>
      </c>
      <c r="D68" s="27">
        <v>23939798.3224863</v>
      </c>
      <c r="E68" s="27">
        <v>1559738176.27384</v>
      </c>
      <c r="F68" s="27">
        <v>59498789.674720198</v>
      </c>
      <c r="G68" s="27">
        <v>2010848006.1581099</v>
      </c>
      <c r="H68" s="27">
        <v>1356883250.5473001</v>
      </c>
      <c r="I68" s="27">
        <v>581102574.47348702</v>
      </c>
      <c r="J68" s="27">
        <v>1660019586.6853001</v>
      </c>
      <c r="K68" s="27">
        <v>237800392.10867399</v>
      </c>
      <c r="L68" s="27">
        <v>329874174.44551599</v>
      </c>
      <c r="M68" s="27">
        <v>189326021.71370801</v>
      </c>
      <c r="N68" s="27">
        <v>15746528.989998</v>
      </c>
      <c r="O68" s="27">
        <v>3075291.34487224</v>
      </c>
      <c r="P68" s="27">
        <v>90914016.249699503</v>
      </c>
      <c r="Q68" s="27">
        <v>4430251.50057182</v>
      </c>
      <c r="R68" s="27">
        <v>66600242.580931</v>
      </c>
      <c r="S68" s="27">
        <v>10942031.633230601</v>
      </c>
      <c r="T68" s="27">
        <v>5624883.2557391496</v>
      </c>
      <c r="U68" s="27">
        <v>0</v>
      </c>
      <c r="V68" s="27">
        <v>5678757890.6293297</v>
      </c>
      <c r="W68" s="27">
        <v>2464795221.8123202</v>
      </c>
      <c r="X68" s="27">
        <v>915281424.93521595</v>
      </c>
      <c r="Y68" s="27">
        <v>296482626.35674</v>
      </c>
      <c r="Z68" s="27">
        <v>13603030.065027401</v>
      </c>
      <c r="AA68" s="27">
        <v>402777458.37586999</v>
      </c>
      <c r="AB68" s="27">
        <v>20361782.864300799</v>
      </c>
      <c r="AC68" s="27">
        <v>911794145.50340104</v>
      </c>
    </row>
    <row r="69" spans="1:29" x14ac:dyDescent="0.2">
      <c r="A69" s="25" t="s">
        <v>58</v>
      </c>
      <c r="B69" s="26" t="s">
        <v>132</v>
      </c>
      <c r="C69" s="26" t="s">
        <v>131</v>
      </c>
      <c r="D69" s="27">
        <v>24020379.488065999</v>
      </c>
      <c r="E69" s="27">
        <v>227053454.777881</v>
      </c>
      <c r="F69" s="27">
        <v>137664776.13066101</v>
      </c>
      <c r="G69" s="27">
        <v>2112087686.52494</v>
      </c>
      <c r="H69" s="27">
        <v>1513479223.95118</v>
      </c>
      <c r="I69" s="27">
        <v>372659420.37023801</v>
      </c>
      <c r="J69" s="27">
        <v>1748658218.80195</v>
      </c>
      <c r="K69" s="27">
        <v>93669553.589358404</v>
      </c>
      <c r="L69" s="27">
        <v>62193994.727083802</v>
      </c>
      <c r="M69" s="27">
        <v>262979160.928662</v>
      </c>
      <c r="N69" s="27">
        <v>16341496.807319799</v>
      </c>
      <c r="O69" s="27">
        <v>1600897.1736403599</v>
      </c>
      <c r="P69" s="27">
        <v>108473027.006606</v>
      </c>
      <c r="Q69" s="27">
        <v>0</v>
      </c>
      <c r="R69" s="27">
        <v>62113626.596621297</v>
      </c>
      <c r="S69" s="27">
        <v>4997840.4599127704</v>
      </c>
      <c r="T69" s="27">
        <v>726141.07854658703</v>
      </c>
      <c r="U69" s="27">
        <v>0</v>
      </c>
      <c r="V69" s="27">
        <v>5784880565.56569</v>
      </c>
      <c r="W69" s="27">
        <v>2634279375.0448999</v>
      </c>
      <c r="X69" s="27">
        <v>1016267601.22567</v>
      </c>
      <c r="Y69" s="27">
        <v>328054120.24642998</v>
      </c>
      <c r="Z69" s="27">
        <v>13114267.572499201</v>
      </c>
      <c r="AA69" s="27">
        <v>449354656.34817201</v>
      </c>
      <c r="AB69" s="27">
        <v>22126473.972307101</v>
      </c>
      <c r="AC69" s="27">
        <v>1023046667.52196</v>
      </c>
    </row>
    <row r="70" spans="1:29" x14ac:dyDescent="0.2">
      <c r="A70" s="25" t="s">
        <v>59</v>
      </c>
      <c r="B70" s="26" t="s">
        <v>132</v>
      </c>
      <c r="C70" s="26" t="s">
        <v>131</v>
      </c>
      <c r="D70" s="27">
        <v>23639521.104390401</v>
      </c>
      <c r="E70" s="27">
        <v>241630164.03112999</v>
      </c>
      <c r="F70" s="27">
        <v>142304022.10779801</v>
      </c>
      <c r="G70" s="27">
        <v>2251063311.3495798</v>
      </c>
      <c r="H70" s="27">
        <v>1447852268.9288299</v>
      </c>
      <c r="I70" s="27">
        <v>374190468.35398102</v>
      </c>
      <c r="J70" s="27">
        <v>1762393674.8515301</v>
      </c>
      <c r="K70" s="27">
        <v>105510372.05537499</v>
      </c>
      <c r="L70" s="27">
        <v>61220893.467560001</v>
      </c>
      <c r="M70" s="27">
        <v>274186675.77093399</v>
      </c>
      <c r="N70" s="27">
        <v>15292293.622344</v>
      </c>
      <c r="O70" s="27">
        <v>1565021.9038371299</v>
      </c>
      <c r="P70" s="27">
        <v>113480578.635488</v>
      </c>
      <c r="Q70" s="27">
        <v>0</v>
      </c>
      <c r="R70" s="27">
        <v>62767565.808012001</v>
      </c>
      <c r="S70" s="27">
        <v>6135835.10497854</v>
      </c>
      <c r="T70" s="27">
        <v>603944.69585679495</v>
      </c>
      <c r="U70" s="27">
        <v>0</v>
      </c>
      <c r="V70" s="27">
        <v>5606658632.1012602</v>
      </c>
      <c r="W70" s="27">
        <v>2516025673.6657701</v>
      </c>
      <c r="X70" s="27">
        <v>1027708166.68788</v>
      </c>
      <c r="Y70" s="27">
        <v>330478674.18500501</v>
      </c>
      <c r="Z70" s="27">
        <v>14179447.0882318</v>
      </c>
      <c r="AA70" s="27">
        <v>432369465.16527301</v>
      </c>
      <c r="AB70" s="27">
        <v>24380516.071342502</v>
      </c>
      <c r="AC70" s="27">
        <v>1044582330.64489</v>
      </c>
    </row>
    <row r="71" spans="1:29" x14ac:dyDescent="0.2">
      <c r="A71" s="25" t="s">
        <v>60</v>
      </c>
      <c r="B71" s="26" t="s">
        <v>132</v>
      </c>
      <c r="C71" s="26" t="s">
        <v>131</v>
      </c>
      <c r="D71" s="27">
        <v>22568109.6667937</v>
      </c>
      <c r="E71" s="27">
        <v>232590954.94027099</v>
      </c>
      <c r="F71" s="27">
        <v>135257409.020028</v>
      </c>
      <c r="G71" s="27">
        <v>2014570551.6446199</v>
      </c>
      <c r="H71" s="27">
        <v>1468670100.2946501</v>
      </c>
      <c r="I71" s="27">
        <v>363216699.54794103</v>
      </c>
      <c r="J71" s="27">
        <v>1752068149.23893</v>
      </c>
      <c r="K71" s="27">
        <v>92404601.9889092</v>
      </c>
      <c r="L71" s="27">
        <v>64445910.038144402</v>
      </c>
      <c r="M71" s="27">
        <v>270427199.868976</v>
      </c>
      <c r="N71" s="27">
        <v>15496073.6166713</v>
      </c>
      <c r="O71" s="27">
        <v>667188.55735401495</v>
      </c>
      <c r="P71" s="27">
        <v>108231844.58674601</v>
      </c>
      <c r="Q71" s="27">
        <v>0</v>
      </c>
      <c r="R71" s="27">
        <v>60787863.570482701</v>
      </c>
      <c r="S71" s="27">
        <v>4737991.7485406604</v>
      </c>
      <c r="T71" s="27">
        <v>777906.30479835696</v>
      </c>
      <c r="U71" s="27">
        <v>0</v>
      </c>
      <c r="V71" s="27">
        <v>4908415084.3188496</v>
      </c>
      <c r="W71" s="27">
        <v>2436856794.5894799</v>
      </c>
      <c r="X71" s="27">
        <v>958913736.86629999</v>
      </c>
      <c r="Y71" s="27">
        <v>305572493.09108198</v>
      </c>
      <c r="Z71" s="27">
        <v>14375020.3705824</v>
      </c>
      <c r="AA71" s="27">
        <v>446620175.19485497</v>
      </c>
      <c r="AB71" s="27">
        <v>21410966.898224998</v>
      </c>
      <c r="AC71" s="27">
        <v>1052937095.3696899</v>
      </c>
    </row>
    <row r="72" spans="1:29" x14ac:dyDescent="0.2">
      <c r="A72" s="25" t="s">
        <v>61</v>
      </c>
      <c r="B72" s="26" t="s">
        <v>132</v>
      </c>
      <c r="C72" s="26" t="s">
        <v>131</v>
      </c>
      <c r="D72" s="27">
        <v>23736302.5982951</v>
      </c>
      <c r="E72" s="27">
        <v>224124088.632779</v>
      </c>
      <c r="F72" s="27">
        <v>132389305.301916</v>
      </c>
      <c r="G72" s="27">
        <v>2056844983.5700099</v>
      </c>
      <c r="H72" s="27">
        <v>1414189786.0104899</v>
      </c>
      <c r="I72" s="27">
        <v>358555792.284778</v>
      </c>
      <c r="J72" s="27">
        <v>1756887440.4553101</v>
      </c>
      <c r="K72" s="27">
        <v>89370524.166244999</v>
      </c>
      <c r="L72" s="27">
        <v>61660096.585989803</v>
      </c>
      <c r="M72" s="27">
        <v>263803908.23763099</v>
      </c>
      <c r="N72" s="27">
        <v>15541051.0224906</v>
      </c>
      <c r="O72" s="27">
        <v>785686.83299257001</v>
      </c>
      <c r="P72" s="27">
        <v>108056211.621737</v>
      </c>
      <c r="Q72" s="27">
        <v>0</v>
      </c>
      <c r="R72" s="27">
        <v>60320605.628734499</v>
      </c>
      <c r="S72" s="27">
        <v>6243081.60678868</v>
      </c>
      <c r="T72" s="27">
        <v>1033988.21758863</v>
      </c>
      <c r="U72" s="27">
        <v>0</v>
      </c>
      <c r="V72" s="27">
        <v>5423169746.1467896</v>
      </c>
      <c r="W72" s="27">
        <v>2548309734.3747401</v>
      </c>
      <c r="X72" s="27">
        <v>1030011310.23633</v>
      </c>
      <c r="Y72" s="27">
        <v>326863563.25980902</v>
      </c>
      <c r="Z72" s="27">
        <v>14010868.115355801</v>
      </c>
      <c r="AA72" s="27">
        <v>433405476.49034601</v>
      </c>
      <c r="AB72" s="27">
        <v>22425811.4076414</v>
      </c>
      <c r="AC72" s="27">
        <v>993368012.22885704</v>
      </c>
    </row>
    <row r="73" spans="1:29" x14ac:dyDescent="0.2">
      <c r="A73" s="25" t="s">
        <v>62</v>
      </c>
      <c r="B73" s="26" t="s">
        <v>132</v>
      </c>
      <c r="C73" s="26" t="s">
        <v>131</v>
      </c>
      <c r="D73" s="27">
        <v>23134065.161421798</v>
      </c>
      <c r="E73" s="27">
        <v>235868875.080881</v>
      </c>
      <c r="F73" s="27">
        <v>145710208.163692</v>
      </c>
      <c r="G73" s="27">
        <v>2135154643.2132599</v>
      </c>
      <c r="H73" s="27">
        <v>1513392008.59132</v>
      </c>
      <c r="I73" s="27">
        <v>371884335.33899403</v>
      </c>
      <c r="J73" s="27">
        <v>1866445911.9886</v>
      </c>
      <c r="K73" s="27">
        <v>99184750.532988802</v>
      </c>
      <c r="L73" s="27">
        <v>63333461.883144699</v>
      </c>
      <c r="M73" s="27">
        <v>261498720.142113</v>
      </c>
      <c r="N73" s="27">
        <v>16841477.055229601</v>
      </c>
      <c r="O73" s="27">
        <v>1248123.60612311</v>
      </c>
      <c r="P73" s="27">
        <v>110665749.650095</v>
      </c>
      <c r="Q73" s="27">
        <v>0</v>
      </c>
      <c r="R73" s="27">
        <v>60687031.9151581</v>
      </c>
      <c r="S73" s="27">
        <v>4475893.3030144898</v>
      </c>
      <c r="T73" s="27">
        <v>782617.79699519998</v>
      </c>
      <c r="U73" s="27">
        <v>0</v>
      </c>
      <c r="V73" s="27">
        <v>5327645918.9600296</v>
      </c>
      <c r="W73" s="27">
        <v>2561800231.8052902</v>
      </c>
      <c r="X73" s="27">
        <v>1023665293.50539</v>
      </c>
      <c r="Y73" s="27">
        <v>344460699.359326</v>
      </c>
      <c r="Z73" s="27">
        <v>13311419.7049031</v>
      </c>
      <c r="AA73" s="27">
        <v>443194250.60716403</v>
      </c>
      <c r="AB73" s="27">
        <v>23692600.642331202</v>
      </c>
      <c r="AC73" s="27">
        <v>990172204.76560497</v>
      </c>
    </row>
    <row r="74" spans="1:29" x14ac:dyDescent="0.2">
      <c r="A74" s="25" t="s">
        <v>63</v>
      </c>
      <c r="B74" s="26" t="s">
        <v>132</v>
      </c>
      <c r="C74" s="26" t="s">
        <v>131</v>
      </c>
      <c r="D74" s="27">
        <v>23000862.895261601</v>
      </c>
      <c r="E74" s="27">
        <v>234628117.76539499</v>
      </c>
      <c r="F74" s="27">
        <v>134309702.47119799</v>
      </c>
      <c r="G74" s="27">
        <v>2123602738.86783</v>
      </c>
      <c r="H74" s="27">
        <v>1430781770.9559</v>
      </c>
      <c r="I74" s="27">
        <v>355788154.96035099</v>
      </c>
      <c r="J74" s="27">
        <v>1723830938.8311701</v>
      </c>
      <c r="K74" s="27">
        <v>93598637.387874395</v>
      </c>
      <c r="L74" s="27">
        <v>64478019.957062602</v>
      </c>
      <c r="M74" s="27">
        <v>268805911.28328699</v>
      </c>
      <c r="N74" s="27">
        <v>17393588.8402908</v>
      </c>
      <c r="O74" s="27">
        <v>1115654.85701585</v>
      </c>
      <c r="P74" s="27">
        <v>106975007.928884</v>
      </c>
      <c r="Q74" s="27">
        <v>0</v>
      </c>
      <c r="R74" s="27">
        <v>59662919.638547003</v>
      </c>
      <c r="S74" s="27">
        <v>5518763.6981667299</v>
      </c>
      <c r="T74" s="27">
        <v>730114.55660272494</v>
      </c>
      <c r="U74" s="27">
        <v>0</v>
      </c>
      <c r="V74" s="27">
        <v>5603597713.0748796</v>
      </c>
      <c r="W74" s="27">
        <v>2470370581.55583</v>
      </c>
      <c r="X74" s="27">
        <v>1001059059.92819</v>
      </c>
      <c r="Y74" s="27">
        <v>323013201.100734</v>
      </c>
      <c r="Z74" s="27">
        <v>13464260.6456361</v>
      </c>
      <c r="AA74" s="27">
        <v>451691333.09377599</v>
      </c>
      <c r="AB74" s="27">
        <v>22777021.801784601</v>
      </c>
      <c r="AC74" s="27">
        <v>1035929209.61331</v>
      </c>
    </row>
  </sheetData>
  <sortState ref="D82:G153">
    <sortCondition ref="F82:F153"/>
    <sortCondition ref="D82:D153"/>
  </sortState>
  <mergeCells count="1">
    <mergeCell ref="D1:AC1"/>
  </mergeCells>
  <pageMargins left="0.7" right="0.7" top="0.75" bottom="0.75" header="0.3" footer="0.3"/>
  <pageSetup paperSize="9" orientation="portrait" r:id="rId1"/>
  <ignoredErrors>
    <ignoredError sqref="B3:B8 B21:B26 B39:B44 B57:B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3"/>
  <sheetViews>
    <sheetView workbookViewId="0">
      <selection activeCell="H22" sqref="H22:J34"/>
    </sheetView>
  </sheetViews>
  <sheetFormatPr baseColWidth="10" defaultColWidth="8.83203125" defaultRowHeight="12" x14ac:dyDescent="0.2"/>
  <cols>
    <col min="1" max="1" width="9.5" style="4" bestFit="1" customWidth="1"/>
    <col min="2" max="2" width="5.6640625" style="4" bestFit="1" customWidth="1"/>
    <col min="3" max="3" width="12.5" style="4" bestFit="1" customWidth="1"/>
    <col min="4" max="4" width="15.5" style="4" bestFit="1" customWidth="1"/>
    <col min="5" max="7" width="15.6640625" style="4" bestFit="1" customWidth="1"/>
    <col min="8" max="9" width="16.1640625" style="4" bestFit="1" customWidth="1"/>
    <col min="10" max="10" width="15.6640625" style="4" bestFit="1" customWidth="1"/>
    <col min="11" max="11" width="15.5" style="4" bestFit="1" customWidth="1"/>
    <col min="12" max="13" width="10" style="4" bestFit="1" customWidth="1"/>
    <col min="14" max="15" width="16.1640625" style="4" bestFit="1" customWidth="1"/>
    <col min="16" max="16" width="17.5" style="4" bestFit="1" customWidth="1"/>
    <col min="17" max="17" width="16.1640625" style="4" bestFit="1" customWidth="1"/>
    <col min="18" max="18" width="11" style="4" bestFit="1" customWidth="1"/>
    <col min="19" max="19" width="17.33203125" style="4" bestFit="1" customWidth="1"/>
    <col min="20" max="20" width="15.33203125" style="4" bestFit="1" customWidth="1"/>
    <col min="21" max="21" width="16.1640625" style="4" bestFit="1" customWidth="1"/>
    <col min="22" max="22" width="15.6640625" style="4" bestFit="1" customWidth="1"/>
    <col min="23" max="23" width="10" style="4" bestFit="1" customWidth="1"/>
    <col min="24" max="24" width="11" style="4" bestFit="1" customWidth="1"/>
    <col min="25" max="25" width="9.5" style="4" bestFit="1" customWidth="1"/>
    <col min="26" max="16384" width="8.83203125" style="4"/>
  </cols>
  <sheetData>
    <row r="2" spans="1:38" x14ac:dyDescent="0.2">
      <c r="A2" s="4" t="s">
        <v>70</v>
      </c>
      <c r="B2" s="4" t="s">
        <v>137</v>
      </c>
      <c r="C2" s="4" t="s">
        <v>100</v>
      </c>
      <c r="D2" s="4" t="s">
        <v>101</v>
      </c>
      <c r="E2" s="4" t="s">
        <v>102</v>
      </c>
      <c r="F2" s="4" t="s">
        <v>105</v>
      </c>
      <c r="G2" s="4" t="s">
        <v>108</v>
      </c>
      <c r="H2" s="4" t="s">
        <v>138</v>
      </c>
      <c r="I2" s="4" t="s">
        <v>118</v>
      </c>
      <c r="J2" s="4" t="s">
        <v>116</v>
      </c>
      <c r="K2" s="4" t="s">
        <v>121</v>
      </c>
      <c r="AH2" s="4" t="s">
        <v>137</v>
      </c>
      <c r="AI2" s="4" t="s">
        <v>108</v>
      </c>
      <c r="AK2" s="4" t="s">
        <v>139</v>
      </c>
      <c r="AL2" s="4" t="s">
        <v>139</v>
      </c>
    </row>
    <row r="3" spans="1:38" x14ac:dyDescent="0.2">
      <c r="A3" s="5" t="s">
        <v>75</v>
      </c>
      <c r="B3" s="18">
        <f>100000/900</f>
        <v>111.11111111111111</v>
      </c>
      <c r="C3" s="8">
        <v>9239706159.0233307</v>
      </c>
      <c r="D3" s="6">
        <v>4111695431.0156298</v>
      </c>
      <c r="E3" s="6">
        <v>16930763445.4846</v>
      </c>
      <c r="F3" s="6">
        <v>1754788818.8690701</v>
      </c>
      <c r="G3" s="6">
        <v>408625099.21848798</v>
      </c>
      <c r="H3" s="6">
        <v>6342416181.15833</v>
      </c>
      <c r="I3" s="6">
        <v>7299941526.92873</v>
      </c>
      <c r="J3" s="6">
        <v>3965963285.1894498</v>
      </c>
      <c r="K3" s="6">
        <v>132676104.877223</v>
      </c>
      <c r="L3" s="6"/>
      <c r="M3" s="6"/>
      <c r="N3" s="6"/>
      <c r="O3" s="6"/>
      <c r="P3" s="6"/>
      <c r="S3" s="6"/>
      <c r="U3" s="6"/>
      <c r="V3" s="6"/>
      <c r="X3" s="6"/>
      <c r="AH3" s="18">
        <v>111.11111111111111</v>
      </c>
      <c r="AI3" s="6">
        <v>408625099.21848798</v>
      </c>
      <c r="AK3" s="29">
        <f>LOG10(AH3)</f>
        <v>2.0457574905606752</v>
      </c>
      <c r="AL3" s="29">
        <f>LOG10(AI3)</f>
        <v>8.6113250390397234</v>
      </c>
    </row>
    <row r="4" spans="1:38" x14ac:dyDescent="0.2">
      <c r="A4" s="5" t="s">
        <v>76</v>
      </c>
      <c r="B4" s="18">
        <f>B3/10</f>
        <v>11.111111111111111</v>
      </c>
      <c r="C4" s="8">
        <v>1030691467.51928</v>
      </c>
      <c r="D4" s="6">
        <v>610933698.79047406</v>
      </c>
      <c r="E4" s="6">
        <v>2151629444.5022001</v>
      </c>
      <c r="F4" s="6">
        <v>342921820.45175302</v>
      </c>
      <c r="G4" s="6">
        <v>55478720.456277803</v>
      </c>
      <c r="H4" s="6">
        <v>941560783.01480305</v>
      </c>
      <c r="I4" s="6">
        <v>899813013.65391505</v>
      </c>
      <c r="J4" s="6">
        <v>607378165.58047199</v>
      </c>
      <c r="K4" s="6">
        <v>6645649.4094625404</v>
      </c>
      <c r="L4" s="6"/>
      <c r="M4" s="6"/>
      <c r="N4" s="6"/>
      <c r="O4" s="6"/>
      <c r="P4" s="6"/>
      <c r="S4" s="6"/>
      <c r="U4" s="6"/>
      <c r="V4" s="6"/>
      <c r="X4" s="6"/>
      <c r="AH4" s="18">
        <v>11.111111111111111</v>
      </c>
      <c r="AI4" s="6">
        <v>55478720.456277803</v>
      </c>
      <c r="AK4" s="29">
        <f t="shared" ref="AK4:AK5" si="0">LOG10(AH4)</f>
        <v>1.045757490560675</v>
      </c>
      <c r="AL4" s="29">
        <f t="shared" ref="AL4:AL5" si="1">LOG10(AI4)</f>
        <v>7.7441264360857085</v>
      </c>
    </row>
    <row r="5" spans="1:38" x14ac:dyDescent="0.2">
      <c r="A5" s="5" t="s">
        <v>77</v>
      </c>
      <c r="B5" s="18">
        <f t="shared" ref="B5:B7" si="2">B4/10</f>
        <v>1.1111111111111112</v>
      </c>
      <c r="C5" s="8">
        <v>139319505.31593201</v>
      </c>
      <c r="D5" s="6">
        <v>91241776.910728395</v>
      </c>
      <c r="E5" s="6">
        <v>284699519.24612802</v>
      </c>
      <c r="F5" s="6">
        <v>49532322.957507201</v>
      </c>
      <c r="G5" s="6">
        <v>5522921.9686372997</v>
      </c>
      <c r="H5" s="6">
        <v>130901815.08815899</v>
      </c>
      <c r="I5" s="6">
        <v>117290868.584912</v>
      </c>
      <c r="J5" s="6">
        <v>91596339.454234093</v>
      </c>
      <c r="K5" s="6" t="s">
        <v>74</v>
      </c>
      <c r="L5" s="6"/>
      <c r="M5" s="6"/>
      <c r="N5" s="6"/>
      <c r="O5" s="6"/>
      <c r="P5" s="6"/>
      <c r="S5" s="6"/>
      <c r="U5" s="6"/>
      <c r="V5" s="6"/>
      <c r="X5" s="6"/>
      <c r="AH5" s="18">
        <v>1.1111111111111112</v>
      </c>
      <c r="AI5" s="6">
        <v>5522921.9686372997</v>
      </c>
      <c r="AK5" s="29">
        <f t="shared" si="0"/>
        <v>4.5757490560675143E-2</v>
      </c>
      <c r="AL5" s="29">
        <f t="shared" si="1"/>
        <v>6.7421689072776996</v>
      </c>
    </row>
    <row r="6" spans="1:38" x14ac:dyDescent="0.2">
      <c r="A6" s="5" t="s">
        <v>78</v>
      </c>
      <c r="B6" s="18">
        <f t="shared" si="2"/>
        <v>0.11111111111111112</v>
      </c>
      <c r="C6" s="8">
        <v>15818887.9623002</v>
      </c>
      <c r="D6" s="6">
        <v>9697898.3208330497</v>
      </c>
      <c r="E6" s="6">
        <v>29262733.6712058</v>
      </c>
      <c r="F6" s="6">
        <v>7734792.9319863701</v>
      </c>
      <c r="G6" s="6" t="s">
        <v>74</v>
      </c>
      <c r="H6" s="6">
        <v>16437664.434122499</v>
      </c>
      <c r="I6" s="6">
        <v>13853146.9539419</v>
      </c>
      <c r="J6" s="6" t="s">
        <v>74</v>
      </c>
      <c r="K6" s="6" t="s">
        <v>74</v>
      </c>
      <c r="L6" s="6"/>
      <c r="M6" s="6"/>
      <c r="N6" s="6"/>
      <c r="O6" s="6"/>
      <c r="P6" s="6"/>
      <c r="S6" s="6"/>
      <c r="U6" s="6"/>
      <c r="V6" s="6"/>
      <c r="X6" s="6"/>
    </row>
    <row r="7" spans="1:38" x14ac:dyDescent="0.2">
      <c r="A7" s="5" t="s">
        <v>79</v>
      </c>
      <c r="B7" s="18">
        <f t="shared" si="2"/>
        <v>1.1111111111111112E-2</v>
      </c>
      <c r="C7" s="8">
        <v>1409567.69472556</v>
      </c>
      <c r="D7" s="6">
        <v>1041428.13180694</v>
      </c>
      <c r="E7" s="6">
        <v>2869703.3701032801</v>
      </c>
      <c r="F7" s="6">
        <v>607968.50197509304</v>
      </c>
      <c r="G7" s="6" t="s">
        <v>74</v>
      </c>
      <c r="H7" s="6">
        <v>3311323.0137050599</v>
      </c>
      <c r="I7" s="6">
        <v>1079670.4772850401</v>
      </c>
      <c r="J7" s="6" t="s">
        <v>74</v>
      </c>
      <c r="K7" s="6" t="s">
        <v>74</v>
      </c>
      <c r="L7" s="6"/>
      <c r="M7" s="6"/>
      <c r="N7" s="6"/>
      <c r="O7" s="6"/>
      <c r="P7" s="6"/>
      <c r="S7" s="6"/>
      <c r="U7" s="6"/>
      <c r="V7" s="6"/>
      <c r="X7" s="6"/>
    </row>
    <row r="8" spans="1:38" x14ac:dyDescent="0.2">
      <c r="A8" s="5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38" x14ac:dyDescent="0.2">
      <c r="A9" s="5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38" x14ac:dyDescent="0.2">
      <c r="A10" s="5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38" x14ac:dyDescent="0.2">
      <c r="A11" s="5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38" x14ac:dyDescent="0.2">
      <c r="A12" s="5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38" x14ac:dyDescent="0.2">
      <c r="A13" s="5" t="s">
        <v>70</v>
      </c>
      <c r="B13" s="4" t="s">
        <v>137</v>
      </c>
      <c r="C13" s="6" t="s">
        <v>103</v>
      </c>
      <c r="D13" s="6" t="s">
        <v>104</v>
      </c>
      <c r="E13" s="6" t="s">
        <v>106</v>
      </c>
      <c r="F13" s="6" t="s">
        <v>109</v>
      </c>
      <c r="G13" s="6" t="s">
        <v>110</v>
      </c>
      <c r="H13" s="6" t="s">
        <v>111</v>
      </c>
      <c r="I13" s="6" t="s">
        <v>117</v>
      </c>
      <c r="J13" s="6" t="s">
        <v>120</v>
      </c>
      <c r="K13" s="6" t="s">
        <v>122</v>
      </c>
      <c r="N13" s="6"/>
      <c r="O13" s="6"/>
      <c r="P13" s="6"/>
      <c r="Q13" s="6"/>
      <c r="R13" s="6"/>
      <c r="T13" s="6"/>
      <c r="U13" s="6"/>
      <c r="W13" s="6"/>
    </row>
    <row r="14" spans="1:38" x14ac:dyDescent="0.2">
      <c r="A14" s="5" t="s">
        <v>80</v>
      </c>
      <c r="B14" s="18">
        <f>100000/1000</f>
        <v>100</v>
      </c>
      <c r="C14" s="6">
        <v>2034907458.1917801</v>
      </c>
      <c r="D14" s="6">
        <v>1325476752.03268</v>
      </c>
      <c r="E14" s="6">
        <v>209763313.94312701</v>
      </c>
      <c r="F14" s="6">
        <v>378274622.19856298</v>
      </c>
      <c r="G14" s="6">
        <v>991389419.27812898</v>
      </c>
      <c r="H14" s="6">
        <v>220398982.078069</v>
      </c>
      <c r="I14" s="6">
        <v>10155994205.055901</v>
      </c>
      <c r="J14" s="6">
        <v>935875196.40239203</v>
      </c>
      <c r="K14" s="6">
        <v>2820619768.3313398</v>
      </c>
      <c r="N14" s="6"/>
      <c r="O14" s="6"/>
      <c r="P14" s="6"/>
      <c r="Q14" s="6"/>
      <c r="R14" s="6"/>
      <c r="T14" s="6"/>
      <c r="U14" s="6"/>
      <c r="W14" s="6"/>
    </row>
    <row r="15" spans="1:38" x14ac:dyDescent="0.2">
      <c r="A15" s="5" t="s">
        <v>81</v>
      </c>
      <c r="B15" s="18">
        <f>B14/10</f>
        <v>10</v>
      </c>
      <c r="C15" s="6">
        <v>310315109.45404798</v>
      </c>
      <c r="D15" s="6">
        <v>210202644.126654</v>
      </c>
      <c r="E15" s="6">
        <v>18930682.970750801</v>
      </c>
      <c r="F15" s="6">
        <v>81302839.088732898</v>
      </c>
      <c r="G15" s="6">
        <v>146819841.32012901</v>
      </c>
      <c r="H15" s="6">
        <v>49589999.401202299</v>
      </c>
      <c r="I15" s="6">
        <v>1280130471.56797</v>
      </c>
      <c r="J15" s="6">
        <v>67093530.574641898</v>
      </c>
      <c r="K15" s="6">
        <v>480635788.79335201</v>
      </c>
      <c r="N15" s="6"/>
      <c r="O15" s="6"/>
      <c r="P15" s="6"/>
      <c r="Q15" s="6"/>
      <c r="R15" s="6"/>
      <c r="T15" s="6"/>
      <c r="U15" s="6"/>
      <c r="W15" s="6"/>
    </row>
    <row r="16" spans="1:38" x14ac:dyDescent="0.2">
      <c r="A16" s="5" t="s">
        <v>82</v>
      </c>
      <c r="B16" s="18">
        <f t="shared" ref="B16:B18" si="3">B15/10</f>
        <v>1</v>
      </c>
      <c r="C16" s="6">
        <v>38891947.702621602</v>
      </c>
      <c r="D16" s="6">
        <v>7891836.7937952001</v>
      </c>
      <c r="E16" s="6">
        <v>707242.58815842203</v>
      </c>
      <c r="F16" s="6">
        <v>10664092.8036409</v>
      </c>
      <c r="G16" s="6">
        <v>23613743.287659802</v>
      </c>
      <c r="H16" s="6">
        <v>6548932.2015821403</v>
      </c>
      <c r="I16" s="6">
        <v>175806035.53592101</v>
      </c>
      <c r="J16" s="6">
        <v>6565560.8215281498</v>
      </c>
      <c r="K16" s="6">
        <v>70522875.767779604</v>
      </c>
      <c r="N16" s="6"/>
      <c r="O16" s="6"/>
      <c r="P16" s="6"/>
      <c r="Q16" s="6"/>
      <c r="R16" s="6"/>
      <c r="T16" s="6"/>
      <c r="U16" s="6"/>
      <c r="W16" s="6"/>
    </row>
    <row r="17" spans="1:24" x14ac:dyDescent="0.2">
      <c r="A17" s="5" t="s">
        <v>83</v>
      </c>
      <c r="B17" s="18">
        <f t="shared" si="3"/>
        <v>0.1</v>
      </c>
      <c r="C17" s="6">
        <v>3551140.8546836199</v>
      </c>
      <c r="D17" s="6" t="s">
        <v>74</v>
      </c>
      <c r="E17" s="6" t="s">
        <v>74</v>
      </c>
      <c r="F17" s="6">
        <v>983305.45018225105</v>
      </c>
      <c r="G17" s="6">
        <v>2950553.78876939</v>
      </c>
      <c r="H17" s="6">
        <v>655283.32090293895</v>
      </c>
      <c r="I17" s="6">
        <v>17970350.469947901</v>
      </c>
      <c r="J17" s="6">
        <v>2862631.7725363201</v>
      </c>
      <c r="K17" s="6">
        <v>22959161.572976701</v>
      </c>
      <c r="N17" s="6"/>
      <c r="O17" s="6"/>
      <c r="P17" s="6"/>
      <c r="Q17" s="6"/>
      <c r="R17" s="6"/>
      <c r="T17" s="6"/>
      <c r="U17" s="6"/>
      <c r="W17" s="6"/>
    </row>
    <row r="18" spans="1:24" x14ac:dyDescent="0.2">
      <c r="A18" s="5" t="s">
        <v>84</v>
      </c>
      <c r="B18" s="18">
        <f t="shared" si="3"/>
        <v>0.01</v>
      </c>
      <c r="C18" s="6" t="s">
        <v>74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>
        <v>1397970.2851594801</v>
      </c>
      <c r="J18" s="6" t="s">
        <v>74</v>
      </c>
      <c r="K18" s="6">
        <v>19215115.574858699</v>
      </c>
      <c r="N18" s="6"/>
      <c r="O18" s="6"/>
      <c r="P18" s="6"/>
      <c r="Q18" s="6"/>
      <c r="R18" s="6"/>
      <c r="T18" s="6"/>
      <c r="U18" s="6"/>
      <c r="W18" s="6"/>
    </row>
    <row r="19" spans="1:24" x14ac:dyDescent="0.2">
      <c r="A19" s="5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">
      <c r="A22" s="5"/>
      <c r="B22" s="5"/>
      <c r="C22" s="6"/>
      <c r="D22" s="6"/>
      <c r="E22" s="6"/>
      <c r="F22" s="6"/>
      <c r="H22" s="5" t="s">
        <v>70</v>
      </c>
      <c r="I22" s="4" t="s">
        <v>137</v>
      </c>
      <c r="J22" s="4" t="s">
        <v>73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15">
      <c r="A23" s="5" t="s">
        <v>70</v>
      </c>
      <c r="B23" s="4" t="s">
        <v>137</v>
      </c>
      <c r="C23" s="4" t="s">
        <v>135</v>
      </c>
      <c r="D23" s="6"/>
      <c r="E23" s="6"/>
      <c r="F23" s="6"/>
      <c r="H23" s="67" t="s">
        <v>205</v>
      </c>
      <c r="I23" s="4">
        <v>1</v>
      </c>
      <c r="J23" s="68">
        <v>5705606.7865926595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15">
      <c r="A24" s="5" t="s">
        <v>93</v>
      </c>
      <c r="B24" s="20">
        <v>1000</v>
      </c>
      <c r="C24" s="9">
        <v>2066524020.97242</v>
      </c>
      <c r="D24" s="6"/>
      <c r="E24" s="6"/>
      <c r="F24" s="6"/>
      <c r="H24" s="67" t="s">
        <v>203</v>
      </c>
      <c r="I24" s="4">
        <v>10</v>
      </c>
      <c r="J24" s="68">
        <v>54649829.584700003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15">
      <c r="A25" s="5" t="s">
        <v>91</v>
      </c>
      <c r="B25" s="20">
        <v>100</v>
      </c>
      <c r="C25" s="9">
        <v>208335934.56838199</v>
      </c>
      <c r="D25" s="6"/>
      <c r="E25" s="6"/>
      <c r="F25" s="6"/>
      <c r="H25" s="67" t="s">
        <v>202</v>
      </c>
      <c r="I25" s="4">
        <v>100</v>
      </c>
      <c r="J25" s="68">
        <v>518848162.14445001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15">
      <c r="A26" s="5" t="s">
        <v>92</v>
      </c>
      <c r="B26" s="20">
        <v>10</v>
      </c>
      <c r="C26" s="9">
        <v>17383013.431258399</v>
      </c>
      <c r="D26" s="6"/>
      <c r="E26" s="6"/>
      <c r="F26" s="6"/>
      <c r="H26" s="67" t="s">
        <v>204</v>
      </c>
      <c r="I26" s="4">
        <v>1000</v>
      </c>
      <c r="J26" s="68">
        <v>5563251829.3480501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">
      <c r="A27" s="5" t="s">
        <v>94</v>
      </c>
      <c r="B27" s="20">
        <v>1</v>
      </c>
      <c r="C27" s="9">
        <v>800847.81219150103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">
      <c r="A28" s="5" t="s">
        <v>90</v>
      </c>
      <c r="B28" s="20">
        <v>0.01</v>
      </c>
      <c r="C28" s="4" t="s">
        <v>74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2">
      <c r="A30" s="5"/>
      <c r="B30" s="5"/>
      <c r="C30" s="6"/>
      <c r="D30" s="6"/>
      <c r="E30" s="6"/>
      <c r="F30" s="6"/>
      <c r="G30" s="6"/>
      <c r="H30" s="5" t="s">
        <v>70</v>
      </c>
      <c r="I30" s="4" t="s">
        <v>137</v>
      </c>
      <c r="J30" s="6" t="s">
        <v>107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15">
      <c r="A31" s="5"/>
      <c r="B31" s="5"/>
      <c r="C31" s="6"/>
      <c r="D31" s="6"/>
      <c r="E31" s="6"/>
      <c r="F31" s="6"/>
      <c r="G31" s="6"/>
      <c r="H31" s="67" t="s">
        <v>206</v>
      </c>
      <c r="I31" s="4">
        <v>0.1</v>
      </c>
      <c r="J31" s="68">
        <v>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15">
      <c r="A32" s="5" t="s">
        <v>70</v>
      </c>
      <c r="B32" s="4" t="s">
        <v>137</v>
      </c>
      <c r="C32" s="6" t="s">
        <v>112</v>
      </c>
      <c r="D32" s="6" t="s">
        <v>114</v>
      </c>
      <c r="E32" s="6" t="s">
        <v>119</v>
      </c>
      <c r="F32" s="6" t="s">
        <v>113</v>
      </c>
      <c r="G32" s="6"/>
      <c r="H32" s="67" t="s">
        <v>208</v>
      </c>
      <c r="I32" s="4">
        <v>10</v>
      </c>
      <c r="J32" s="68">
        <v>296850.63034581998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0" x14ac:dyDescent="0.15">
      <c r="A33" s="5" t="s">
        <v>95</v>
      </c>
      <c r="B33" s="18">
        <f>100000/800</f>
        <v>125</v>
      </c>
      <c r="C33" s="6">
        <v>1380189670</v>
      </c>
      <c r="D33" s="6">
        <v>181677716</v>
      </c>
      <c r="E33" s="6">
        <v>524531100</v>
      </c>
      <c r="F33" s="36">
        <v>850024317.02038598</v>
      </c>
      <c r="G33" s="6"/>
      <c r="H33" s="67" t="s">
        <v>207</v>
      </c>
      <c r="I33" s="4">
        <v>100</v>
      </c>
      <c r="J33" s="68">
        <v>3768812.9882121598</v>
      </c>
      <c r="K33" s="6"/>
      <c r="L33" s="6"/>
      <c r="M33" s="6"/>
      <c r="O33" s="6"/>
      <c r="Q33" s="6"/>
      <c r="R33" s="6"/>
      <c r="S33" s="6"/>
      <c r="T33" s="6"/>
    </row>
    <row r="34" spans="1:20" x14ac:dyDescent="0.15">
      <c r="A34" s="5" t="s">
        <v>96</v>
      </c>
      <c r="B34" s="18">
        <f>B33/10</f>
        <v>12.5</v>
      </c>
      <c r="C34" s="6">
        <v>175588505</v>
      </c>
      <c r="D34" s="6">
        <v>18079133</v>
      </c>
      <c r="E34" s="6">
        <v>50479232</v>
      </c>
      <c r="F34" s="36">
        <v>125358404.309691</v>
      </c>
      <c r="G34" s="6"/>
      <c r="H34" s="67" t="s">
        <v>209</v>
      </c>
      <c r="I34" s="4">
        <v>1000</v>
      </c>
      <c r="J34" s="68">
        <v>11789601.926348001</v>
      </c>
      <c r="K34" s="6"/>
      <c r="L34" s="6"/>
      <c r="M34" s="6"/>
      <c r="O34" s="6"/>
      <c r="Q34" s="6"/>
      <c r="R34" s="6"/>
      <c r="S34" s="6"/>
      <c r="T34" s="6"/>
    </row>
    <row r="35" spans="1:20" x14ac:dyDescent="0.15">
      <c r="A35" s="5" t="s">
        <v>97</v>
      </c>
      <c r="B35" s="18">
        <f t="shared" ref="B35:B37" si="4">B34/10</f>
        <v>1.25</v>
      </c>
      <c r="C35" s="6">
        <v>19507362</v>
      </c>
      <c r="D35" s="6">
        <v>1020274</v>
      </c>
      <c r="E35" s="6">
        <v>5396964</v>
      </c>
      <c r="F35" s="36">
        <v>11859329.332727199</v>
      </c>
      <c r="G35" s="6"/>
      <c r="I35" s="6"/>
      <c r="J35" s="6"/>
      <c r="K35" s="6"/>
      <c r="L35" s="6"/>
      <c r="M35" s="6"/>
      <c r="O35" s="6"/>
      <c r="Q35" s="6"/>
      <c r="R35" s="6"/>
      <c r="S35" s="6"/>
      <c r="T35" s="6"/>
    </row>
    <row r="36" spans="1:20" x14ac:dyDescent="0.15">
      <c r="A36" s="5" t="s">
        <v>98</v>
      </c>
      <c r="B36" s="19">
        <f t="shared" si="4"/>
        <v>0.125</v>
      </c>
      <c r="C36" s="6">
        <v>2101869</v>
      </c>
      <c r="D36" s="6" t="s">
        <v>74</v>
      </c>
      <c r="E36" s="6" t="s">
        <v>74</v>
      </c>
      <c r="F36" s="36">
        <v>237114.74420416899</v>
      </c>
      <c r="G36" s="6"/>
      <c r="I36" s="6"/>
      <c r="J36" s="6"/>
      <c r="K36" s="6"/>
      <c r="L36" s="6"/>
      <c r="M36" s="6"/>
      <c r="O36" s="6"/>
      <c r="Q36" s="6"/>
      <c r="R36" s="6"/>
      <c r="S36" s="6"/>
      <c r="T36" s="6"/>
    </row>
    <row r="37" spans="1:20" x14ac:dyDescent="0.2">
      <c r="A37" s="5" t="s">
        <v>99</v>
      </c>
      <c r="B37" s="18">
        <f t="shared" si="4"/>
        <v>1.2500000000000001E-2</v>
      </c>
      <c r="C37" s="6" t="s">
        <v>74</v>
      </c>
      <c r="D37" s="6" t="s">
        <v>74</v>
      </c>
      <c r="E37" s="6" t="s">
        <v>74</v>
      </c>
      <c r="F37" s="6" t="s">
        <v>74</v>
      </c>
      <c r="G37" s="6"/>
      <c r="I37" s="6"/>
      <c r="J37" s="6"/>
      <c r="K37" s="6"/>
      <c r="L37" s="6"/>
      <c r="M37" s="6"/>
      <c r="O37" s="6"/>
      <c r="Q37" s="6"/>
      <c r="R37" s="6"/>
      <c r="S37" s="6"/>
      <c r="T37" s="6"/>
    </row>
    <row r="38" spans="1:20" x14ac:dyDescent="0.2">
      <c r="H38" s="6"/>
      <c r="I38" s="6"/>
      <c r="J38" s="6"/>
      <c r="K38" s="6"/>
      <c r="L38" s="6"/>
      <c r="M38" s="6"/>
      <c r="O38" s="6"/>
      <c r="Q38" s="6"/>
      <c r="R38" s="6"/>
      <c r="S38" s="6"/>
      <c r="T38" s="6"/>
    </row>
    <row r="73" spans="3:27" ht="14" x14ac:dyDescent="0.2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</sheetData>
  <sortState ref="H31:J34">
    <sortCondition ref="I31:I3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L26" sqref="L26"/>
    </sheetView>
  </sheetViews>
  <sheetFormatPr baseColWidth="10" defaultColWidth="8.83203125" defaultRowHeight="14" x14ac:dyDescent="0.2"/>
  <cols>
    <col min="1" max="1" width="43.33203125" style="40" bestFit="1" customWidth="1"/>
    <col min="2" max="2" width="12.33203125" style="40" customWidth="1"/>
    <col min="3" max="3" width="13.5" style="40" bestFit="1" customWidth="1"/>
    <col min="4" max="4" width="12" style="40" bestFit="1" customWidth="1"/>
    <col min="5" max="5" width="15.5" style="40" bestFit="1" customWidth="1"/>
    <col min="6" max="6" width="12" style="40" customWidth="1"/>
    <col min="7" max="7" width="8.83203125" style="40"/>
    <col min="8" max="8" width="11" style="40" customWidth="1"/>
    <col min="9" max="9" width="10.83203125" style="40" customWidth="1"/>
    <col min="10" max="10" width="8.83203125" style="40"/>
    <col min="11" max="11" width="13.33203125" style="40" customWidth="1"/>
    <col min="12" max="12" width="12" style="40" bestFit="1" customWidth="1"/>
    <col min="13" max="13" width="8.83203125" style="40"/>
    <col min="14" max="14" width="11.1640625" style="40" customWidth="1"/>
    <col min="15" max="15" width="11" style="40" customWidth="1"/>
    <col min="16" max="16384" width="8.83203125" style="40"/>
  </cols>
  <sheetData>
    <row r="1" spans="1:12" x14ac:dyDescent="0.2">
      <c r="A1" s="45"/>
      <c r="B1" s="71" t="s">
        <v>167</v>
      </c>
      <c r="C1" s="71"/>
      <c r="D1" s="45"/>
      <c r="E1" s="72" t="s">
        <v>168</v>
      </c>
      <c r="F1" s="72"/>
      <c r="G1" s="45"/>
      <c r="H1" s="71" t="s">
        <v>169</v>
      </c>
      <c r="I1" s="71"/>
      <c r="J1" s="45"/>
      <c r="K1" s="71" t="s">
        <v>170</v>
      </c>
      <c r="L1" s="71"/>
    </row>
    <row r="2" spans="1:12" x14ac:dyDescent="0.2">
      <c r="A2" s="45"/>
      <c r="B2" s="50" t="s">
        <v>180</v>
      </c>
      <c r="C2" s="50" t="s">
        <v>181</v>
      </c>
      <c r="D2" s="50"/>
      <c r="E2" s="57" t="s">
        <v>180</v>
      </c>
      <c r="F2" s="57" t="s">
        <v>181</v>
      </c>
      <c r="G2" s="50"/>
      <c r="H2" s="50" t="s">
        <v>180</v>
      </c>
      <c r="I2" s="50" t="s">
        <v>181</v>
      </c>
      <c r="J2" s="50"/>
      <c r="K2" s="50" t="s">
        <v>180</v>
      </c>
      <c r="L2" s="50" t="s">
        <v>181</v>
      </c>
    </row>
    <row r="3" spans="1:12" x14ac:dyDescent="0.2">
      <c r="A3" s="45" t="s">
        <v>183</v>
      </c>
      <c r="B3" s="51">
        <v>240000</v>
      </c>
      <c r="C3" s="51">
        <v>620000</v>
      </c>
      <c r="D3" s="45"/>
      <c r="E3" s="58">
        <v>260000</v>
      </c>
      <c r="F3" s="58">
        <v>280000</v>
      </c>
      <c r="G3" s="45"/>
      <c r="H3" s="51">
        <v>610000</v>
      </c>
      <c r="I3" s="51">
        <v>1100000</v>
      </c>
      <c r="J3" s="45"/>
      <c r="K3" s="51">
        <v>260000</v>
      </c>
      <c r="L3" s="51">
        <v>300000</v>
      </c>
    </row>
    <row r="4" spans="1:12" x14ac:dyDescent="0.2">
      <c r="A4" s="45" t="s">
        <v>184</v>
      </c>
      <c r="B4" s="51">
        <v>390000</v>
      </c>
      <c r="C4" s="51">
        <v>1260000</v>
      </c>
      <c r="D4" s="45"/>
      <c r="E4" s="58">
        <v>500000</v>
      </c>
      <c r="F4" s="58">
        <v>450000</v>
      </c>
      <c r="G4" s="45"/>
      <c r="H4" s="51">
        <v>1000000</v>
      </c>
      <c r="I4" s="51">
        <v>1700000</v>
      </c>
      <c r="J4" s="45"/>
      <c r="K4" s="51">
        <v>590000</v>
      </c>
      <c r="L4" s="51">
        <v>550000</v>
      </c>
    </row>
    <row r="5" spans="1:12" x14ac:dyDescent="0.2">
      <c r="A5" s="45"/>
      <c r="B5" s="45"/>
      <c r="C5" s="45"/>
      <c r="D5" s="45"/>
      <c r="E5" s="59"/>
      <c r="F5" s="59"/>
      <c r="G5" s="45"/>
      <c r="H5" s="45"/>
      <c r="I5" s="45"/>
      <c r="J5" s="45"/>
      <c r="K5" s="45"/>
      <c r="L5" s="45"/>
    </row>
    <row r="6" spans="1:12" x14ac:dyDescent="0.2">
      <c r="A6" s="45" t="s">
        <v>182</v>
      </c>
      <c r="B6" s="46">
        <f>24*LN(2)/LN(B4/B3)</f>
        <v>34.264190591153181</v>
      </c>
      <c r="C6" s="46">
        <f>24*LN(2)/LN(C4/C3)</f>
        <v>23.458493218333096</v>
      </c>
      <c r="D6" s="46"/>
      <c r="E6" s="60">
        <f>24*LN(2)/LN(E4/E3)</f>
        <v>25.439454071054406</v>
      </c>
      <c r="F6" s="60">
        <f>24*LN(2)/LN(F4/F3)</f>
        <v>35.062182635509274</v>
      </c>
      <c r="G6" s="46"/>
      <c r="H6" s="46">
        <f>24*LN(2)/LN(H4/H3)</f>
        <v>33.654979006038921</v>
      </c>
      <c r="I6" s="46">
        <f>24*LN(2)/LN(I4/I3)</f>
        <v>38.214660570765069</v>
      </c>
      <c r="J6" s="46"/>
      <c r="K6" s="46">
        <f>24*LN(2)/LN(K4/K3)</f>
        <v>20.301076275277858</v>
      </c>
      <c r="L6" s="46">
        <f>24*LN(2)/LN(L4/L3)</f>
        <v>27.445223059668447</v>
      </c>
    </row>
    <row r="7" spans="1:12" x14ac:dyDescent="0.2">
      <c r="A7" s="37"/>
      <c r="B7" s="28"/>
      <c r="C7" s="28"/>
      <c r="D7" s="28"/>
      <c r="E7" s="61"/>
      <c r="F7" s="61"/>
      <c r="G7" s="28"/>
      <c r="H7" s="28"/>
      <c r="I7" s="28"/>
      <c r="J7" s="28"/>
      <c r="K7" s="28"/>
      <c r="L7" s="28"/>
    </row>
    <row r="8" spans="1:12" x14ac:dyDescent="0.2">
      <c r="A8" s="37"/>
      <c r="B8" s="28"/>
      <c r="C8" s="28"/>
      <c r="D8" s="28"/>
      <c r="E8" s="62"/>
      <c r="F8" s="62"/>
      <c r="G8" s="28"/>
      <c r="H8" s="28"/>
      <c r="I8" s="28"/>
      <c r="J8" s="28"/>
      <c r="K8" s="28"/>
      <c r="L8" s="28"/>
    </row>
    <row r="9" spans="1:12" x14ac:dyDescent="0.2">
      <c r="A9" s="37"/>
      <c r="B9" s="37"/>
      <c r="C9" s="37"/>
      <c r="D9" s="37"/>
      <c r="E9" s="63"/>
      <c r="F9" s="63"/>
      <c r="G9" s="37"/>
      <c r="H9" s="37"/>
      <c r="I9" s="37"/>
      <c r="J9" s="37"/>
      <c r="K9" s="37"/>
      <c r="L9" s="37"/>
    </row>
    <row r="10" spans="1:12" x14ac:dyDescent="0.2">
      <c r="A10" s="47"/>
      <c r="B10" s="70" t="s">
        <v>167</v>
      </c>
      <c r="C10" s="70"/>
      <c r="D10" s="47"/>
      <c r="E10" s="73" t="s">
        <v>168</v>
      </c>
      <c r="F10" s="73"/>
      <c r="G10" s="47"/>
      <c r="H10" s="70" t="s">
        <v>169</v>
      </c>
      <c r="I10" s="70"/>
      <c r="J10" s="47"/>
      <c r="K10" s="70" t="s">
        <v>170</v>
      </c>
      <c r="L10" s="70"/>
    </row>
    <row r="11" spans="1:12" x14ac:dyDescent="0.2">
      <c r="A11" s="47"/>
      <c r="B11" s="52" t="s">
        <v>180</v>
      </c>
      <c r="C11" s="52" t="s">
        <v>181</v>
      </c>
      <c r="D11" s="52"/>
      <c r="E11" s="64" t="s">
        <v>180</v>
      </c>
      <c r="F11" s="64" t="s">
        <v>181</v>
      </c>
      <c r="G11" s="52"/>
      <c r="H11" s="52" t="s">
        <v>180</v>
      </c>
      <c r="I11" s="52" t="s">
        <v>181</v>
      </c>
      <c r="J11" s="52"/>
      <c r="K11" s="52" t="s">
        <v>180</v>
      </c>
      <c r="L11" s="52" t="s">
        <v>181</v>
      </c>
    </row>
    <row r="12" spans="1:12" x14ac:dyDescent="0.2">
      <c r="A12" s="47" t="s">
        <v>192</v>
      </c>
      <c r="B12" s="53">
        <v>64.185546666666667</v>
      </c>
      <c r="C12" s="53">
        <v>124.33456</v>
      </c>
      <c r="D12" s="47"/>
      <c r="E12" s="65">
        <v>99.37754666666666</v>
      </c>
      <c r="F12" s="65">
        <v>94.197813333333329</v>
      </c>
      <c r="G12" s="47"/>
      <c r="H12" s="53">
        <v>239.70063999999999</v>
      </c>
      <c r="I12" s="53">
        <v>368.83082666666661</v>
      </c>
      <c r="J12" s="47"/>
      <c r="K12" s="53">
        <v>103.03120000000001</v>
      </c>
      <c r="L12" s="53">
        <v>90.012106666666668</v>
      </c>
    </row>
    <row r="13" spans="1:12" x14ac:dyDescent="0.2">
      <c r="A13" s="47" t="s">
        <v>193</v>
      </c>
      <c r="B13" s="53">
        <v>101.68383999999999</v>
      </c>
      <c r="C13" s="53">
        <v>260.61344000000003</v>
      </c>
      <c r="D13" s="47"/>
      <c r="E13" s="65">
        <v>155.96122666666668</v>
      </c>
      <c r="F13" s="65">
        <v>191.57781333333332</v>
      </c>
      <c r="G13" s="47"/>
      <c r="H13" s="53">
        <v>382.11706666666669</v>
      </c>
      <c r="I13" s="53">
        <v>616.4144</v>
      </c>
      <c r="J13" s="47"/>
      <c r="K13" s="53">
        <v>171.48133333333331</v>
      </c>
      <c r="L13" s="53">
        <v>175.40106666666668</v>
      </c>
    </row>
    <row r="14" spans="1:12" x14ac:dyDescent="0.2">
      <c r="A14" s="47"/>
      <c r="B14" s="47"/>
      <c r="C14" s="47"/>
      <c r="D14" s="47"/>
      <c r="E14" s="55"/>
      <c r="F14" s="55"/>
      <c r="G14" s="47"/>
      <c r="H14" s="47"/>
      <c r="I14" s="47"/>
      <c r="J14" s="47"/>
      <c r="K14" s="47"/>
      <c r="L14" s="47"/>
    </row>
    <row r="15" spans="1:12" x14ac:dyDescent="0.2">
      <c r="A15" s="47" t="s">
        <v>191</v>
      </c>
      <c r="B15" s="48">
        <f>24*LN(2)/LN(B13/B12)</f>
        <v>36.157100086703778</v>
      </c>
      <c r="C15" s="48">
        <f>24*LN(2)/LN(C13/C12)</f>
        <v>22.478558477064539</v>
      </c>
      <c r="D15" s="48"/>
      <c r="E15" s="66">
        <f>24*LN(2)/LN(E13/E12)</f>
        <v>36.911970659012724</v>
      </c>
      <c r="F15" s="66">
        <f>24*LN(2)/LN(F13/F12)</f>
        <v>23.433723676414491</v>
      </c>
      <c r="G15" s="48"/>
      <c r="H15" s="48">
        <f>24*LN(2)/LN(H13/H12)</f>
        <v>35.672830175583883</v>
      </c>
      <c r="I15" s="48">
        <f>24*LN(2)/LN(I13/I12)</f>
        <v>32.391228841904528</v>
      </c>
      <c r="J15" s="48"/>
      <c r="K15" s="48">
        <f>24*LN(2)/LN(K13/K12)</f>
        <v>32.654382591876143</v>
      </c>
      <c r="L15" s="48">
        <f>24*LN(2)/LN(L13/L12)</f>
        <v>24.935931317631614</v>
      </c>
    </row>
    <row r="16" spans="1:12" x14ac:dyDescent="0.2">
      <c r="A16" s="40" t="s">
        <v>201</v>
      </c>
      <c r="B16" s="54">
        <f>B13/B12</f>
        <v>1.5842170906181161</v>
      </c>
      <c r="C16" s="54">
        <f t="shared" ref="C16:L16" si="0">C13/C12</f>
        <v>2.0960659691078654</v>
      </c>
      <c r="D16" s="54"/>
      <c r="E16" s="54">
        <f t="shared" si="0"/>
        <v>1.5693809305817708</v>
      </c>
      <c r="F16" s="54">
        <f t="shared" si="0"/>
        <v>2.0337819589867339</v>
      </c>
      <c r="G16" s="54"/>
      <c r="H16" s="54">
        <f t="shared" si="0"/>
        <v>1.5941428719867694</v>
      </c>
      <c r="I16" s="54">
        <f t="shared" si="0"/>
        <v>1.6712659447988298</v>
      </c>
      <c r="J16" s="54"/>
      <c r="K16" s="54">
        <f t="shared" si="0"/>
        <v>1.664363157308983</v>
      </c>
      <c r="L16" s="54">
        <f t="shared" si="0"/>
        <v>1.9486386127614241</v>
      </c>
    </row>
    <row r="23" spans="1:5" ht="15" x14ac:dyDescent="0.2">
      <c r="B23" s="73" t="s">
        <v>190</v>
      </c>
      <c r="C23" s="74"/>
      <c r="D23" s="74"/>
      <c r="E23" s="74"/>
    </row>
    <row r="24" spans="1:5" x14ac:dyDescent="0.2">
      <c r="A24" s="40" t="s">
        <v>179</v>
      </c>
      <c r="B24" s="40" t="s">
        <v>171</v>
      </c>
      <c r="C24" s="40" t="s">
        <v>172</v>
      </c>
      <c r="D24" s="40" t="s">
        <v>173</v>
      </c>
      <c r="E24" s="40" t="s">
        <v>174</v>
      </c>
    </row>
    <row r="25" spans="1:5" x14ac:dyDescent="0.2">
      <c r="A25" s="40" t="s">
        <v>175</v>
      </c>
      <c r="B25" s="43">
        <v>48.139159999999997</v>
      </c>
      <c r="C25" s="43">
        <v>93.250919999999994</v>
      </c>
      <c r="D25" s="43">
        <v>76.262879999999996</v>
      </c>
      <c r="E25" s="43">
        <v>195.46008</v>
      </c>
    </row>
    <row r="26" spans="1:5" x14ac:dyDescent="0.2">
      <c r="A26" s="40" t="s">
        <v>176</v>
      </c>
      <c r="B26" s="43">
        <v>74.533159999999995</v>
      </c>
      <c r="C26" s="43">
        <v>70.648359999999997</v>
      </c>
      <c r="D26" s="43">
        <v>116.97092000000001</v>
      </c>
      <c r="E26" s="43">
        <v>143.68335999999999</v>
      </c>
    </row>
    <row r="27" spans="1:5" x14ac:dyDescent="0.2">
      <c r="A27" s="40" t="s">
        <v>177</v>
      </c>
      <c r="B27" s="43">
        <v>179.77547999999999</v>
      </c>
      <c r="C27" s="43">
        <v>276.62311999999997</v>
      </c>
      <c r="D27" s="43">
        <v>286.58780000000002</v>
      </c>
      <c r="E27" s="43">
        <v>462.31080000000003</v>
      </c>
    </row>
    <row r="28" spans="1:5" x14ac:dyDescent="0.2">
      <c r="A28" s="40" t="s">
        <v>178</v>
      </c>
      <c r="B28" s="43">
        <v>77.273400000000009</v>
      </c>
      <c r="C28" s="43">
        <v>67.509079999999997</v>
      </c>
      <c r="D28" s="43">
        <v>128.61099999999999</v>
      </c>
      <c r="E28" s="43">
        <v>131.55080000000001</v>
      </c>
    </row>
    <row r="29" spans="1:5" x14ac:dyDescent="0.2">
      <c r="B29" s="43"/>
      <c r="C29" s="43"/>
      <c r="D29" s="43"/>
      <c r="E29" s="43"/>
    </row>
    <row r="33" spans="1:12" ht="15" x14ac:dyDescent="0.2">
      <c r="A33" s="44" t="s">
        <v>200</v>
      </c>
      <c r="B33" s="73" t="s">
        <v>189</v>
      </c>
      <c r="C33" s="74"/>
      <c r="D33" s="74"/>
      <c r="E33" s="74"/>
      <c r="H33" s="70" t="s">
        <v>188</v>
      </c>
      <c r="I33" s="70"/>
      <c r="K33" s="70" t="s">
        <v>194</v>
      </c>
      <c r="L33" s="70"/>
    </row>
    <row r="34" spans="1:12" x14ac:dyDescent="0.2">
      <c r="A34" s="40" t="s">
        <v>179</v>
      </c>
      <c r="B34" s="41" t="s">
        <v>171</v>
      </c>
      <c r="C34" s="41" t="s">
        <v>172</v>
      </c>
      <c r="D34" s="41" t="s">
        <v>173</v>
      </c>
      <c r="E34" s="41" t="s">
        <v>174</v>
      </c>
      <c r="H34" s="11" t="s">
        <v>180</v>
      </c>
      <c r="I34" s="11" t="s">
        <v>181</v>
      </c>
      <c r="K34" s="11" t="s">
        <v>180</v>
      </c>
      <c r="L34" s="11" t="s">
        <v>181</v>
      </c>
    </row>
    <row r="35" spans="1:12" x14ac:dyDescent="0.2">
      <c r="A35" s="40" t="s">
        <v>175</v>
      </c>
      <c r="B35" s="43">
        <f>B25/0.75</f>
        <v>64.185546666666667</v>
      </c>
      <c r="C35" s="43">
        <f t="shared" ref="C35:E35" si="1">C25/0.75</f>
        <v>124.33456</v>
      </c>
      <c r="D35" s="43">
        <f t="shared" si="1"/>
        <v>101.68383999999999</v>
      </c>
      <c r="E35" s="43">
        <f t="shared" si="1"/>
        <v>260.61344000000003</v>
      </c>
      <c r="H35" s="43">
        <f>D35-B35</f>
        <v>37.498293333333322</v>
      </c>
      <c r="I35" s="43">
        <f>E35-C35</f>
        <v>136.27888000000002</v>
      </c>
      <c r="K35" s="42">
        <f>H35/24</f>
        <v>1.5624288888888884</v>
      </c>
      <c r="L35" s="42">
        <f>I35/24</f>
        <v>5.6782866666666676</v>
      </c>
    </row>
    <row r="36" spans="1:12" x14ac:dyDescent="0.2">
      <c r="A36" s="40" t="s">
        <v>176</v>
      </c>
      <c r="B36" s="43">
        <f t="shared" ref="B36:E38" si="2">B26/0.75</f>
        <v>99.37754666666666</v>
      </c>
      <c r="C36" s="43">
        <f t="shared" si="2"/>
        <v>94.197813333333329</v>
      </c>
      <c r="D36" s="43">
        <f t="shared" si="2"/>
        <v>155.96122666666668</v>
      </c>
      <c r="E36" s="43">
        <f t="shared" si="2"/>
        <v>191.57781333333332</v>
      </c>
      <c r="H36" s="43">
        <f t="shared" ref="H36:H38" si="3">D36-B36</f>
        <v>56.583680000000015</v>
      </c>
      <c r="I36" s="43">
        <f t="shared" ref="I36:I37" si="4">E36-C36</f>
        <v>97.38</v>
      </c>
      <c r="K36" s="42">
        <f t="shared" ref="K36:L38" si="5">H36/24</f>
        <v>2.3576533333333338</v>
      </c>
      <c r="L36" s="42">
        <f t="shared" si="5"/>
        <v>4.0575000000000001</v>
      </c>
    </row>
    <row r="37" spans="1:12" x14ac:dyDescent="0.2">
      <c r="A37" s="40" t="s">
        <v>177</v>
      </c>
      <c r="B37" s="43">
        <f t="shared" si="2"/>
        <v>239.70063999999999</v>
      </c>
      <c r="C37" s="43">
        <f>C27/0.75</f>
        <v>368.83082666666661</v>
      </c>
      <c r="D37" s="43">
        <f t="shared" si="2"/>
        <v>382.11706666666669</v>
      </c>
      <c r="E37" s="43">
        <f t="shared" si="2"/>
        <v>616.4144</v>
      </c>
      <c r="H37" s="43">
        <f t="shared" si="3"/>
        <v>142.41642666666669</v>
      </c>
      <c r="I37" s="43">
        <f t="shared" si="4"/>
        <v>247.58357333333339</v>
      </c>
      <c r="K37" s="42">
        <f t="shared" si="5"/>
        <v>5.9340177777777789</v>
      </c>
      <c r="L37" s="42">
        <f t="shared" si="5"/>
        <v>10.315982222222225</v>
      </c>
    </row>
    <row r="38" spans="1:12" x14ac:dyDescent="0.2">
      <c r="A38" s="40" t="s">
        <v>178</v>
      </c>
      <c r="B38" s="43">
        <f t="shared" si="2"/>
        <v>103.03120000000001</v>
      </c>
      <c r="C38" s="43">
        <f t="shared" si="2"/>
        <v>90.012106666666668</v>
      </c>
      <c r="D38" s="43">
        <f t="shared" si="2"/>
        <v>171.48133333333331</v>
      </c>
      <c r="E38" s="43">
        <f t="shared" si="2"/>
        <v>175.40106666666668</v>
      </c>
      <c r="H38" s="43">
        <f t="shared" si="3"/>
        <v>68.450133333333298</v>
      </c>
      <c r="I38" s="43">
        <f>E38-C38</f>
        <v>85.388960000000012</v>
      </c>
      <c r="K38" s="42">
        <f t="shared" si="5"/>
        <v>2.8520888888888876</v>
      </c>
      <c r="L38" s="42">
        <f t="shared" si="5"/>
        <v>3.5578733333333337</v>
      </c>
    </row>
    <row r="45" spans="1:12" x14ac:dyDescent="0.2">
      <c r="B45" s="70" t="s">
        <v>186</v>
      </c>
      <c r="C45" s="70"/>
      <c r="E45" s="70" t="s">
        <v>187</v>
      </c>
      <c r="F45" s="70"/>
    </row>
    <row r="46" spans="1:12" x14ac:dyDescent="0.2">
      <c r="A46" s="40" t="s">
        <v>179</v>
      </c>
      <c r="B46" s="11" t="s">
        <v>180</v>
      </c>
      <c r="C46" s="11" t="s">
        <v>181</v>
      </c>
      <c r="E46" s="11" t="s">
        <v>180</v>
      </c>
      <c r="F46" s="11" t="s">
        <v>181</v>
      </c>
    </row>
    <row r="47" spans="1:12" x14ac:dyDescent="0.2">
      <c r="A47" s="40" t="s">
        <v>175</v>
      </c>
      <c r="B47" s="43">
        <v>36.157100086703799</v>
      </c>
      <c r="C47" s="43">
        <v>22.478558477064539</v>
      </c>
      <c r="E47" s="49">
        <f t="shared" ref="E47:F50" si="6">((D35*B47)/LN(2))*(1-2^(-24/B47))</f>
        <v>1956.048561055431</v>
      </c>
      <c r="F47" s="49">
        <f t="shared" si="6"/>
        <v>4419.4838544884396</v>
      </c>
    </row>
    <row r="48" spans="1:12" x14ac:dyDescent="0.2">
      <c r="A48" s="40" t="s">
        <v>176</v>
      </c>
      <c r="B48" s="43">
        <v>36.911970659012724</v>
      </c>
      <c r="C48" s="43">
        <v>23.433723676414491</v>
      </c>
      <c r="E48" s="49">
        <f t="shared" si="6"/>
        <v>3013.2346989447742</v>
      </c>
      <c r="F48" s="49">
        <f t="shared" si="6"/>
        <v>3292.1954753762311</v>
      </c>
    </row>
    <row r="49" spans="1:6" x14ac:dyDescent="0.2">
      <c r="A49" s="40" t="s">
        <v>177</v>
      </c>
      <c r="B49" s="43">
        <v>35.672830175583883</v>
      </c>
      <c r="C49" s="43">
        <v>32.391228841904528</v>
      </c>
      <c r="E49" s="49">
        <f t="shared" si="6"/>
        <v>7329.4635615330617</v>
      </c>
      <c r="F49" s="49">
        <f t="shared" si="6"/>
        <v>11569.74507904372</v>
      </c>
    </row>
    <row r="50" spans="1:6" x14ac:dyDescent="0.2">
      <c r="A50" s="40" t="s">
        <v>178</v>
      </c>
      <c r="B50" s="43">
        <v>32.654382591876143</v>
      </c>
      <c r="C50" s="43">
        <v>24.935931317631614</v>
      </c>
      <c r="E50" s="49">
        <f t="shared" si="6"/>
        <v>3224.7073998424694</v>
      </c>
      <c r="F50" s="49">
        <f t="shared" si="6"/>
        <v>3071.8630928050775</v>
      </c>
    </row>
  </sheetData>
  <mergeCells count="14">
    <mergeCell ref="K10:L10"/>
    <mergeCell ref="E45:F45"/>
    <mergeCell ref="B45:C45"/>
    <mergeCell ref="K33:L33"/>
    <mergeCell ref="K1:L1"/>
    <mergeCell ref="H1:I1"/>
    <mergeCell ref="E1:F1"/>
    <mergeCell ref="B1:C1"/>
    <mergeCell ref="B10:C10"/>
    <mergeCell ref="E10:F10"/>
    <mergeCell ref="H10:I10"/>
    <mergeCell ref="H33:I33"/>
    <mergeCell ref="B23:E23"/>
    <mergeCell ref="B33:E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3"/>
  <sheetViews>
    <sheetView workbookViewId="0">
      <selection activeCell="O4" sqref="O4"/>
    </sheetView>
  </sheetViews>
  <sheetFormatPr baseColWidth="10" defaultColWidth="8.83203125" defaultRowHeight="12" x14ac:dyDescent="0.2"/>
  <cols>
    <col min="1" max="1" width="9.5" style="4" bestFit="1" customWidth="1"/>
    <col min="2" max="2" width="5.6640625" style="4" bestFit="1" customWidth="1"/>
    <col min="3" max="3" width="7.5" style="4" customWidth="1"/>
    <col min="4" max="4" width="12.5" style="4" bestFit="1" customWidth="1"/>
    <col min="5" max="5" width="17.33203125" style="4" bestFit="1" customWidth="1"/>
    <col min="6" max="6" width="15.6640625" style="4" bestFit="1" customWidth="1"/>
    <col min="7" max="8" width="17.33203125" style="4" bestFit="1" customWidth="1"/>
    <col min="9" max="10" width="16.1640625" style="4" bestFit="1" customWidth="1"/>
    <col min="11" max="11" width="15.6640625" style="4" bestFit="1" customWidth="1"/>
    <col min="12" max="12" width="15.5" style="4" bestFit="1" customWidth="1"/>
    <col min="13" max="13" width="10" style="4" bestFit="1" customWidth="1"/>
    <col min="14" max="14" width="17.33203125" style="4" bestFit="1" customWidth="1"/>
    <col min="15" max="16" width="16.1640625" style="4" bestFit="1" customWidth="1"/>
    <col min="17" max="17" width="17.5" style="4" bestFit="1" customWidth="1"/>
    <col min="18" max="18" width="16.1640625" style="4" bestFit="1" customWidth="1"/>
    <col min="19" max="19" width="11" style="4" bestFit="1" customWidth="1"/>
    <col min="20" max="20" width="17.33203125" style="4" bestFit="1" customWidth="1"/>
    <col min="21" max="21" width="15.33203125" style="4" bestFit="1" customWidth="1"/>
    <col min="22" max="22" width="16.1640625" style="4" bestFit="1" customWidth="1"/>
    <col min="23" max="23" width="15.6640625" style="4" bestFit="1" customWidth="1"/>
    <col min="24" max="24" width="10" style="4" bestFit="1" customWidth="1"/>
    <col min="25" max="25" width="11" style="4" bestFit="1" customWidth="1"/>
    <col min="26" max="26" width="9.5" style="4" bestFit="1" customWidth="1"/>
    <col min="27" max="16384" width="8.83203125" style="4"/>
  </cols>
  <sheetData>
    <row r="2" spans="1:25" x14ac:dyDescent="0.2">
      <c r="A2" s="4" t="s">
        <v>70</v>
      </c>
      <c r="B2" s="4" t="s">
        <v>137</v>
      </c>
      <c r="C2" s="4" t="s">
        <v>139</v>
      </c>
      <c r="D2" s="4" t="s">
        <v>100</v>
      </c>
      <c r="E2" s="4" t="s">
        <v>101</v>
      </c>
      <c r="F2" s="4" t="s">
        <v>102</v>
      </c>
      <c r="G2" s="4" t="s">
        <v>105</v>
      </c>
      <c r="H2" s="4" t="s">
        <v>108</v>
      </c>
      <c r="I2" s="4" t="s">
        <v>138</v>
      </c>
      <c r="J2" s="4" t="s">
        <v>118</v>
      </c>
      <c r="K2" s="4" t="s">
        <v>116</v>
      </c>
      <c r="L2" s="4" t="s">
        <v>121</v>
      </c>
      <c r="O2" s="4" t="s">
        <v>100</v>
      </c>
      <c r="P2" s="4" t="s">
        <v>101</v>
      </c>
      <c r="Q2" s="4" t="s">
        <v>102</v>
      </c>
      <c r="R2" s="4" t="s">
        <v>105</v>
      </c>
      <c r="S2" s="4" t="s">
        <v>108</v>
      </c>
      <c r="T2" s="4" t="s">
        <v>138</v>
      </c>
      <c r="U2" s="4" t="s">
        <v>118</v>
      </c>
      <c r="V2" s="4" t="s">
        <v>116</v>
      </c>
      <c r="W2" s="4" t="s">
        <v>121</v>
      </c>
    </row>
    <row r="3" spans="1:25" x14ac:dyDescent="0.2">
      <c r="A3" s="5" t="s">
        <v>75</v>
      </c>
      <c r="B3" s="18">
        <f>100000/900</f>
        <v>111.11111111111111</v>
      </c>
      <c r="C3" s="29">
        <f>LOG10(B3)</f>
        <v>2.0457574905606752</v>
      </c>
      <c r="D3" s="8">
        <v>9239706159.0233307</v>
      </c>
      <c r="E3" s="6">
        <v>4111695431.0156298</v>
      </c>
      <c r="F3" s="6">
        <v>16930763445.4846</v>
      </c>
      <c r="G3" s="6">
        <v>1754788818.8690701</v>
      </c>
      <c r="H3" s="6">
        <v>408625099.21848798</v>
      </c>
      <c r="I3" s="6">
        <v>6342416181.15833</v>
      </c>
      <c r="J3" s="6">
        <v>7299941526.92873</v>
      </c>
      <c r="K3" s="6">
        <v>3965963285.1894498</v>
      </c>
      <c r="L3" s="6">
        <v>132676104.877223</v>
      </c>
      <c r="M3" s="6"/>
      <c r="N3" s="6"/>
      <c r="O3" s="29">
        <f t="shared" ref="O3:W3" si="0">LOG10(D3)</f>
        <v>9.9656581600140584</v>
      </c>
      <c r="P3" s="29">
        <f>LOG10(E3)</f>
        <v>9.6140209373276573</v>
      </c>
      <c r="Q3" s="29">
        <f t="shared" si="0"/>
        <v>10.228676541847015</v>
      </c>
      <c r="R3" s="29">
        <f t="shared" si="0"/>
        <v>9.2442248585121796</v>
      </c>
      <c r="S3" s="29">
        <f t="shared" si="0"/>
        <v>8.6113250390397234</v>
      </c>
      <c r="T3" s="29">
        <f t="shared" si="0"/>
        <v>9.8022547364691004</v>
      </c>
      <c r="U3" s="29">
        <f t="shared" si="0"/>
        <v>9.8633193814034836</v>
      </c>
      <c r="V3" s="29">
        <f t="shared" si="0"/>
        <v>9.5983486894170831</v>
      </c>
      <c r="W3" s="29">
        <f t="shared" si="0"/>
        <v>8.1227927129592956</v>
      </c>
      <c r="Y3" s="6"/>
    </row>
    <row r="4" spans="1:25" x14ac:dyDescent="0.2">
      <c r="A4" s="5" t="s">
        <v>76</v>
      </c>
      <c r="B4" s="18">
        <f>B3/10</f>
        <v>11.111111111111111</v>
      </c>
      <c r="C4" s="29">
        <f t="shared" ref="C4:C7" si="1">LOG10(B4)</f>
        <v>1.045757490560675</v>
      </c>
      <c r="D4" s="8">
        <v>1030691467.51928</v>
      </c>
      <c r="E4" s="6">
        <v>610933698.79047406</v>
      </c>
      <c r="F4" s="6">
        <v>2151629444.5022001</v>
      </c>
      <c r="G4" s="6">
        <v>342921820.45175302</v>
      </c>
      <c r="H4" s="6">
        <v>55478720.456277803</v>
      </c>
      <c r="I4" s="6">
        <v>941560783.01480305</v>
      </c>
      <c r="J4" s="6">
        <v>899813013.65391505</v>
      </c>
      <c r="K4" s="6">
        <v>607378165.58047199</v>
      </c>
      <c r="L4" s="6">
        <v>6645649.4094625404</v>
      </c>
      <c r="M4" s="6"/>
      <c r="N4" s="6"/>
      <c r="O4" s="29">
        <f t="shared" ref="O4:O6" si="2">LOG10(D4)</f>
        <v>9.0131286807955604</v>
      </c>
      <c r="P4" s="29">
        <f t="shared" ref="P4:P7" si="3">LOG10(E4)</f>
        <v>8.7859940812542998</v>
      </c>
      <c r="Q4" s="29">
        <f t="shared" ref="Q4:Q6" si="4">LOG10(F4)</f>
        <v>9.3327674788601005</v>
      </c>
      <c r="R4" s="29">
        <f t="shared" ref="R4:R7" si="5">LOG10(G4)</f>
        <v>8.5351951205780043</v>
      </c>
      <c r="S4" s="29">
        <f t="shared" ref="S4:S7" si="6">LOG10(H4)</f>
        <v>7.7441264360857085</v>
      </c>
      <c r="T4" s="29">
        <f t="shared" ref="T4:T7" si="7">LOG10(I4)</f>
        <v>8.9738483613955342</v>
      </c>
      <c r="U4" s="29">
        <f t="shared" ref="U4:U7" si="8">LOG10(J4)</f>
        <v>8.9541522699111376</v>
      </c>
      <c r="V4" s="29">
        <f t="shared" ref="V4:V7" si="9">LOG10(K4)</f>
        <v>8.7834591755665112</v>
      </c>
      <c r="W4" s="29">
        <f t="shared" ref="W4:W7" si="10">LOG10(L4)</f>
        <v>6.8225374263871741</v>
      </c>
      <c r="Y4" s="6"/>
    </row>
    <row r="5" spans="1:25" x14ac:dyDescent="0.2">
      <c r="A5" s="5" t="s">
        <v>77</v>
      </c>
      <c r="B5" s="18">
        <f t="shared" ref="B5:B7" si="11">B4/10</f>
        <v>1.1111111111111112</v>
      </c>
      <c r="C5" s="29">
        <f t="shared" si="1"/>
        <v>4.5757490560675143E-2</v>
      </c>
      <c r="D5" s="8">
        <v>139319505.31593201</v>
      </c>
      <c r="E5" s="6">
        <v>91241776.910728395</v>
      </c>
      <c r="F5" s="6">
        <v>284699519.24612802</v>
      </c>
      <c r="G5" s="6">
        <v>49532322.957507201</v>
      </c>
      <c r="H5" s="6">
        <v>5522921.9686372997</v>
      </c>
      <c r="I5" s="6">
        <v>130901815.08815899</v>
      </c>
      <c r="J5" s="6">
        <v>117290868.584912</v>
      </c>
      <c r="K5" s="6">
        <v>91596339.454234093</v>
      </c>
      <c r="L5" s="6" t="s">
        <v>74</v>
      </c>
      <c r="M5" s="6"/>
      <c r="N5" s="6"/>
      <c r="O5" s="29">
        <f t="shared" si="2"/>
        <v>8.1440119237323483</v>
      </c>
      <c r="P5" s="29">
        <f t="shared" si="3"/>
        <v>7.9601937344631137</v>
      </c>
      <c r="Q5" s="29">
        <f t="shared" si="4"/>
        <v>8.4543867337822558</v>
      </c>
      <c r="R5" s="29">
        <f t="shared" si="5"/>
        <v>7.6948886959204801</v>
      </c>
      <c r="S5" s="29">
        <f t="shared" si="6"/>
        <v>6.7421689072776996</v>
      </c>
      <c r="T5" s="29">
        <f t="shared" si="7"/>
        <v>8.1169456685317058</v>
      </c>
      <c r="U5" s="29">
        <f t="shared" si="8"/>
        <v>8.0692642024177292</v>
      </c>
      <c r="V5" s="29">
        <f t="shared" si="9"/>
        <v>7.9618781179190199</v>
      </c>
      <c r="W5" s="29" t="e">
        <f t="shared" si="10"/>
        <v>#VALUE!</v>
      </c>
      <c r="Y5" s="6"/>
    </row>
    <row r="6" spans="1:25" x14ac:dyDescent="0.2">
      <c r="A6" s="5" t="s">
        <v>78</v>
      </c>
      <c r="B6" s="18">
        <f t="shared" si="11"/>
        <v>0.11111111111111112</v>
      </c>
      <c r="C6" s="29">
        <f t="shared" si="1"/>
        <v>-0.95424250943932487</v>
      </c>
      <c r="D6" s="8">
        <v>15818887.9623002</v>
      </c>
      <c r="E6" s="6">
        <v>9697898.3208330497</v>
      </c>
      <c r="F6" s="6">
        <v>29262733.6712058</v>
      </c>
      <c r="G6" s="6">
        <v>7734792.9319863701</v>
      </c>
      <c r="H6" s="6" t="s">
        <v>74</v>
      </c>
      <c r="I6" s="6">
        <v>16437664.434122499</v>
      </c>
      <c r="J6" s="6">
        <v>13853146.9539419</v>
      </c>
      <c r="K6" s="6" t="s">
        <v>74</v>
      </c>
      <c r="L6" s="6" t="s">
        <v>74</v>
      </c>
      <c r="M6" s="6"/>
      <c r="N6" s="6"/>
      <c r="O6" s="29">
        <f t="shared" si="2"/>
        <v>7.1991759501596606</v>
      </c>
      <c r="P6" s="29">
        <f t="shared" si="3"/>
        <v>6.9866776263733783</v>
      </c>
      <c r="Q6" s="29">
        <f t="shared" si="4"/>
        <v>7.466314894682812</v>
      </c>
      <c r="R6" s="29">
        <f t="shared" si="5"/>
        <v>6.8884486917006189</v>
      </c>
      <c r="S6" s="29" t="e">
        <f t="shared" si="6"/>
        <v>#VALUE!</v>
      </c>
      <c r="T6" s="29">
        <f t="shared" si="7"/>
        <v>7.2158401103189949</v>
      </c>
      <c r="U6" s="29">
        <f t="shared" si="8"/>
        <v>7.1415484412333976</v>
      </c>
      <c r="V6" s="29" t="e">
        <f t="shared" si="9"/>
        <v>#VALUE!</v>
      </c>
      <c r="W6" s="29" t="e">
        <f t="shared" si="10"/>
        <v>#VALUE!</v>
      </c>
      <c r="Y6" s="6"/>
    </row>
    <row r="7" spans="1:25" x14ac:dyDescent="0.2">
      <c r="A7" s="5" t="s">
        <v>79</v>
      </c>
      <c r="B7" s="18">
        <f t="shared" si="11"/>
        <v>1.1111111111111112E-2</v>
      </c>
      <c r="C7" s="29">
        <f t="shared" si="1"/>
        <v>-1.9542425094393248</v>
      </c>
      <c r="D7" s="8">
        <v>1409567.69472556</v>
      </c>
      <c r="E7" s="6">
        <v>1041428.13180694</v>
      </c>
      <c r="F7" s="6">
        <v>2869703.3701032801</v>
      </c>
      <c r="G7" s="6">
        <v>607968.50197509304</v>
      </c>
      <c r="H7" s="6" t="s">
        <v>74</v>
      </c>
      <c r="I7" s="6">
        <v>3311323.0137050599</v>
      </c>
      <c r="J7" s="6">
        <v>1079670.4772850401</v>
      </c>
      <c r="K7" s="6" t="s">
        <v>74</v>
      </c>
      <c r="L7" s="6" t="s">
        <v>74</v>
      </c>
      <c r="M7" s="6"/>
      <c r="N7" s="6"/>
      <c r="O7" s="29">
        <f>LOG10(D7)</f>
        <v>6.1490859377739895</v>
      </c>
      <c r="P7" s="29">
        <f t="shared" si="3"/>
        <v>6.0176293049735365</v>
      </c>
      <c r="Q7" s="29">
        <f>LOG10(F7)</f>
        <v>6.4578370077496245</v>
      </c>
      <c r="R7" s="29">
        <f t="shared" si="5"/>
        <v>5.7838810796464886</v>
      </c>
      <c r="S7" s="29" t="e">
        <f t="shared" si="6"/>
        <v>#VALUE!</v>
      </c>
      <c r="T7" s="29">
        <f t="shared" si="7"/>
        <v>6.5200015474773121</v>
      </c>
      <c r="U7" s="29">
        <f t="shared" si="8"/>
        <v>6.0332912261039864</v>
      </c>
      <c r="V7" s="29" t="e">
        <f t="shared" si="9"/>
        <v>#VALUE!</v>
      </c>
      <c r="W7" s="29" t="e">
        <f t="shared" si="10"/>
        <v>#VALUE!</v>
      </c>
      <c r="Y7" s="6"/>
    </row>
    <row r="8" spans="1:25" x14ac:dyDescent="0.2">
      <c r="A8" s="5"/>
      <c r="B8" s="18"/>
      <c r="C8" s="1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9"/>
      <c r="T8" s="6"/>
      <c r="U8" s="29"/>
      <c r="V8" s="6"/>
      <c r="W8" s="6"/>
      <c r="X8" s="6"/>
      <c r="Y8" s="6"/>
    </row>
    <row r="9" spans="1:25" x14ac:dyDescent="0.2">
      <c r="A9" s="5"/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x14ac:dyDescent="0.2">
      <c r="A10" s="5"/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2">
      <c r="A11" s="5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x14ac:dyDescent="0.2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5" t="s">
        <v>70</v>
      </c>
      <c r="B13" s="4" t="s">
        <v>137</v>
      </c>
      <c r="C13" s="4" t="s">
        <v>139</v>
      </c>
      <c r="D13" s="6" t="s">
        <v>103</v>
      </c>
      <c r="E13" s="6" t="s">
        <v>104</v>
      </c>
      <c r="F13" s="6" t="s">
        <v>106</v>
      </c>
      <c r="G13" s="6" t="s">
        <v>109</v>
      </c>
      <c r="H13" s="6" t="s">
        <v>110</v>
      </c>
      <c r="I13" s="6" t="s">
        <v>111</v>
      </c>
      <c r="J13" s="6" t="s">
        <v>117</v>
      </c>
      <c r="K13" s="6" t="s">
        <v>120</v>
      </c>
      <c r="L13" s="6" t="s">
        <v>122</v>
      </c>
      <c r="O13" s="6" t="s">
        <v>103</v>
      </c>
      <c r="P13" s="6" t="s">
        <v>104</v>
      </c>
      <c r="Q13" s="6" t="s">
        <v>106</v>
      </c>
      <c r="R13" s="6" t="s">
        <v>109</v>
      </c>
      <c r="S13" s="6" t="s">
        <v>110</v>
      </c>
      <c r="T13" s="6" t="s">
        <v>111</v>
      </c>
      <c r="U13" s="6" t="s">
        <v>117</v>
      </c>
      <c r="V13" s="6" t="s">
        <v>120</v>
      </c>
      <c r="W13" s="6" t="s">
        <v>122</v>
      </c>
      <c r="X13" s="6"/>
    </row>
    <row r="14" spans="1:25" x14ac:dyDescent="0.2">
      <c r="A14" s="5" t="s">
        <v>80</v>
      </c>
      <c r="B14" s="18">
        <f>100000/1000</f>
        <v>100</v>
      </c>
      <c r="C14" s="29">
        <f>LOG10(B14)</f>
        <v>2</v>
      </c>
      <c r="D14" s="6">
        <v>2034907458.1917801</v>
      </c>
      <c r="E14" s="6">
        <v>1325476752.03268</v>
      </c>
      <c r="F14" s="6">
        <v>209763313.94312701</v>
      </c>
      <c r="G14" s="6">
        <v>378274622.19856298</v>
      </c>
      <c r="H14" s="6">
        <v>991389419.27812898</v>
      </c>
      <c r="I14" s="6">
        <v>220398982.078069</v>
      </c>
      <c r="J14" s="6">
        <v>10155994205.055901</v>
      </c>
      <c r="K14" s="6">
        <v>935875196.40239203</v>
      </c>
      <c r="L14" s="6">
        <v>2820619768.3313398</v>
      </c>
      <c r="O14" s="29">
        <f t="shared" ref="O14:W14" si="12">LOG10(D14)</f>
        <v>9.308544663531503</v>
      </c>
      <c r="P14" s="29">
        <f t="shared" si="12"/>
        <v>9.1223721149039179</v>
      </c>
      <c r="Q14" s="29">
        <f t="shared" si="12"/>
        <v>8.3217295355962211</v>
      </c>
      <c r="R14" s="29">
        <f t="shared" si="12"/>
        <v>8.577807206191439</v>
      </c>
      <c r="S14" s="29">
        <f t="shared" si="12"/>
        <v>8.9962442795341868</v>
      </c>
      <c r="T14" s="29">
        <f t="shared" si="12"/>
        <v>8.3432095843771226</v>
      </c>
      <c r="U14" s="29">
        <f t="shared" si="12"/>
        <v>10.006722444396155</v>
      </c>
      <c r="V14" s="29">
        <f t="shared" si="12"/>
        <v>8.97121793727697</v>
      </c>
      <c r="W14" s="29">
        <f t="shared" si="12"/>
        <v>9.4503445453381634</v>
      </c>
      <c r="X14" s="6"/>
    </row>
    <row r="15" spans="1:25" x14ac:dyDescent="0.2">
      <c r="A15" s="5" t="s">
        <v>81</v>
      </c>
      <c r="B15" s="18">
        <f>B14/10</f>
        <v>10</v>
      </c>
      <c r="C15" s="29">
        <f t="shared" ref="C15:C18" si="13">LOG10(B15)</f>
        <v>1</v>
      </c>
      <c r="D15" s="6">
        <v>310315109.45404798</v>
      </c>
      <c r="E15" s="6">
        <v>210202644.126654</v>
      </c>
      <c r="F15" s="6">
        <v>18930682.970750801</v>
      </c>
      <c r="G15" s="6">
        <v>81302839.088732898</v>
      </c>
      <c r="H15" s="6">
        <v>146819841.32012901</v>
      </c>
      <c r="I15" s="6">
        <v>49589999.401202299</v>
      </c>
      <c r="J15" s="6">
        <v>1280130471.56797</v>
      </c>
      <c r="K15" s="6">
        <v>67093530.574641898</v>
      </c>
      <c r="L15" s="6">
        <v>480635788.79335201</v>
      </c>
      <c r="O15" s="29">
        <f t="shared" ref="O15:O18" si="14">LOG10(D15)</f>
        <v>8.4918029221931306</v>
      </c>
      <c r="P15" s="29">
        <f t="shared" ref="P15:P18" si="15">LOG10(E15)</f>
        <v>8.3226381746912388</v>
      </c>
      <c r="Q15" s="29">
        <f t="shared" ref="Q15:Q18" si="16">LOG10(F15)</f>
        <v>7.277166282483492</v>
      </c>
      <c r="R15" s="29">
        <f t="shared" ref="R15:R18" si="17">LOG10(G15)</f>
        <v>7.9101057113879421</v>
      </c>
      <c r="S15" s="29">
        <f t="shared" ref="S15:S18" si="18">LOG10(H15)</f>
        <v>8.166784750359124</v>
      </c>
      <c r="T15" s="29">
        <f t="shared" ref="T15:T18" si="19">LOG10(I15)</f>
        <v>7.6953941030470174</v>
      </c>
      <c r="U15" s="29">
        <f t="shared" ref="U15:U18" si="20">LOG10(J15)</f>
        <v>9.1072542354247048</v>
      </c>
      <c r="V15" s="29">
        <f t="shared" ref="V15:V18" si="21">LOG10(K15)</f>
        <v>7.8266806457846716</v>
      </c>
      <c r="W15" s="29">
        <f t="shared" ref="W15:W18" si="22">LOG10(L15)</f>
        <v>8.6818161058286396</v>
      </c>
      <c r="X15" s="6"/>
    </row>
    <row r="16" spans="1:25" x14ac:dyDescent="0.2">
      <c r="A16" s="5" t="s">
        <v>82</v>
      </c>
      <c r="B16" s="18">
        <f t="shared" ref="B16:B18" si="23">B15/10</f>
        <v>1</v>
      </c>
      <c r="C16" s="29">
        <f t="shared" si="13"/>
        <v>0</v>
      </c>
      <c r="D16" s="6">
        <v>38891947.702621602</v>
      </c>
      <c r="E16" s="6">
        <v>7891836.7937952001</v>
      </c>
      <c r="F16" s="6">
        <v>707242.58815842203</v>
      </c>
      <c r="G16" s="6">
        <v>10664092.8036409</v>
      </c>
      <c r="H16" s="6">
        <v>23613743.287659802</v>
      </c>
      <c r="I16" s="6">
        <v>6548932.2015821403</v>
      </c>
      <c r="J16" s="6">
        <v>175806035.53592101</v>
      </c>
      <c r="K16" s="6">
        <v>6565560.8215281498</v>
      </c>
      <c r="L16" s="6">
        <v>70522875.767779604</v>
      </c>
      <c r="O16" s="29">
        <f t="shared" si="14"/>
        <v>7.5898596930914017</v>
      </c>
      <c r="P16" s="29">
        <f t="shared" si="15"/>
        <v>6.8971780952969475</v>
      </c>
      <c r="Q16" s="29">
        <f t="shared" si="16"/>
        <v>5.8495684047840086</v>
      </c>
      <c r="R16" s="29">
        <f t="shared" si="17"/>
        <v>7.0279239158444531</v>
      </c>
      <c r="S16" s="29">
        <f t="shared" si="18"/>
        <v>7.3731648375791341</v>
      </c>
      <c r="T16" s="29">
        <f t="shared" si="19"/>
        <v>6.8161704943788441</v>
      </c>
      <c r="U16" s="29">
        <f t="shared" si="20"/>
        <v>8.2450337806066472</v>
      </c>
      <c r="V16" s="29">
        <f t="shared" si="21"/>
        <v>6.8172718288706395</v>
      </c>
      <c r="W16" s="29">
        <f t="shared" si="22"/>
        <v>7.8483300135622427</v>
      </c>
      <c r="X16" s="6"/>
    </row>
    <row r="17" spans="1:25" x14ac:dyDescent="0.2">
      <c r="A17" s="5" t="s">
        <v>83</v>
      </c>
      <c r="B17" s="18">
        <f t="shared" si="23"/>
        <v>0.1</v>
      </c>
      <c r="C17" s="29">
        <f t="shared" si="13"/>
        <v>-1</v>
      </c>
      <c r="D17" s="6">
        <v>3551140.8546836199</v>
      </c>
      <c r="E17" s="6" t="s">
        <v>74</v>
      </c>
      <c r="F17" s="6" t="s">
        <v>74</v>
      </c>
      <c r="G17" s="6">
        <v>983305.45018225105</v>
      </c>
      <c r="H17" s="6">
        <v>2950553.78876939</v>
      </c>
      <c r="I17" s="6">
        <v>655283.32090293895</v>
      </c>
      <c r="J17" s="6">
        <v>17970350.469947901</v>
      </c>
      <c r="K17" s="6">
        <v>2862631.7725363201</v>
      </c>
      <c r="L17" s="6">
        <v>22959161.572976701</v>
      </c>
      <c r="O17" s="29">
        <f t="shared" si="14"/>
        <v>6.5503678987726488</v>
      </c>
      <c r="P17" s="29" t="e">
        <f t="shared" si="15"/>
        <v>#VALUE!</v>
      </c>
      <c r="Q17" s="29" t="e">
        <f t="shared" si="16"/>
        <v>#VALUE!</v>
      </c>
      <c r="R17" s="29">
        <f t="shared" si="17"/>
        <v>5.9926884463395078</v>
      </c>
      <c r="S17" s="29">
        <f t="shared" si="18"/>
        <v>6.4699035362611745</v>
      </c>
      <c r="T17" s="29">
        <f t="shared" si="19"/>
        <v>5.8164291138862421</v>
      </c>
      <c r="U17" s="29">
        <f t="shared" si="20"/>
        <v>7.254556547096743</v>
      </c>
      <c r="V17" s="29">
        <f t="shared" si="21"/>
        <v>6.456765487232035</v>
      </c>
      <c r="W17" s="29">
        <f t="shared" si="22"/>
        <v>7.3609560243671295</v>
      </c>
      <c r="X17" s="6"/>
    </row>
    <row r="18" spans="1:25" x14ac:dyDescent="0.2">
      <c r="A18" s="5" t="s">
        <v>84</v>
      </c>
      <c r="B18" s="18">
        <f t="shared" si="23"/>
        <v>0.01</v>
      </c>
      <c r="C18" s="29">
        <f t="shared" si="13"/>
        <v>-2</v>
      </c>
      <c r="D18" s="6" t="s">
        <v>74</v>
      </c>
      <c r="E18" s="6" t="s">
        <v>74</v>
      </c>
      <c r="F18" s="6" t="s">
        <v>74</v>
      </c>
      <c r="G18" s="6" t="s">
        <v>74</v>
      </c>
      <c r="H18" s="6" t="s">
        <v>74</v>
      </c>
      <c r="I18" s="6" t="s">
        <v>74</v>
      </c>
      <c r="J18" s="6">
        <v>1397970.2851594801</v>
      </c>
      <c r="K18" s="6" t="s">
        <v>74</v>
      </c>
      <c r="L18" s="6">
        <v>19215115.574858699</v>
      </c>
      <c r="O18" s="29" t="e">
        <f t="shared" si="14"/>
        <v>#VALUE!</v>
      </c>
      <c r="P18" s="29" t="e">
        <f t="shared" si="15"/>
        <v>#VALUE!</v>
      </c>
      <c r="Q18" s="29" t="e">
        <f t="shared" si="16"/>
        <v>#VALUE!</v>
      </c>
      <c r="R18" s="29" t="e">
        <f t="shared" si="17"/>
        <v>#VALUE!</v>
      </c>
      <c r="S18" s="29" t="e">
        <f t="shared" si="18"/>
        <v>#VALUE!</v>
      </c>
      <c r="T18" s="29" t="e">
        <f t="shared" si="19"/>
        <v>#VALUE!</v>
      </c>
      <c r="U18" s="29">
        <f t="shared" si="20"/>
        <v>6.1454979402734535</v>
      </c>
      <c r="V18" s="29" t="e">
        <f t="shared" si="21"/>
        <v>#VALUE!</v>
      </c>
      <c r="W18" s="29">
        <f t="shared" si="22"/>
        <v>7.2836430009977358</v>
      </c>
      <c r="X18" s="6"/>
    </row>
    <row r="19" spans="1:25" x14ac:dyDescent="0.2">
      <c r="A19" s="5"/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">
      <c r="A20" s="5"/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s="5"/>
      <c r="B21" s="5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">
      <c r="A22" s="5"/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">
      <c r="A23" s="5" t="s">
        <v>70</v>
      </c>
      <c r="B23" s="4" t="s">
        <v>137</v>
      </c>
      <c r="C23" s="4" t="s">
        <v>139</v>
      </c>
      <c r="D23" s="4" t="s">
        <v>135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4" t="s">
        <v>135</v>
      </c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5" t="s">
        <v>93</v>
      </c>
      <c r="B24" s="20">
        <v>1000</v>
      </c>
      <c r="C24" s="29">
        <f>LOG10(B24)</f>
        <v>3</v>
      </c>
      <c r="D24" s="9">
        <v>2066524020.97242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29">
        <f>LOG10(D24)</f>
        <v>9.3152404578224886</v>
      </c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5" t="s">
        <v>91</v>
      </c>
      <c r="B25" s="20">
        <v>100</v>
      </c>
      <c r="C25" s="29">
        <f t="shared" ref="C25:C28" si="24">LOG10(B25)</f>
        <v>2</v>
      </c>
      <c r="D25" s="9">
        <v>208335934.56838199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29">
        <f t="shared" ref="O25:O28" si="25">LOG10(D25)</f>
        <v>8.318764185160294</v>
      </c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">
      <c r="A26" s="5" t="s">
        <v>92</v>
      </c>
      <c r="B26" s="20">
        <v>10</v>
      </c>
      <c r="C26" s="29">
        <f t="shared" si="24"/>
        <v>1</v>
      </c>
      <c r="D26" s="9">
        <v>17383013.431258399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29">
        <f t="shared" si="25"/>
        <v>7.2401250657331495</v>
      </c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">
      <c r="A27" s="5" t="s">
        <v>94</v>
      </c>
      <c r="B27" s="20">
        <v>1</v>
      </c>
      <c r="C27" s="29">
        <f t="shared" si="24"/>
        <v>0</v>
      </c>
      <c r="D27" s="9">
        <v>800847.81219150103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29">
        <f t="shared" si="25"/>
        <v>5.9035499934811044</v>
      </c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">
      <c r="A28" s="5" t="s">
        <v>90</v>
      </c>
      <c r="B28" s="20">
        <v>0.01</v>
      </c>
      <c r="C28" s="29">
        <f t="shared" si="24"/>
        <v>-2</v>
      </c>
      <c r="D28" s="4" t="s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29" t="e">
        <f t="shared" si="25"/>
        <v>#VALUE!</v>
      </c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">
      <c r="A29" s="5"/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x14ac:dyDescent="0.2">
      <c r="A30" s="5"/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">
      <c r="A31" s="5"/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">
      <c r="A32" s="5" t="s">
        <v>70</v>
      </c>
      <c r="B32" s="4" t="s">
        <v>137</v>
      </c>
      <c r="C32" s="4" t="s">
        <v>139</v>
      </c>
      <c r="D32" s="6" t="s">
        <v>112</v>
      </c>
      <c r="E32" s="6" t="s">
        <v>114</v>
      </c>
      <c r="F32" s="6" t="s">
        <v>119</v>
      </c>
      <c r="G32" s="6" t="s">
        <v>113</v>
      </c>
      <c r="H32" s="6"/>
      <c r="J32" s="6"/>
      <c r="K32" s="6"/>
      <c r="L32" s="6"/>
      <c r="M32" s="6"/>
      <c r="N32" s="6"/>
      <c r="O32" s="6" t="s">
        <v>112</v>
      </c>
      <c r="P32" s="6" t="s">
        <v>114</v>
      </c>
      <c r="Q32" s="6" t="s">
        <v>119</v>
      </c>
      <c r="R32" s="6" t="s">
        <v>113</v>
      </c>
      <c r="S32" s="6"/>
      <c r="T32" s="6"/>
      <c r="U32" s="6"/>
      <c r="V32" s="6"/>
      <c r="W32" s="6"/>
      <c r="X32" s="6"/>
      <c r="Y32" s="6"/>
    </row>
    <row r="33" spans="1:21" x14ac:dyDescent="0.15">
      <c r="A33" s="5" t="s">
        <v>95</v>
      </c>
      <c r="B33" s="18">
        <f>100000/800</f>
        <v>125</v>
      </c>
      <c r="C33" s="29">
        <f>LOG10(B33)</f>
        <v>2.0969100130080562</v>
      </c>
      <c r="D33" s="6">
        <v>1380189670</v>
      </c>
      <c r="E33" s="6">
        <v>181677716</v>
      </c>
      <c r="F33" s="6">
        <v>524531100</v>
      </c>
      <c r="G33" s="36">
        <v>850024317.02038598</v>
      </c>
      <c r="H33" s="6"/>
      <c r="J33" s="6"/>
      <c r="K33" s="6"/>
      <c r="L33" s="6"/>
      <c r="M33" s="6"/>
      <c r="N33" s="6"/>
      <c r="O33" s="29">
        <f>LOG10(D33)</f>
        <v>9.1399387726144035</v>
      </c>
      <c r="P33" s="29">
        <f>LOG10(E33)</f>
        <v>8.2593016614206629</v>
      </c>
      <c r="Q33" s="29">
        <f>LOG10(F33)</f>
        <v>8.719771243069081</v>
      </c>
      <c r="R33" s="29">
        <f>LOG10(G33)</f>
        <v>8.9294313499457161</v>
      </c>
      <c r="S33" s="6"/>
      <c r="T33" s="6"/>
      <c r="U33" s="6"/>
    </row>
    <row r="34" spans="1:21" x14ac:dyDescent="0.15">
      <c r="A34" s="5" t="s">
        <v>96</v>
      </c>
      <c r="B34" s="18">
        <f>B33/10</f>
        <v>12.5</v>
      </c>
      <c r="C34" s="29">
        <f t="shared" ref="C34:C37" si="26">LOG10(B34)</f>
        <v>1.0969100130080565</v>
      </c>
      <c r="D34" s="6">
        <v>175588505</v>
      </c>
      <c r="E34" s="6">
        <v>18079133</v>
      </c>
      <c r="F34" s="6">
        <v>50479232</v>
      </c>
      <c r="G34" s="36">
        <v>125358404.309691</v>
      </c>
      <c r="H34" s="6"/>
      <c r="J34" s="6"/>
      <c r="K34" s="6"/>
      <c r="L34" s="6"/>
      <c r="M34" s="6"/>
      <c r="N34" s="6"/>
      <c r="O34" s="29">
        <f t="shared" ref="O34:O37" si="27">LOG10(D34)</f>
        <v>8.2444960811687462</v>
      </c>
      <c r="P34" s="29">
        <f t="shared" ref="P34:P37" si="28">LOG10(E34)</f>
        <v>7.2571775996822563</v>
      </c>
      <c r="Q34" s="29">
        <f t="shared" ref="Q34:Q37" si="29">LOG10(F34)</f>
        <v>7.703112738852969</v>
      </c>
      <c r="R34" s="29">
        <f>LOG10(G34)</f>
        <v>8.0981534553502392</v>
      </c>
      <c r="S34" s="6"/>
      <c r="T34" s="6"/>
      <c r="U34" s="6"/>
    </row>
    <row r="35" spans="1:21" x14ac:dyDescent="0.15">
      <c r="A35" s="5" t="s">
        <v>97</v>
      </c>
      <c r="B35" s="18">
        <f t="shared" ref="B35:B37" si="30">B34/10</f>
        <v>1.25</v>
      </c>
      <c r="C35" s="29">
        <f t="shared" si="26"/>
        <v>9.691001300805642E-2</v>
      </c>
      <c r="D35" s="6">
        <v>19507362</v>
      </c>
      <c r="E35" s="6">
        <v>1020274</v>
      </c>
      <c r="F35" s="6">
        <v>5396964</v>
      </c>
      <c r="G35" s="36">
        <v>11859329.332727199</v>
      </c>
      <c r="H35" s="6"/>
      <c r="J35" s="6"/>
      <c r="K35" s="6"/>
      <c r="L35" s="6"/>
      <c r="M35" s="6"/>
      <c r="N35" s="6"/>
      <c r="O35" s="29">
        <f t="shared" si="27"/>
        <v>7.2901985432897138</v>
      </c>
      <c r="P35" s="29">
        <f t="shared" si="28"/>
        <v>6.0087168195148735</v>
      </c>
      <c r="Q35" s="29">
        <f t="shared" si="29"/>
        <v>6.7321495211496138</v>
      </c>
      <c r="R35" s="29">
        <f>LOG10(G35)</f>
        <v>7.0740601295567878</v>
      </c>
      <c r="S35" s="6"/>
      <c r="T35" s="6"/>
      <c r="U35" s="6"/>
    </row>
    <row r="36" spans="1:21" x14ac:dyDescent="0.15">
      <c r="A36" s="5" t="s">
        <v>98</v>
      </c>
      <c r="B36" s="19">
        <f t="shared" si="30"/>
        <v>0.125</v>
      </c>
      <c r="C36" s="29">
        <f t="shared" si="26"/>
        <v>-0.90308998699194354</v>
      </c>
      <c r="D36" s="6">
        <v>2101869</v>
      </c>
      <c r="E36" s="6" t="s">
        <v>74</v>
      </c>
      <c r="F36" s="6" t="s">
        <v>74</v>
      </c>
      <c r="G36" s="36">
        <v>237114.74420416899</v>
      </c>
      <c r="H36" s="6"/>
      <c r="J36" s="6"/>
      <c r="K36" s="6"/>
      <c r="L36" s="6"/>
      <c r="M36" s="6"/>
      <c r="N36" s="6"/>
      <c r="O36" s="29">
        <f t="shared" si="27"/>
        <v>6.3226056449224703</v>
      </c>
      <c r="P36" s="29" t="e">
        <f t="shared" si="28"/>
        <v>#VALUE!</v>
      </c>
      <c r="Q36" s="29" t="e">
        <f t="shared" si="29"/>
        <v>#VALUE!</v>
      </c>
      <c r="R36" s="29">
        <f>LOG10(G36)</f>
        <v>5.3749585599985235</v>
      </c>
      <c r="S36" s="6"/>
      <c r="T36" s="6"/>
      <c r="U36" s="6"/>
    </row>
    <row r="37" spans="1:21" x14ac:dyDescent="0.2">
      <c r="A37" s="5" t="s">
        <v>99</v>
      </c>
      <c r="B37" s="18">
        <f t="shared" si="30"/>
        <v>1.2500000000000001E-2</v>
      </c>
      <c r="C37" s="29">
        <f t="shared" si="26"/>
        <v>-1.9030899869919435</v>
      </c>
      <c r="D37" s="6" t="s">
        <v>74</v>
      </c>
      <c r="E37" s="6" t="s">
        <v>74</v>
      </c>
      <c r="F37" s="6" t="s">
        <v>74</v>
      </c>
      <c r="G37" s="6" t="s">
        <v>74</v>
      </c>
      <c r="H37" s="6"/>
      <c r="J37" s="6"/>
      <c r="K37" s="6"/>
      <c r="L37" s="6"/>
      <c r="M37" s="6"/>
      <c r="N37" s="6"/>
      <c r="O37" s="29" t="e">
        <f t="shared" si="27"/>
        <v>#VALUE!</v>
      </c>
      <c r="P37" s="29" t="e">
        <f t="shared" si="28"/>
        <v>#VALUE!</v>
      </c>
      <c r="Q37" s="29" t="e">
        <f t="shared" si="29"/>
        <v>#VALUE!</v>
      </c>
      <c r="R37" s="29" t="e">
        <f>LOG10(G37)</f>
        <v>#VALUE!</v>
      </c>
      <c r="S37" s="6"/>
      <c r="T37" s="6"/>
      <c r="U37" s="6"/>
    </row>
    <row r="38" spans="1:21" x14ac:dyDescent="0.2">
      <c r="I38" s="6"/>
      <c r="J38" s="6"/>
      <c r="K38" s="6"/>
      <c r="L38" s="6"/>
      <c r="M38" s="6"/>
      <c r="N38" s="6"/>
      <c r="P38" s="6"/>
      <c r="R38" s="6"/>
      <c r="S38" s="6"/>
      <c r="T38" s="6"/>
      <c r="U38" s="6"/>
    </row>
    <row r="41" spans="1:21" x14ac:dyDescent="0.2">
      <c r="A41" s="5" t="s">
        <v>70</v>
      </c>
      <c r="B41" s="4" t="s">
        <v>137</v>
      </c>
      <c r="C41" s="4" t="s">
        <v>139</v>
      </c>
      <c r="D41" s="4" t="s">
        <v>73</v>
      </c>
    </row>
    <row r="42" spans="1:21" x14ac:dyDescent="0.15">
      <c r="A42" s="67" t="s">
        <v>205</v>
      </c>
      <c r="B42" s="4">
        <v>1</v>
      </c>
      <c r="C42" s="4">
        <f>LOG10(B42)</f>
        <v>0</v>
      </c>
      <c r="D42" s="68">
        <v>5705606.7865926595</v>
      </c>
      <c r="E42" s="4">
        <f>LOG10(D42)</f>
        <v>6.7563018380716047</v>
      </c>
    </row>
    <row r="43" spans="1:21" x14ac:dyDescent="0.15">
      <c r="A43" s="67" t="s">
        <v>203</v>
      </c>
      <c r="B43" s="4">
        <v>10</v>
      </c>
      <c r="C43" s="4">
        <f t="shared" ref="C43:C45" si="31">LOG10(B43)</f>
        <v>1</v>
      </c>
      <c r="D43" s="68">
        <v>54649829.584700003</v>
      </c>
      <c r="E43" s="4">
        <f t="shared" ref="E43:E53" si="32">LOG10(D43)</f>
        <v>7.7375888120214977</v>
      </c>
    </row>
    <row r="44" spans="1:21" x14ac:dyDescent="0.15">
      <c r="A44" s="67" t="s">
        <v>202</v>
      </c>
      <c r="B44" s="4">
        <v>100</v>
      </c>
      <c r="C44" s="4">
        <f t="shared" si="31"/>
        <v>2</v>
      </c>
      <c r="D44" s="68">
        <v>518848162.14445001</v>
      </c>
      <c r="E44" s="4">
        <f t="shared" si="32"/>
        <v>8.7150402827218922</v>
      </c>
    </row>
    <row r="45" spans="1:21" x14ac:dyDescent="0.15">
      <c r="A45" s="67" t="s">
        <v>204</v>
      </c>
      <c r="B45" s="4">
        <v>1000</v>
      </c>
      <c r="C45" s="4">
        <f t="shared" si="31"/>
        <v>3</v>
      </c>
      <c r="D45" s="68">
        <v>5563251829.3480501</v>
      </c>
      <c r="E45" s="4">
        <f t="shared" si="32"/>
        <v>9.7453287194088922</v>
      </c>
    </row>
    <row r="46" spans="1:21" x14ac:dyDescent="0.2">
      <c r="A46" s="6"/>
      <c r="B46" s="6"/>
      <c r="D46" s="6"/>
    </row>
    <row r="47" spans="1:21" x14ac:dyDescent="0.2">
      <c r="A47" s="6"/>
      <c r="B47" s="6"/>
      <c r="D47" s="6"/>
    </row>
    <row r="48" spans="1:21" x14ac:dyDescent="0.2">
      <c r="A48" s="6"/>
      <c r="B48" s="6"/>
      <c r="D48" s="6"/>
    </row>
    <row r="49" spans="1:5" x14ac:dyDescent="0.2">
      <c r="A49" s="5" t="s">
        <v>70</v>
      </c>
      <c r="B49" s="4" t="s">
        <v>137</v>
      </c>
      <c r="C49" s="4" t="s">
        <v>139</v>
      </c>
      <c r="D49" s="6" t="s">
        <v>107</v>
      </c>
    </row>
    <row r="50" spans="1:5" x14ac:dyDescent="0.15">
      <c r="A50" s="67" t="s">
        <v>206</v>
      </c>
      <c r="B50" s="4">
        <v>0.1</v>
      </c>
      <c r="C50" s="4">
        <f>LOG10(B50)</f>
        <v>-1</v>
      </c>
      <c r="D50" s="68">
        <v>0</v>
      </c>
    </row>
    <row r="51" spans="1:5" x14ac:dyDescent="0.15">
      <c r="A51" s="67" t="s">
        <v>208</v>
      </c>
      <c r="B51" s="4">
        <v>10</v>
      </c>
      <c r="C51" s="4">
        <f t="shared" ref="C51:C53" si="33">LOG10(B51)</f>
        <v>1</v>
      </c>
      <c r="D51" s="68">
        <v>296850.63034581998</v>
      </c>
      <c r="E51" s="4">
        <f t="shared" si="32"/>
        <v>5.4725379754632586</v>
      </c>
    </row>
    <row r="52" spans="1:5" x14ac:dyDescent="0.15">
      <c r="A52" s="67" t="s">
        <v>207</v>
      </c>
      <c r="B52" s="4">
        <v>100</v>
      </c>
      <c r="C52" s="4">
        <f t="shared" si="33"/>
        <v>2</v>
      </c>
      <c r="D52" s="68">
        <v>3768812.9882121598</v>
      </c>
      <c r="E52" s="4">
        <f t="shared" si="32"/>
        <v>6.5762045879132467</v>
      </c>
    </row>
    <row r="53" spans="1:5" x14ac:dyDescent="0.15">
      <c r="A53" s="67" t="s">
        <v>209</v>
      </c>
      <c r="B53" s="4">
        <v>1000</v>
      </c>
      <c r="C53" s="4">
        <f t="shared" si="33"/>
        <v>3</v>
      </c>
      <c r="D53" s="68">
        <v>11789601.926348001</v>
      </c>
      <c r="E53" s="4">
        <f t="shared" si="32"/>
        <v>7.0714991414726063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6"/>
  <sheetViews>
    <sheetView topLeftCell="EH6" zoomScale="90" zoomScaleNormal="90" zoomScalePageLayoutView="90" workbookViewId="0">
      <selection activeCell="EM51" sqref="EM51"/>
    </sheetView>
  </sheetViews>
  <sheetFormatPr baseColWidth="10" defaultColWidth="8.83203125" defaultRowHeight="14" x14ac:dyDescent="0.2"/>
  <cols>
    <col min="1" max="1" width="12.6640625" style="2" bestFit="1" customWidth="1"/>
    <col min="2" max="2" width="6.83203125" style="2" bestFit="1" customWidth="1"/>
    <col min="3" max="3" width="14" style="2" bestFit="1" customWidth="1"/>
    <col min="4" max="5" width="8.83203125" style="2" bestFit="1" customWidth="1"/>
    <col min="6" max="6" width="9.5" style="2" bestFit="1" customWidth="1"/>
    <col min="7" max="7" width="13" style="2" bestFit="1" customWidth="1"/>
    <col min="8" max="8" width="9.5" style="2" bestFit="1" customWidth="1"/>
    <col min="9" max="9" width="8.83203125" style="2" bestFit="1" customWidth="1"/>
    <col min="10" max="10" width="9.5" style="2" bestFit="1" customWidth="1"/>
    <col min="11" max="11" width="8.83203125" style="2" bestFit="1" customWidth="1"/>
    <col min="12" max="16" width="9.5" style="2" bestFit="1" customWidth="1"/>
    <col min="17" max="17" width="10" style="2" bestFit="1" customWidth="1"/>
    <col min="18" max="18" width="8.83203125" style="2" bestFit="1" customWidth="1"/>
    <col min="19" max="19" width="9.5" style="2" bestFit="1" customWidth="1"/>
    <col min="20" max="21" width="8.83203125" style="2" bestFit="1" customWidth="1"/>
    <col min="22" max="22" width="17.1640625" style="2" bestFit="1" customWidth="1"/>
    <col min="23" max="23" width="9.5" style="2" bestFit="1" customWidth="1"/>
    <col min="24" max="24" width="11" style="2" bestFit="1" customWidth="1"/>
    <col min="25" max="25" width="10.5" style="2" bestFit="1" customWidth="1"/>
    <col min="26" max="29" width="9.5" style="2" bestFit="1" customWidth="1"/>
    <col min="30" max="31" width="9.83203125" style="22" customWidth="1"/>
    <col min="32" max="32" width="8.83203125" style="2"/>
    <col min="33" max="49" width="8.83203125" style="31"/>
    <col min="50" max="50" width="17.1640625" style="31" bestFit="1" customWidth="1"/>
    <col min="51" max="51" width="8.83203125" style="31"/>
    <col min="52" max="52" width="11" style="31" bestFit="1" customWidth="1"/>
    <col min="53" max="53" width="10.5" style="31" bestFit="1" customWidth="1"/>
    <col min="54" max="59" width="8.83203125" style="31"/>
    <col min="60" max="60" width="8.83203125" style="2"/>
    <col min="61" max="61" width="18.6640625" style="2" bestFit="1" customWidth="1"/>
    <col min="62" max="62" width="18.1640625" style="2" bestFit="1" customWidth="1"/>
    <col min="63" max="63" width="17.1640625" style="2" bestFit="1" customWidth="1"/>
    <col min="64" max="66" width="18.1640625" style="2" bestFit="1" customWidth="1"/>
    <col min="67" max="67" width="18.6640625" style="2" bestFit="1" customWidth="1"/>
    <col min="68" max="69" width="18.1640625" style="2" bestFit="1" customWidth="1"/>
    <col min="70" max="70" width="18.6640625" style="2" bestFit="1" customWidth="1"/>
    <col min="71" max="72" width="18.1640625" style="2" bestFit="1" customWidth="1"/>
    <col min="73" max="73" width="18.6640625" style="2" bestFit="1" customWidth="1"/>
    <col min="74" max="74" width="17.1640625" style="2" bestFit="1" customWidth="1"/>
    <col min="75" max="76" width="18.1640625" style="2" bestFit="1" customWidth="1"/>
    <col min="77" max="78" width="18.6640625" style="2" bestFit="1" customWidth="1"/>
    <col min="79" max="79" width="18.1640625" style="2" bestFit="1" customWidth="1"/>
    <col min="80" max="80" width="18.6640625" style="2" bestFit="1" customWidth="1"/>
    <col min="81" max="81" width="17.5" style="2" bestFit="1" customWidth="1"/>
    <col min="82" max="84" width="18.1640625" style="2" bestFit="1" customWidth="1"/>
    <col min="85" max="85" width="17.1640625" style="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2" customWidth="1"/>
    <col min="115" max="115" width="8.83203125" style="2"/>
    <col min="116" max="117" width="13.1640625" style="2" bestFit="1" customWidth="1"/>
    <col min="118" max="118" width="11.5" style="2" bestFit="1" customWidth="1"/>
    <col min="119" max="119" width="10.33203125" style="2" bestFit="1" customWidth="1"/>
    <col min="120" max="120" width="12.5" style="2" bestFit="1" customWidth="1"/>
    <col min="121" max="122" width="11.5" style="2" bestFit="1" customWidth="1"/>
    <col min="123" max="123" width="12.5" style="2" bestFit="1" customWidth="1"/>
    <col min="124" max="124" width="10.33203125" style="2" bestFit="1" customWidth="1"/>
    <col min="125" max="125" width="9.33203125" style="2" bestFit="1" customWidth="1"/>
    <col min="126" max="126" width="11.5" style="2" bestFit="1" customWidth="1"/>
    <col min="127" max="127" width="13.1640625" style="2" bestFit="1" customWidth="1"/>
    <col min="128" max="128" width="11.5" style="2" bestFit="1" customWidth="1"/>
    <col min="129" max="131" width="10.33203125" style="2" bestFit="1" customWidth="1"/>
    <col min="132" max="133" width="12.5" style="2" bestFit="1" customWidth="1"/>
    <col min="134" max="134" width="11.5" style="2" bestFit="1" customWidth="1"/>
    <col min="135" max="136" width="10.33203125" style="2" bestFit="1" customWidth="1"/>
    <col min="137" max="137" width="12.5" style="2" bestFit="1" customWidth="1"/>
    <col min="138" max="138" width="11.5" style="2" bestFit="1" customWidth="1"/>
    <col min="139" max="139" width="14.5" style="2" customWidth="1"/>
    <col min="140" max="140" width="15" style="37" customWidth="1"/>
    <col min="141" max="141" width="12.5" style="2" bestFit="1" customWidth="1"/>
    <col min="142" max="142" width="15.33203125" style="2" bestFit="1" customWidth="1"/>
    <col min="143" max="144" width="8.83203125" style="2"/>
    <col min="145" max="145" width="13" style="2" bestFit="1" customWidth="1"/>
    <col min="146" max="159" width="8.83203125" style="2"/>
    <col min="160" max="160" width="17.1640625" style="2" bestFit="1" customWidth="1"/>
    <col min="161" max="161" width="8.83203125" style="2"/>
    <col min="162" max="163" width="13" style="2" bestFit="1" customWidth="1"/>
    <col min="164" max="16384" width="8.83203125" style="2"/>
  </cols>
  <sheetData>
    <row r="1" spans="1:167" s="31" customFormat="1" x14ac:dyDescent="0.2">
      <c r="AD1" s="22"/>
      <c r="AE1" s="2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22"/>
      <c r="DJ1" s="32"/>
      <c r="EJ1" s="37"/>
    </row>
    <row r="2" spans="1:167" x14ac:dyDescent="0.2">
      <c r="BI2" s="30" t="s">
        <v>210</v>
      </c>
      <c r="BJ2" s="30" t="s">
        <v>142</v>
      </c>
      <c r="BK2" s="30" t="s">
        <v>141</v>
      </c>
      <c r="BL2" s="30" t="s">
        <v>143</v>
      </c>
      <c r="BM2" s="30" t="s">
        <v>144</v>
      </c>
      <c r="BN2" s="30" t="s">
        <v>160</v>
      </c>
      <c r="BO2" s="30" t="s">
        <v>161</v>
      </c>
      <c r="BP2" s="30" t="s">
        <v>158</v>
      </c>
      <c r="BQ2" s="30" t="s">
        <v>159</v>
      </c>
      <c r="BR2" s="30" t="s">
        <v>211</v>
      </c>
      <c r="BS2" s="30" t="s">
        <v>140</v>
      </c>
      <c r="BT2" s="30" t="s">
        <v>146</v>
      </c>
      <c r="BU2" s="30" t="s">
        <v>147</v>
      </c>
      <c r="BV2" s="30" t="s">
        <v>148</v>
      </c>
      <c r="BW2" s="30" t="s">
        <v>149</v>
      </c>
      <c r="BX2" s="30" t="s">
        <v>162</v>
      </c>
      <c r="BY2" s="30" t="s">
        <v>157</v>
      </c>
      <c r="BZ2" s="30" t="s">
        <v>145</v>
      </c>
      <c r="CA2" s="30" t="s">
        <v>150</v>
      </c>
      <c r="CB2" s="30" t="s">
        <v>151</v>
      </c>
      <c r="CC2" s="30" t="s">
        <v>152</v>
      </c>
      <c r="CD2" s="30" t="s">
        <v>156</v>
      </c>
      <c r="CE2" s="30" t="s">
        <v>154</v>
      </c>
      <c r="CF2" s="30" t="s">
        <v>155</v>
      </c>
      <c r="CG2" s="30" t="s">
        <v>153</v>
      </c>
    </row>
    <row r="3" spans="1:167" x14ac:dyDescent="0.2">
      <c r="D3" s="75" t="s">
        <v>133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6"/>
      <c r="AG3" s="75" t="s">
        <v>139</v>
      </c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6"/>
      <c r="CJ3" s="75" t="s">
        <v>163</v>
      </c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6"/>
      <c r="DK3" s="75" t="s">
        <v>165</v>
      </c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6"/>
      <c r="EM3" s="75" t="s">
        <v>166</v>
      </c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6"/>
    </row>
    <row r="4" spans="1:167" s="11" customFormat="1" x14ac:dyDescent="0.2">
      <c r="A4" s="11" t="s">
        <v>70</v>
      </c>
      <c r="B4" s="11" t="s">
        <v>71</v>
      </c>
      <c r="C4" s="11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x14ac:dyDescent="0.2">
      <c r="A5" s="3" t="s">
        <v>0</v>
      </c>
      <c r="B5" s="3" t="s">
        <v>124</v>
      </c>
      <c r="C5" s="3" t="s">
        <v>128</v>
      </c>
      <c r="D5" s="12">
        <f>PeakArea!D3</f>
        <v>24398805.901892599</v>
      </c>
      <c r="E5" s="12">
        <f>PeakArea!E3</f>
        <v>990342373.34406197</v>
      </c>
      <c r="F5" s="21">
        <f>PeakArea!F3</f>
        <v>73796447.4351753</v>
      </c>
      <c r="G5" s="12">
        <f>PeakArea!G3</f>
        <v>2074454282.32779</v>
      </c>
      <c r="H5" s="12">
        <f>PeakArea!H3</f>
        <v>1484492211.39183</v>
      </c>
      <c r="I5" s="12">
        <f>PeakArea!I3</f>
        <v>509703650.27419299</v>
      </c>
      <c r="J5" s="12">
        <f>PeakArea!J3</f>
        <v>1840663097.60585</v>
      </c>
      <c r="K5" s="12">
        <f>PeakArea!K3</f>
        <v>172086876.66100401</v>
      </c>
      <c r="L5" s="12">
        <f>PeakArea!L3</f>
        <v>303856661.59561998</v>
      </c>
      <c r="M5" s="12">
        <f>PeakArea!M3</f>
        <v>226479816.035052</v>
      </c>
      <c r="N5" s="12">
        <f>PeakArea!N3</f>
        <v>17861155.995272301</v>
      </c>
      <c r="O5" s="12">
        <f>PeakArea!O3</f>
        <v>229032.27620793899</v>
      </c>
      <c r="P5" s="12">
        <f>PeakArea!P3</f>
        <v>97324249.249086395</v>
      </c>
      <c r="Q5" s="12">
        <f>PeakArea!Q3</f>
        <v>1417457.8002422</v>
      </c>
      <c r="R5" s="12">
        <f>PeakArea!R3</f>
        <v>64348227.040171899</v>
      </c>
      <c r="S5" s="12">
        <f>PeakArea!S3</f>
        <v>6034911.0488687996</v>
      </c>
      <c r="T5" s="12">
        <f>PeakArea!T3</f>
        <v>3778658.8678235998</v>
      </c>
      <c r="U5" s="12">
        <f>PeakArea!U3</f>
        <v>890067.13793900295</v>
      </c>
      <c r="V5" s="12">
        <f>PeakArea!V3</f>
        <v>6882394217.58992</v>
      </c>
      <c r="W5" s="12">
        <f>PeakArea!W3</f>
        <v>2592613827.7817798</v>
      </c>
      <c r="X5" s="12">
        <f>PeakArea!X3</f>
        <v>969825856.123842</v>
      </c>
      <c r="Y5" s="12">
        <f>PeakArea!Y3</f>
        <v>305420025.50165302</v>
      </c>
      <c r="Z5" s="12">
        <f>PeakArea!Z3</f>
        <v>14450200.585191401</v>
      </c>
      <c r="AA5" s="12">
        <f>PeakArea!AA3</f>
        <v>444039722.42211801</v>
      </c>
      <c r="AB5" s="12">
        <f>PeakArea!AB3</f>
        <v>18489700.683862299</v>
      </c>
      <c r="AC5" s="12">
        <f>PeakArea!AC3</f>
        <v>979018566.82523203</v>
      </c>
      <c r="AD5" s="33"/>
      <c r="AE5" s="33"/>
      <c r="AG5" s="28">
        <f>LOG10(E5)</f>
        <v>8.9957853614147218</v>
      </c>
      <c r="AH5" s="28">
        <f t="shared" ref="AH5:BE10" si="0">LOG10(F5)</f>
        <v>7.8680354553672691</v>
      </c>
      <c r="AI5" s="28">
        <f t="shared" si="0"/>
        <v>9.3169038681109786</v>
      </c>
      <c r="AJ5" s="28">
        <f t="shared" si="0"/>
        <v>9.1715779233477424</v>
      </c>
      <c r="AK5" s="28">
        <f t="shared" si="0"/>
        <v>8.7073177438266178</v>
      </c>
      <c r="AL5" s="28">
        <f t="shared" si="0"/>
        <v>9.2649743054838414</v>
      </c>
      <c r="AM5" s="28">
        <f t="shared" si="0"/>
        <v>8.2357477523088374</v>
      </c>
      <c r="AN5" s="28">
        <f t="shared" si="0"/>
        <v>8.4826687620343471</v>
      </c>
      <c r="AO5" s="28">
        <f t="shared" si="0"/>
        <v>8.3550295035886162</v>
      </c>
      <c r="AP5" s="28">
        <f t="shared" si="0"/>
        <v>7.2519095635178763</v>
      </c>
      <c r="AQ5" s="28">
        <f t="shared" si="0"/>
        <v>5.3598966892886377</v>
      </c>
      <c r="AR5" s="28">
        <f t="shared" si="0"/>
        <v>7.9882210622927259</v>
      </c>
      <c r="AS5" s="28">
        <f t="shared" si="0"/>
        <v>6.151510138185925</v>
      </c>
      <c r="AT5" s="28">
        <f t="shared" si="0"/>
        <v>7.8085365854707485</v>
      </c>
      <c r="AU5" s="28">
        <f t="shared" si="0"/>
        <v>6.780670873228706</v>
      </c>
      <c r="AV5" s="28">
        <f t="shared" si="0"/>
        <v>6.5773376861723518</v>
      </c>
      <c r="AW5" s="28">
        <f t="shared" si="0"/>
        <v>5.949422766798536</v>
      </c>
      <c r="AX5" s="28">
        <f t="shared" si="0"/>
        <v>9.8377395450097875</v>
      </c>
      <c r="AY5" s="28">
        <f t="shared" si="0"/>
        <v>9.4137378330233901</v>
      </c>
      <c r="AZ5" s="28">
        <f t="shared" si="0"/>
        <v>8.986693758478431</v>
      </c>
      <c r="BA5" s="28">
        <f t="shared" si="0"/>
        <v>8.4848975090784293</v>
      </c>
      <c r="BB5" s="28">
        <f t="shared" si="0"/>
        <v>7.1598738756349309</v>
      </c>
      <c r="BC5" s="28">
        <f t="shared" si="0"/>
        <v>8.6474218224954527</v>
      </c>
      <c r="BD5" s="28">
        <f t="shared" si="0"/>
        <v>7.2669298807427802</v>
      </c>
      <c r="BE5" s="28">
        <f t="shared" si="0"/>
        <v>8.9907909281599139</v>
      </c>
      <c r="BI5" s="28">
        <f>(AG5-6.7469)/0.9945</f>
        <v>2.2613226359122391</v>
      </c>
      <c r="BJ5" s="28">
        <f>(AH5-5.9974)/1.1314</f>
        <v>1.6533811696723257</v>
      </c>
      <c r="BK5" s="28">
        <f>(AI5-8.051)/0.9447</f>
        <v>1.3400062116131877</v>
      </c>
      <c r="BL5" s="28">
        <f>(AJ5-8.051)/0.9447</f>
        <v>1.1861733072380038</v>
      </c>
      <c r="BM5" s="28">
        <f>(AK5-8.3449)/0.9408</f>
        <v>0.38522294199257756</v>
      </c>
      <c r="BN5" s="28">
        <f>(AL5-7.5263)/0.9176</f>
        <v>1.894806348609243</v>
      </c>
      <c r="BO5" s="28">
        <f>(AM5-7.0015)/1.1126</f>
        <v>1.1093364662132279</v>
      </c>
      <c r="BP5" s="28">
        <f>(AN5-7.5901)/0.8567</f>
        <v>1.0418685211093117</v>
      </c>
      <c r="BQ5" s="28">
        <f>(AO5-5.9134)/1.2361</f>
        <v>1.9752685895871014</v>
      </c>
      <c r="BR5" s="28">
        <f>(AP5-4.7745)/0.7995</f>
        <v>3.0986986410480006</v>
      </c>
      <c r="BS5" s="28">
        <f>(AQ5-6.7219)/0.9346</f>
        <v>-1.4573114816085619</v>
      </c>
      <c r="BT5" s="28">
        <f>(AR5-6.9453)/0.8638</f>
        <v>1.2073640452566872</v>
      </c>
      <c r="BU5" s="28">
        <f>(AS5-7.3329)/0.8373</f>
        <v>-1.4109517040655386</v>
      </c>
      <c r="BV5" s="28">
        <f>(AT5-6.7448)/0.846</f>
        <v>1.2573718504382374</v>
      </c>
      <c r="BW5" s="28">
        <f>(AU5-7.1878)/0.9406</f>
        <v>-0.43283981157909229</v>
      </c>
      <c r="BX5" s="28">
        <f>(AV5-7.0163)/0.9277</f>
        <v>-0.47317270004058254</v>
      </c>
      <c r="BY5" s="28">
        <f>(AW5-5.9407)/1.1253</f>
        <v>7.7515034200091896E-3</v>
      </c>
      <c r="BZ5" s="28">
        <f>(AX5-8.0877)/0.8323</f>
        <v>2.1026547458966571</v>
      </c>
      <c r="CA5" s="28">
        <f>(AY5-7.9256)/0.8182</f>
        <v>1.8187947115905523</v>
      </c>
      <c r="CB5" s="28">
        <f>(AZ5-8.1518)/0.9575</f>
        <v>0.87195170598269589</v>
      </c>
      <c r="CC5" s="28">
        <f>(BA5-7.969)/0.9473</f>
        <v>0.54459781386934336</v>
      </c>
      <c r="CD5" s="28">
        <f>(BB5-6.6282)/0.9938</f>
        <v>0.53499081871093912</v>
      </c>
      <c r="CE5" s="28">
        <f>(BC5-7.0903)/0.8553</f>
        <v>1.820556322337721</v>
      </c>
      <c r="CF5" s="28">
        <f>(BD5-5.4628)/1.3003</f>
        <v>1.3874720301028844</v>
      </c>
      <c r="CG5" s="28">
        <f>(BE5-8.125)/0.5654</f>
        <v>1.5312892256100352</v>
      </c>
      <c r="CH5" s="28"/>
      <c r="CI5" s="28"/>
      <c r="CJ5" s="28">
        <f>10^BI5</f>
        <v>182.52511717367244</v>
      </c>
      <c r="CK5" s="28">
        <f t="shared" ref="CK5:DH10" si="1">10^BJ5</f>
        <v>45.017478898638529</v>
      </c>
      <c r="CL5" s="28">
        <f t="shared" si="1"/>
        <v>21.877929152201208</v>
      </c>
      <c r="CM5" s="28">
        <f t="shared" si="1"/>
        <v>15.352295010678013</v>
      </c>
      <c r="CN5" s="28">
        <f t="shared" si="1"/>
        <v>2.4278560979529407</v>
      </c>
      <c r="CO5" s="28">
        <f t="shared" si="1"/>
        <v>78.488557702941804</v>
      </c>
      <c r="CP5" s="28">
        <f t="shared" si="1"/>
        <v>12.862828114431924</v>
      </c>
      <c r="CQ5" s="28">
        <f t="shared" si="1"/>
        <v>11.012058785358954</v>
      </c>
      <c r="CR5" s="28">
        <f t="shared" si="1"/>
        <v>94.464491167287093</v>
      </c>
      <c r="CS5" s="28">
        <f t="shared" si="1"/>
        <v>1255.1587010085689</v>
      </c>
      <c r="CT5" s="28">
        <f t="shared" si="1"/>
        <v>3.488899973138461E-2</v>
      </c>
      <c r="CU5" s="28">
        <f t="shared" si="1"/>
        <v>16.119963171428523</v>
      </c>
      <c r="CV5" s="28">
        <f t="shared" si="1"/>
        <v>3.8819353284583684E-2</v>
      </c>
      <c r="CW5" s="28">
        <f t="shared" si="1"/>
        <v>18.087221223342205</v>
      </c>
      <c r="CX5" s="28">
        <f t="shared" si="1"/>
        <v>0.36911372012639143</v>
      </c>
      <c r="CY5" s="28">
        <f t="shared" si="1"/>
        <v>0.33637777995236023</v>
      </c>
      <c r="CZ5" s="28">
        <f t="shared" si="1"/>
        <v>1.0180087325380365</v>
      </c>
      <c r="DA5" s="28">
        <f t="shared" si="1"/>
        <v>126.66445123062505</v>
      </c>
      <c r="DB5" s="28">
        <f t="shared" si="1"/>
        <v>65.886238130960137</v>
      </c>
      <c r="DC5" s="28">
        <f t="shared" si="1"/>
        <v>7.4464916350734764</v>
      </c>
      <c r="DD5" s="28">
        <f t="shared" si="1"/>
        <v>3.504272042964069</v>
      </c>
      <c r="DE5" s="28">
        <f t="shared" si="1"/>
        <v>3.4276054027233225</v>
      </c>
      <c r="DF5" s="28">
        <f t="shared" si="1"/>
        <v>66.154032508493202</v>
      </c>
      <c r="DG5" s="28">
        <f t="shared" si="1"/>
        <v>24.404618897472485</v>
      </c>
      <c r="DH5" s="28">
        <f t="shared" si="1"/>
        <v>33.985152700163461</v>
      </c>
      <c r="DI5" s="38"/>
      <c r="DJ5" s="28"/>
      <c r="DK5" s="2">
        <f t="shared" ref="DK5:DT10" si="2">16*CJ5</f>
        <v>2920.4018747787591</v>
      </c>
      <c r="DL5" s="39">
        <f t="shared" si="2"/>
        <v>720.27966237821647</v>
      </c>
      <c r="DM5" s="39">
        <f t="shared" si="2"/>
        <v>350.04686643521933</v>
      </c>
      <c r="DN5" s="39">
        <f t="shared" si="2"/>
        <v>245.63672017084821</v>
      </c>
      <c r="DO5" s="39">
        <f t="shared" si="2"/>
        <v>38.845697567247051</v>
      </c>
      <c r="DP5" s="39">
        <f t="shared" si="2"/>
        <v>1255.8169232470689</v>
      </c>
      <c r="DQ5" s="39">
        <f t="shared" si="2"/>
        <v>205.80524983091078</v>
      </c>
      <c r="DR5" s="39">
        <f t="shared" si="2"/>
        <v>176.19294056574327</v>
      </c>
      <c r="DS5" s="39">
        <f t="shared" si="2"/>
        <v>1511.4318586765935</v>
      </c>
      <c r="DT5" s="39">
        <f t="shared" si="2"/>
        <v>20082.539216137102</v>
      </c>
      <c r="DU5" s="39">
        <f t="shared" ref="DU5:ED10" si="3">16*CT5</f>
        <v>0.55822399570215375</v>
      </c>
      <c r="DV5" s="39">
        <f t="shared" si="3"/>
        <v>257.91941074285637</v>
      </c>
      <c r="DW5" s="39">
        <f t="shared" si="3"/>
        <v>0.62110965255333894</v>
      </c>
      <c r="DX5" s="39">
        <f t="shared" si="3"/>
        <v>289.39553957347528</v>
      </c>
      <c r="DY5" s="39">
        <f t="shared" si="3"/>
        <v>5.9058195220222629</v>
      </c>
      <c r="DZ5" s="39">
        <f t="shared" si="3"/>
        <v>5.3820444792377637</v>
      </c>
      <c r="EA5" s="39">
        <f t="shared" si="3"/>
        <v>16.288139720608584</v>
      </c>
      <c r="EB5" s="39">
        <f t="shared" si="3"/>
        <v>2026.6312196900008</v>
      </c>
      <c r="EC5" s="39">
        <f t="shared" si="3"/>
        <v>1054.1798100953622</v>
      </c>
      <c r="ED5" s="39">
        <f t="shared" si="3"/>
        <v>119.14386616117562</v>
      </c>
      <c r="EE5" s="39">
        <f t="shared" ref="EE5:EI10" si="4">16*DD5</f>
        <v>56.068352687425104</v>
      </c>
      <c r="EF5" s="39">
        <f t="shared" si="4"/>
        <v>54.84168644357316</v>
      </c>
      <c r="EG5" s="39">
        <f t="shared" si="4"/>
        <v>1058.4645201358912</v>
      </c>
      <c r="EH5" s="39">
        <f t="shared" si="4"/>
        <v>390.47390235955976</v>
      </c>
      <c r="EI5" s="39">
        <f t="shared" si="4"/>
        <v>543.76244320261537</v>
      </c>
      <c r="EM5" s="2">
        <f t="shared" ref="EM5:EV10" si="5">DK5*1.5/1000</f>
        <v>4.3806028121681386</v>
      </c>
      <c r="EN5" s="37">
        <f t="shared" si="5"/>
        <v>1.0804194935673248</v>
      </c>
      <c r="EO5" s="37">
        <f t="shared" si="5"/>
        <v>0.52507029965282903</v>
      </c>
      <c r="EP5" s="37">
        <f t="shared" si="5"/>
        <v>0.36845508025627233</v>
      </c>
      <c r="EQ5" s="37">
        <f t="shared" si="5"/>
        <v>5.826854635087058E-2</v>
      </c>
      <c r="ER5" s="37">
        <f t="shared" si="5"/>
        <v>1.8837253848706033</v>
      </c>
      <c r="ES5" s="37">
        <f t="shared" si="5"/>
        <v>0.30870787474636618</v>
      </c>
      <c r="ET5" s="37">
        <f t="shared" si="5"/>
        <v>0.2642894108486149</v>
      </c>
      <c r="EU5" s="37">
        <f t="shared" si="5"/>
        <v>2.2671477880148903</v>
      </c>
      <c r="EV5" s="37">
        <f t="shared" si="5"/>
        <v>30.123808824205653</v>
      </c>
      <c r="EW5" s="37">
        <f t="shared" ref="EW5:FF10" si="6">DU5*1.5/1000</f>
        <v>8.3733599355323061E-4</v>
      </c>
      <c r="EX5" s="37">
        <f t="shared" si="6"/>
        <v>0.38687911611428455</v>
      </c>
      <c r="EY5" s="37">
        <f t="shared" si="6"/>
        <v>9.3166447883000832E-4</v>
      </c>
      <c r="EZ5" s="37">
        <f t="shared" si="6"/>
        <v>0.4340933093602129</v>
      </c>
      <c r="FA5" s="37">
        <f t="shared" si="6"/>
        <v>8.8587292830333945E-3</v>
      </c>
      <c r="FB5" s="37">
        <f t="shared" si="6"/>
        <v>8.0730667188566464E-3</v>
      </c>
      <c r="FC5" s="37">
        <f t="shared" si="6"/>
        <v>2.4432209580912877E-2</v>
      </c>
      <c r="FD5" s="37">
        <f t="shared" si="6"/>
        <v>3.0399468295350012</v>
      </c>
      <c r="FE5" s="37">
        <f t="shared" si="6"/>
        <v>1.5812697151430435</v>
      </c>
      <c r="FF5" s="37">
        <f t="shared" si="6"/>
        <v>0.17871579924176342</v>
      </c>
      <c r="FG5" s="37">
        <f t="shared" ref="FG5:FK10" si="7">EE5*1.5/1000</f>
        <v>8.4102529031137657E-2</v>
      </c>
      <c r="FH5" s="37">
        <f t="shared" si="7"/>
        <v>8.226252966535974E-2</v>
      </c>
      <c r="FI5" s="37">
        <f t="shared" si="7"/>
        <v>1.5876967802038369</v>
      </c>
      <c r="FJ5" s="37">
        <f t="shared" si="7"/>
        <v>0.5857108535393396</v>
      </c>
      <c r="FK5" s="37">
        <f t="shared" si="7"/>
        <v>0.81564366480392303</v>
      </c>
    </row>
    <row r="6" spans="1:167" x14ac:dyDescent="0.2">
      <c r="A6" s="3" t="s">
        <v>126</v>
      </c>
      <c r="B6" s="3" t="s">
        <v>124</v>
      </c>
      <c r="C6" s="3" t="s">
        <v>128</v>
      </c>
      <c r="D6" s="14">
        <f>PeakArea!D4</f>
        <v>43995260.592570297</v>
      </c>
      <c r="E6" s="12">
        <f>PeakArea!E4</f>
        <v>1098488918.64659</v>
      </c>
      <c r="F6" s="21">
        <f>PeakArea!F4</f>
        <v>72571761.886297494</v>
      </c>
      <c r="G6" s="12">
        <f>PeakArea!G4</f>
        <v>2249961468.1315398</v>
      </c>
      <c r="H6" s="12">
        <f>PeakArea!H4</f>
        <v>1517660175.73928</v>
      </c>
      <c r="I6" s="12">
        <f>PeakArea!I4</f>
        <v>562574650.02645695</v>
      </c>
      <c r="J6" s="12">
        <f>PeakArea!J4</f>
        <v>1902440561.0274799</v>
      </c>
      <c r="K6" s="12">
        <f>PeakArea!K4</f>
        <v>191858143.56261799</v>
      </c>
      <c r="L6" s="12">
        <f>PeakArea!L4</f>
        <v>314970311.55587697</v>
      </c>
      <c r="M6" s="12">
        <f>PeakArea!M4</f>
        <v>243606024.220074</v>
      </c>
      <c r="N6" s="12">
        <f>PeakArea!N4</f>
        <v>17722941.016765401</v>
      </c>
      <c r="O6" s="12">
        <f>PeakArea!O4</f>
        <v>630058.91225200903</v>
      </c>
      <c r="P6" s="12">
        <f>PeakArea!P4</f>
        <v>103945949.487565</v>
      </c>
      <c r="Q6" s="12">
        <f>PeakArea!Q4</f>
        <v>1463713.33699359</v>
      </c>
      <c r="R6" s="12">
        <f>PeakArea!R4</f>
        <v>70333071.313901007</v>
      </c>
      <c r="S6" s="12">
        <f>PeakArea!S4</f>
        <v>5888300.9310132302</v>
      </c>
      <c r="T6" s="12">
        <f>PeakArea!T4</f>
        <v>6230444.6373035004</v>
      </c>
      <c r="U6" s="12">
        <f>PeakArea!U4</f>
        <v>2553344.8114948901</v>
      </c>
      <c r="V6" s="12">
        <f>PeakArea!V4</f>
        <v>7790723714.8105698</v>
      </c>
      <c r="W6" s="12">
        <f>PeakArea!W4</f>
        <v>2587451144.54073</v>
      </c>
      <c r="X6" s="12">
        <f>PeakArea!X4</f>
        <v>1086389242.4577301</v>
      </c>
      <c r="Y6" s="12">
        <f>PeakArea!Y4</f>
        <v>343326045.25919402</v>
      </c>
      <c r="Z6" s="12">
        <f>PeakArea!Z4</f>
        <v>17318572.146866601</v>
      </c>
      <c r="AA6" s="12">
        <f>PeakArea!AA4</f>
        <v>487147349.31944102</v>
      </c>
      <c r="AB6" s="12">
        <f>PeakArea!AB4</f>
        <v>19247279.849264599</v>
      </c>
      <c r="AC6" s="12">
        <f>PeakArea!AC4</f>
        <v>955489137.18235302</v>
      </c>
      <c r="AD6" s="33"/>
      <c r="AE6" s="33"/>
      <c r="AG6" s="28">
        <f t="shared" ref="AG6:AG10" si="8">LOG10(E6)</f>
        <v>9.0407956801960729</v>
      </c>
      <c r="AH6" s="28">
        <f t="shared" si="0"/>
        <v>7.8607676669455113</v>
      </c>
      <c r="AI6" s="28">
        <f t="shared" si="0"/>
        <v>9.3521750806353001</v>
      </c>
      <c r="AJ6" s="28">
        <f t="shared" si="0"/>
        <v>9.1811745381451004</v>
      </c>
      <c r="AK6" s="28">
        <f t="shared" si="0"/>
        <v>8.7501801586829568</v>
      </c>
      <c r="AL6" s="28">
        <f t="shared" si="0"/>
        <v>9.2793110967587573</v>
      </c>
      <c r="AM6" s="28">
        <f t="shared" si="0"/>
        <v>8.2829802378801674</v>
      </c>
      <c r="AN6" s="28">
        <f t="shared" si="0"/>
        <v>8.4982696200273828</v>
      </c>
      <c r="AO6" s="28">
        <f t="shared" si="0"/>
        <v>8.3866880239164452</v>
      </c>
      <c r="AP6" s="28">
        <f t="shared" si="0"/>
        <v>7.2485357921203928</v>
      </c>
      <c r="AQ6" s="28">
        <f t="shared" si="0"/>
        <v>5.7993811590881537</v>
      </c>
      <c r="AR6" s="28">
        <f t="shared" si="0"/>
        <v>8.0168075706326345</v>
      </c>
      <c r="AS6" s="28">
        <f t="shared" si="0"/>
        <v>6.1654560300337682</v>
      </c>
      <c r="AT6" s="28">
        <f t="shared" si="0"/>
        <v>7.8471595826566238</v>
      </c>
      <c r="AU6" s="28">
        <f t="shared" si="0"/>
        <v>6.7699899972089934</v>
      </c>
      <c r="AV6" s="28">
        <f t="shared" si="0"/>
        <v>6.7945190413039134</v>
      </c>
      <c r="AW6" s="28">
        <f t="shared" si="0"/>
        <v>6.4071094672201303</v>
      </c>
      <c r="AX6" s="28">
        <f t="shared" si="0"/>
        <v>9.891577803083301</v>
      </c>
      <c r="AY6" s="28">
        <f t="shared" si="0"/>
        <v>9.4128721583271258</v>
      </c>
      <c r="AZ6" s="28">
        <f t="shared" si="0"/>
        <v>9.0359854565273903</v>
      </c>
      <c r="BA6" s="28">
        <f t="shared" si="0"/>
        <v>8.535706750944799</v>
      </c>
      <c r="BB6" s="28">
        <f t="shared" si="0"/>
        <v>7.2385120831606029</v>
      </c>
      <c r="BC6" s="28">
        <f t="shared" si="0"/>
        <v>8.6876603437962903</v>
      </c>
      <c r="BD6" s="28">
        <f t="shared" si="0"/>
        <v>7.2843693608612377</v>
      </c>
      <c r="BE6" s="28">
        <f t="shared" si="0"/>
        <v>8.9802257539880177</v>
      </c>
      <c r="BI6" s="28">
        <f t="shared" ref="BI6:BI25" si="9">(AG6-6.7469)/0.9945</f>
        <v>2.3065818805390372</v>
      </c>
      <c r="BJ6" s="28">
        <f>(AH6-5.9974)/1.1314</f>
        <v>1.6469574570845957</v>
      </c>
      <c r="BK6" s="28">
        <f t="shared" ref="BK6:BK10" si="10">(AI6-8.051)/0.9447</f>
        <v>1.3773420986930243</v>
      </c>
      <c r="BL6" s="28">
        <f t="shared" ref="BL6:BL10" si="11">(AJ6-8.051)/0.9447</f>
        <v>1.1963316800519745</v>
      </c>
      <c r="BM6" s="28">
        <f t="shared" ref="BM6:BM10" si="12">(AK6-8.3449)/0.9408</f>
        <v>0.43078248159327803</v>
      </c>
      <c r="BN6" s="28">
        <f t="shared" ref="BN6:BN10" si="13">(AL6-7.5263)/0.9176</f>
        <v>1.9104305762410172</v>
      </c>
      <c r="BO6" s="28">
        <f t="shared" ref="BO6:BO10" si="14">(AM6-7.0015)/1.1126</f>
        <v>1.151788817077267</v>
      </c>
      <c r="BP6" s="28">
        <f t="shared" ref="BP6:BP10" si="15">(AN6-7.5901)/0.8567</f>
        <v>1.0600789308128671</v>
      </c>
      <c r="BQ6" s="28">
        <f t="shared" ref="BQ6:BQ10" si="16">(AO6-5.9134)/1.2361</f>
        <v>2.0008802070353897</v>
      </c>
      <c r="BR6" s="28">
        <f t="shared" ref="BR6:BR26" si="17">(AP6-4.7745)/0.7995</f>
        <v>3.0944787893938623</v>
      </c>
      <c r="BS6" s="28">
        <f t="shared" ref="BS6:BS10" si="18">(AQ6-6.7219)/0.9346</f>
        <v>-0.98707344415990383</v>
      </c>
      <c r="BT6" s="28">
        <f t="shared" ref="BT6:BT10" si="19">(AR6-6.9453)/0.8638</f>
        <v>1.2404579423855464</v>
      </c>
      <c r="BU6" s="28">
        <f t="shared" ref="BU6:BU10" si="20">(AS6-7.3329)/0.8373</f>
        <v>-1.3942959154021644</v>
      </c>
      <c r="BV6" s="28">
        <f t="shared" ref="BV6:BV10" si="21">(AT6-6.7448)/0.846</f>
        <v>1.3030255114144493</v>
      </c>
      <c r="BW6" s="28">
        <f t="shared" ref="BW6:BW10" si="22">(AU6-7.1878)/0.9406</f>
        <v>-0.44419519752392811</v>
      </c>
      <c r="BX6" s="28">
        <f t="shared" ref="BX6:BX10" si="23">(AV6-7.0163)/0.9277</f>
        <v>-0.23906538611198322</v>
      </c>
      <c r="BY6" s="28">
        <f t="shared" ref="BY6:BY10" si="24">(AW6-5.9407)/1.1253</f>
        <v>0.41447566624022986</v>
      </c>
      <c r="BZ6" s="28">
        <f t="shared" ref="BZ6:BZ10" si="25">(AX6-8.0877)/0.8323</f>
        <v>2.1673408663742655</v>
      </c>
      <c r="CA6" s="28">
        <f t="shared" ref="CA6:CA10" si="26">(AY6-7.9256)/0.8182</f>
        <v>1.8177366882511923</v>
      </c>
      <c r="CB6" s="28">
        <f t="shared" ref="CB6:CB10" si="27">(AZ6-8.1518)/0.9575</f>
        <v>0.9234312861904862</v>
      </c>
      <c r="CC6" s="28">
        <f t="shared" ref="CC6:CC10" si="28">(BA6-7.969)/0.9473</f>
        <v>0.59823366509532216</v>
      </c>
      <c r="CD6" s="28">
        <f t="shared" ref="CD6:CD10" si="29">(BB6-6.6282)/0.9938</f>
        <v>0.6141196248345776</v>
      </c>
      <c r="CE6" s="28">
        <f t="shared" ref="CE6:CE10" si="30">(BC6-7.0903)/0.8553</f>
        <v>1.8676024129501816</v>
      </c>
      <c r="CF6" s="28">
        <f t="shared" ref="CF6:CF10" si="31">(BD6-5.4628)/1.3003</f>
        <v>1.4008839197579313</v>
      </c>
      <c r="CG6" s="28">
        <f t="shared" ref="CG6:CG10" si="32">(BE6-8.125)/0.5654</f>
        <v>1.512603031460944</v>
      </c>
      <c r="CH6" s="28"/>
      <c r="CI6" s="28"/>
      <c r="CJ6" s="28">
        <f t="shared" ref="CJ6:CJ10" si="33">10^BI6</f>
        <v>202.57314959776338</v>
      </c>
      <c r="CK6" s="28">
        <f t="shared" si="1"/>
        <v>44.356519074132798</v>
      </c>
      <c r="CL6" s="28">
        <f t="shared" si="1"/>
        <v>23.841967887419745</v>
      </c>
      <c r="CM6" s="28">
        <f t="shared" si="1"/>
        <v>15.715625823278852</v>
      </c>
      <c r="CN6" s="28">
        <f t="shared" si="1"/>
        <v>2.6963885954453217</v>
      </c>
      <c r="CO6" s="28">
        <f t="shared" si="1"/>
        <v>81.363678719612423</v>
      </c>
      <c r="CP6" s="28">
        <f t="shared" si="1"/>
        <v>14.183676490867887</v>
      </c>
      <c r="CQ6" s="28">
        <f t="shared" si="1"/>
        <v>11.483623115406335</v>
      </c>
      <c r="CR6" s="28">
        <f t="shared" si="1"/>
        <v>100.20288068477167</v>
      </c>
      <c r="CS6" s="28">
        <f t="shared" si="1"/>
        <v>1243.0219261339682</v>
      </c>
      <c r="CT6" s="28">
        <f t="shared" si="1"/>
        <v>0.10302118851066502</v>
      </c>
      <c r="CU6" s="28">
        <f t="shared" si="1"/>
        <v>17.396342215523287</v>
      </c>
      <c r="CV6" s="28">
        <f t="shared" si="1"/>
        <v>4.0337045462529891E-2</v>
      </c>
      <c r="CW6" s="28">
        <f t="shared" si="1"/>
        <v>20.092108346121965</v>
      </c>
      <c r="CX6" s="28">
        <f t="shared" si="1"/>
        <v>0.35958767894376031</v>
      </c>
      <c r="CY6" s="28">
        <f t="shared" si="1"/>
        <v>0.57667963365037278</v>
      </c>
      <c r="CZ6" s="28">
        <f t="shared" si="1"/>
        <v>2.5970222247352441</v>
      </c>
      <c r="DA6" s="28">
        <f t="shared" si="1"/>
        <v>147.00796520079243</v>
      </c>
      <c r="DB6" s="28">
        <f t="shared" si="1"/>
        <v>65.725922176830636</v>
      </c>
      <c r="DC6" s="28">
        <f t="shared" si="1"/>
        <v>8.3836142309187576</v>
      </c>
      <c r="DD6" s="28">
        <f t="shared" si="1"/>
        <v>3.9649130258592931</v>
      </c>
      <c r="DE6" s="28">
        <f t="shared" si="1"/>
        <v>4.1126298639750543</v>
      </c>
      <c r="DF6" s="28">
        <f t="shared" si="1"/>
        <v>73.722900415434822</v>
      </c>
      <c r="DG6" s="28">
        <f t="shared" si="1"/>
        <v>25.17004081324988</v>
      </c>
      <c r="DH6" s="28">
        <f t="shared" si="1"/>
        <v>32.553900479001875</v>
      </c>
      <c r="DI6" s="38"/>
      <c r="DJ6" s="28"/>
      <c r="DK6" s="37">
        <f t="shared" si="2"/>
        <v>3241.170393564214</v>
      </c>
      <c r="DL6" s="39">
        <f t="shared" si="2"/>
        <v>709.70430518612477</v>
      </c>
      <c r="DM6" s="39">
        <f t="shared" si="2"/>
        <v>381.47148619871592</v>
      </c>
      <c r="DN6" s="39">
        <f t="shared" si="2"/>
        <v>251.45001317246164</v>
      </c>
      <c r="DO6" s="39">
        <f t="shared" si="2"/>
        <v>43.142217527125148</v>
      </c>
      <c r="DP6" s="39">
        <f t="shared" si="2"/>
        <v>1301.8188595137988</v>
      </c>
      <c r="DQ6" s="39">
        <f t="shared" si="2"/>
        <v>226.93882385388619</v>
      </c>
      <c r="DR6" s="39">
        <f t="shared" si="2"/>
        <v>183.73796984650136</v>
      </c>
      <c r="DS6" s="39">
        <f t="shared" si="2"/>
        <v>1603.2460909563467</v>
      </c>
      <c r="DT6" s="39">
        <f t="shared" si="2"/>
        <v>19888.350818143492</v>
      </c>
      <c r="DU6" s="39">
        <f t="shared" si="3"/>
        <v>1.6483390161706404</v>
      </c>
      <c r="DV6" s="39">
        <f t="shared" si="3"/>
        <v>278.34147544837259</v>
      </c>
      <c r="DW6" s="39">
        <f t="shared" si="3"/>
        <v>0.64539272740047826</v>
      </c>
      <c r="DX6" s="39">
        <f t="shared" si="3"/>
        <v>321.47373353795143</v>
      </c>
      <c r="DY6" s="39">
        <f t="shared" si="3"/>
        <v>5.753402863100165</v>
      </c>
      <c r="DZ6" s="39">
        <f t="shared" si="3"/>
        <v>9.2268741384059645</v>
      </c>
      <c r="EA6" s="39">
        <f t="shared" si="3"/>
        <v>41.552355595763906</v>
      </c>
      <c r="EB6" s="39">
        <f t="shared" si="3"/>
        <v>2352.1274432126788</v>
      </c>
      <c r="EC6" s="39">
        <f t="shared" si="3"/>
        <v>1051.6147548292902</v>
      </c>
      <c r="ED6" s="39">
        <f t="shared" si="3"/>
        <v>134.13782769470012</v>
      </c>
      <c r="EE6" s="39">
        <f t="shared" si="4"/>
        <v>63.438608413748689</v>
      </c>
      <c r="EF6" s="39">
        <f t="shared" si="4"/>
        <v>65.802077823600868</v>
      </c>
      <c r="EG6" s="39">
        <f t="shared" si="4"/>
        <v>1179.5664066469571</v>
      </c>
      <c r="EH6" s="39">
        <f t="shared" si="4"/>
        <v>402.72065301199808</v>
      </c>
      <c r="EI6" s="39">
        <f t="shared" si="4"/>
        <v>520.86240766403</v>
      </c>
      <c r="EM6" s="37">
        <f t="shared" si="5"/>
        <v>4.8617555903463208</v>
      </c>
      <c r="EN6" s="37">
        <f t="shared" si="5"/>
        <v>1.0645564577791873</v>
      </c>
      <c r="EO6" s="37">
        <f t="shared" si="5"/>
        <v>0.57220722929807388</v>
      </c>
      <c r="EP6" s="37">
        <f t="shared" si="5"/>
        <v>0.37717501975869244</v>
      </c>
      <c r="EQ6" s="37">
        <f t="shared" si="5"/>
        <v>6.4713326290687712E-2</v>
      </c>
      <c r="ER6" s="37">
        <f t="shared" si="5"/>
        <v>1.9527282892706981</v>
      </c>
      <c r="ES6" s="37">
        <f t="shared" si="5"/>
        <v>0.34040823578082929</v>
      </c>
      <c r="ET6" s="37">
        <f t="shared" si="5"/>
        <v>0.27560695476975205</v>
      </c>
      <c r="EU6" s="37">
        <f t="shared" si="5"/>
        <v>2.4048691364345198</v>
      </c>
      <c r="EV6" s="37">
        <f t="shared" si="5"/>
        <v>29.83252622721524</v>
      </c>
      <c r="EW6" s="37">
        <f t="shared" si="6"/>
        <v>2.4725085242559607E-3</v>
      </c>
      <c r="EX6" s="37">
        <f t="shared" si="6"/>
        <v>0.41751221317255888</v>
      </c>
      <c r="EY6" s="37">
        <f t="shared" si="6"/>
        <v>9.6808909110071735E-4</v>
      </c>
      <c r="EZ6" s="37">
        <f t="shared" si="6"/>
        <v>0.4822106003069272</v>
      </c>
      <c r="FA6" s="37">
        <f t="shared" si="6"/>
        <v>8.6301042946502482E-3</v>
      </c>
      <c r="FB6" s="37">
        <f t="shared" si="6"/>
        <v>1.3840311207608947E-2</v>
      </c>
      <c r="FC6" s="37">
        <f t="shared" si="6"/>
        <v>6.2328533393645857E-2</v>
      </c>
      <c r="FD6" s="37">
        <f t="shared" si="6"/>
        <v>3.5281911648190181</v>
      </c>
      <c r="FE6" s="37">
        <f t="shared" si="6"/>
        <v>1.5774221322439352</v>
      </c>
      <c r="FF6" s="37">
        <f t="shared" si="6"/>
        <v>0.20120674154205018</v>
      </c>
      <c r="FG6" s="37">
        <f t="shared" si="7"/>
        <v>9.5157912620623036E-2</v>
      </c>
      <c r="FH6" s="37">
        <f t="shared" si="7"/>
        <v>9.8703116735401289E-2</v>
      </c>
      <c r="FI6" s="37">
        <f t="shared" si="7"/>
        <v>1.7693496099704358</v>
      </c>
      <c r="FJ6" s="37">
        <f t="shared" si="7"/>
        <v>0.60408097951799711</v>
      </c>
      <c r="FK6" s="37">
        <f t="shared" si="7"/>
        <v>0.78129361149604504</v>
      </c>
    </row>
    <row r="7" spans="1:167" x14ac:dyDescent="0.2">
      <c r="A7" s="3" t="s">
        <v>1</v>
      </c>
      <c r="B7" s="3" t="s">
        <v>124</v>
      </c>
      <c r="C7" s="3" t="s">
        <v>128</v>
      </c>
      <c r="D7" s="12">
        <f>PeakArea!D5</f>
        <v>24470561.698084898</v>
      </c>
      <c r="E7" s="12">
        <f>PeakArea!E5</f>
        <v>1048882970.97326</v>
      </c>
      <c r="F7" s="21">
        <f>PeakArea!F5</f>
        <v>77087459.882844701</v>
      </c>
      <c r="G7" s="12">
        <f>PeakArea!G5</f>
        <v>2157785345.9705801</v>
      </c>
      <c r="H7" s="12">
        <f>PeakArea!H5</f>
        <v>1500054002.7793801</v>
      </c>
      <c r="I7" s="12">
        <f>PeakArea!I5</f>
        <v>567931761.73364997</v>
      </c>
      <c r="J7" s="12">
        <f>PeakArea!J5</f>
        <v>1889155575.7992699</v>
      </c>
      <c r="K7" s="12">
        <f>PeakArea!K5</f>
        <v>177970354.46329799</v>
      </c>
      <c r="L7" s="12">
        <f>PeakArea!L5</f>
        <v>307633619.54473299</v>
      </c>
      <c r="M7" s="12">
        <f>PeakArea!M5</f>
        <v>231244315.499154</v>
      </c>
      <c r="N7" s="12">
        <f>PeakArea!N5</f>
        <v>16816118.800622001</v>
      </c>
      <c r="O7" s="12">
        <f>PeakArea!O5</f>
        <v>796536.44751288497</v>
      </c>
      <c r="P7" s="12">
        <f>PeakArea!P5</f>
        <v>99982300.794946894</v>
      </c>
      <c r="Q7" s="12">
        <f>PeakArea!Q5</f>
        <v>1434392.98090248</v>
      </c>
      <c r="R7" s="12">
        <f>PeakArea!R5</f>
        <v>68276564.258552596</v>
      </c>
      <c r="S7" s="12">
        <f>PeakArea!S5</f>
        <v>7062335.1451502303</v>
      </c>
      <c r="T7" s="12">
        <f>PeakArea!T5</f>
        <v>5888058.2102963002</v>
      </c>
      <c r="U7" s="12">
        <f>PeakArea!U5</f>
        <v>1736236.1725463399</v>
      </c>
      <c r="V7" s="12">
        <f>PeakArea!V5</f>
        <v>7423440892.0672998</v>
      </c>
      <c r="W7" s="12">
        <f>PeakArea!W5</f>
        <v>2641204294.83462</v>
      </c>
      <c r="X7" s="12">
        <f>PeakArea!X5</f>
        <v>1062469035.55539</v>
      </c>
      <c r="Y7" s="12">
        <f>PeakArea!Y5</f>
        <v>320301682.47935098</v>
      </c>
      <c r="Z7" s="12">
        <f>PeakArea!Z5</f>
        <v>17110691.094775598</v>
      </c>
      <c r="AA7" s="12">
        <f>PeakArea!AA5</f>
        <v>427160074.32571799</v>
      </c>
      <c r="AB7" s="12">
        <f>PeakArea!AB5</f>
        <v>17680889.468040701</v>
      </c>
      <c r="AC7" s="12">
        <f>PeakArea!AC5</f>
        <v>1086208950.9198501</v>
      </c>
      <c r="AD7" s="33"/>
      <c r="AE7" s="33"/>
      <c r="AG7" s="28">
        <f t="shared" si="8"/>
        <v>9.0207270345273702</v>
      </c>
      <c r="AH7" s="28">
        <f t="shared" si="0"/>
        <v>7.8869837354228327</v>
      </c>
      <c r="AI7" s="28">
        <f t="shared" si="0"/>
        <v>9.3340082393750645</v>
      </c>
      <c r="AJ7" s="28">
        <f t="shared" si="0"/>
        <v>9.1761068941802968</v>
      </c>
      <c r="AK7" s="28">
        <f t="shared" si="0"/>
        <v>8.7542961573961513</v>
      </c>
      <c r="AL7" s="28">
        <f t="shared" si="0"/>
        <v>9.276267724427381</v>
      </c>
      <c r="AM7" s="28">
        <f t="shared" si="0"/>
        <v>8.2503476654253802</v>
      </c>
      <c r="AN7" s="28">
        <f t="shared" si="0"/>
        <v>8.4880337953196214</v>
      </c>
      <c r="AO7" s="28">
        <f t="shared" si="0"/>
        <v>8.3640710656156401</v>
      </c>
      <c r="AP7" s="28">
        <f t="shared" si="0"/>
        <v>7.2257257668497434</v>
      </c>
      <c r="AQ7" s="28">
        <f t="shared" si="0"/>
        <v>5.901205652819602</v>
      </c>
      <c r="AR7" s="28">
        <f t="shared" si="0"/>
        <v>7.9999231265259159</v>
      </c>
      <c r="AS7" s="28">
        <f t="shared" si="0"/>
        <v>6.156668151370928</v>
      </c>
      <c r="AT7" s="28">
        <f t="shared" si="0"/>
        <v>7.8342716588824475</v>
      </c>
      <c r="AU7" s="28">
        <f t="shared" si="0"/>
        <v>6.8489483232859465</v>
      </c>
      <c r="AV7" s="28">
        <f t="shared" si="0"/>
        <v>6.7699720948561932</v>
      </c>
      <c r="AW7" s="28">
        <f t="shared" si="0"/>
        <v>6.2396088000209859</v>
      </c>
      <c r="AX7" s="28">
        <f t="shared" si="0"/>
        <v>9.8706052548818963</v>
      </c>
      <c r="AY7" s="28">
        <f t="shared" si="0"/>
        <v>9.4218019948032516</v>
      </c>
      <c r="AZ7" s="28">
        <f t="shared" si="0"/>
        <v>9.0263162818909262</v>
      </c>
      <c r="BA7" s="28">
        <f t="shared" si="0"/>
        <v>8.5055592199300687</v>
      </c>
      <c r="BB7" s="28">
        <f t="shared" si="0"/>
        <v>7.2332675508962252</v>
      </c>
      <c r="BC7" s="28">
        <f t="shared" si="0"/>
        <v>8.6305906534064007</v>
      </c>
      <c r="BD7" s="28">
        <f t="shared" si="0"/>
        <v>7.247504109169431</v>
      </c>
      <c r="BE7" s="28">
        <f t="shared" si="0"/>
        <v>9.0359133772810267</v>
      </c>
      <c r="BI7" s="28">
        <f t="shared" si="9"/>
        <v>2.2864022468852387</v>
      </c>
      <c r="BJ7" s="28">
        <f t="shared" ref="BJ7:BJ10" si="34">(AH7-5.9974)/1.1314</f>
        <v>1.6701288098133578</v>
      </c>
      <c r="BK7" s="28">
        <f t="shared" si="10"/>
        <v>1.3581118231979088</v>
      </c>
      <c r="BL7" s="28">
        <f t="shared" si="11"/>
        <v>1.190967390896895</v>
      </c>
      <c r="BM7" s="28">
        <f t="shared" si="12"/>
        <v>0.43515748022550005</v>
      </c>
      <c r="BN7" s="28">
        <f t="shared" si="13"/>
        <v>1.9071139106662829</v>
      </c>
      <c r="BO7" s="28">
        <f t="shared" si="14"/>
        <v>1.1224588040853678</v>
      </c>
      <c r="BP7" s="28">
        <f t="shared" si="15"/>
        <v>1.0481309622033639</v>
      </c>
      <c r="BQ7" s="28">
        <f t="shared" si="16"/>
        <v>1.9825831774254834</v>
      </c>
      <c r="BR7" s="28">
        <f t="shared" si="17"/>
        <v>3.0659484263286352</v>
      </c>
      <c r="BS7" s="28">
        <f t="shared" si="18"/>
        <v>-0.8781236327631049</v>
      </c>
      <c r="BT7" s="28">
        <f t="shared" si="19"/>
        <v>1.2209112370061546</v>
      </c>
      <c r="BU7" s="28">
        <f t="shared" si="20"/>
        <v>-1.4047914112373967</v>
      </c>
      <c r="BV7" s="28">
        <f t="shared" si="21"/>
        <v>1.2877915589627043</v>
      </c>
      <c r="BW7" s="28">
        <f t="shared" si="22"/>
        <v>-0.36025055997666777</v>
      </c>
      <c r="BX7" s="28">
        <f t="shared" si="23"/>
        <v>-0.26552539090633503</v>
      </c>
      <c r="BY7" s="28">
        <f t="shared" si="24"/>
        <v>0.26562587756241562</v>
      </c>
      <c r="BZ7" s="28">
        <f t="shared" si="25"/>
        <v>2.1421425626359443</v>
      </c>
      <c r="CA7" s="28">
        <f t="shared" si="26"/>
        <v>1.828650690299745</v>
      </c>
      <c r="CB7" s="28">
        <f t="shared" si="27"/>
        <v>0.91333293147877437</v>
      </c>
      <c r="CC7" s="28">
        <f t="shared" si="28"/>
        <v>0.56640897279644076</v>
      </c>
      <c r="CD7" s="28">
        <f t="shared" si="29"/>
        <v>0.60884237361262383</v>
      </c>
      <c r="CE7" s="28">
        <f t="shared" si="30"/>
        <v>1.8008776492533622</v>
      </c>
      <c r="CF7" s="28">
        <f t="shared" si="31"/>
        <v>1.3725325764588412</v>
      </c>
      <c r="CG7" s="28">
        <f t="shared" si="32"/>
        <v>1.6110954674231106</v>
      </c>
      <c r="CH7" s="28"/>
      <c r="CI7" s="28"/>
      <c r="CJ7" s="28">
        <f t="shared" si="33"/>
        <v>193.37585498485785</v>
      </c>
      <c r="CK7" s="28">
        <f t="shared" si="1"/>
        <v>46.78738900266341</v>
      </c>
      <c r="CL7" s="28">
        <f t="shared" si="1"/>
        <v>22.809292956116916</v>
      </c>
      <c r="CM7" s="28">
        <f t="shared" si="1"/>
        <v>15.522704529909944</v>
      </c>
      <c r="CN7" s="28">
        <f t="shared" si="1"/>
        <v>2.7236887702309387</v>
      </c>
      <c r="CO7" s="28">
        <f t="shared" si="1"/>
        <v>80.744678688890076</v>
      </c>
      <c r="CP7" s="28">
        <f t="shared" si="1"/>
        <v>13.257413558170104</v>
      </c>
      <c r="CQ7" s="28">
        <f t="shared" si="1"/>
        <v>11.172000904843118</v>
      </c>
      <c r="CR7" s="28">
        <f t="shared" si="1"/>
        <v>96.068979505595749</v>
      </c>
      <c r="CS7" s="28">
        <f t="shared" si="1"/>
        <v>1163.9877944315629</v>
      </c>
      <c r="CT7" s="28">
        <f t="shared" si="1"/>
        <v>0.13239645819817569</v>
      </c>
      <c r="CU7" s="28">
        <f t="shared" si="1"/>
        <v>16.630727096032363</v>
      </c>
      <c r="CV7" s="28">
        <f t="shared" si="1"/>
        <v>3.9373914034955541E-2</v>
      </c>
      <c r="CW7" s="28">
        <f t="shared" si="1"/>
        <v>19.399545666667134</v>
      </c>
      <c r="CX7" s="28">
        <f t="shared" si="1"/>
        <v>0.4362640633214776</v>
      </c>
      <c r="CY7" s="28">
        <f t="shared" si="1"/>
        <v>0.54259352782167691</v>
      </c>
      <c r="CZ7" s="28">
        <f t="shared" si="1"/>
        <v>1.843426717347916</v>
      </c>
      <c r="DA7" s="28">
        <f t="shared" si="1"/>
        <v>138.7211123670354</v>
      </c>
      <c r="DB7" s="28">
        <f t="shared" si="1"/>
        <v>67.398571260453664</v>
      </c>
      <c r="DC7" s="28">
        <f t="shared" si="1"/>
        <v>8.1909246630515167</v>
      </c>
      <c r="DD7" s="28">
        <f t="shared" si="1"/>
        <v>3.6847580201044901</v>
      </c>
      <c r="DE7" s="28">
        <f t="shared" si="1"/>
        <v>4.0629583807018133</v>
      </c>
      <c r="DF7" s="28">
        <f t="shared" si="1"/>
        <v>63.223371150307521</v>
      </c>
      <c r="DG7" s="28">
        <f t="shared" si="1"/>
        <v>23.579390584982573</v>
      </c>
      <c r="DH7" s="28">
        <f t="shared" si="1"/>
        <v>40.840915372789937</v>
      </c>
      <c r="DI7" s="38"/>
      <c r="DJ7" s="28"/>
      <c r="DK7" s="37">
        <f t="shared" si="2"/>
        <v>3094.0136797577256</v>
      </c>
      <c r="DL7" s="39">
        <f t="shared" si="2"/>
        <v>748.59822404261456</v>
      </c>
      <c r="DM7" s="39">
        <f t="shared" si="2"/>
        <v>364.94868729787066</v>
      </c>
      <c r="DN7" s="39">
        <f t="shared" si="2"/>
        <v>248.36327247855911</v>
      </c>
      <c r="DO7" s="39">
        <f t="shared" si="2"/>
        <v>43.579020323695019</v>
      </c>
      <c r="DP7" s="39">
        <f t="shared" si="2"/>
        <v>1291.9148590222412</v>
      </c>
      <c r="DQ7" s="39">
        <f t="shared" si="2"/>
        <v>212.11861693072166</v>
      </c>
      <c r="DR7" s="39">
        <f t="shared" si="2"/>
        <v>178.75201447748989</v>
      </c>
      <c r="DS7" s="39">
        <f t="shared" si="2"/>
        <v>1537.103672089532</v>
      </c>
      <c r="DT7" s="39">
        <f t="shared" si="2"/>
        <v>18623.804710905006</v>
      </c>
      <c r="DU7" s="39">
        <f t="shared" si="3"/>
        <v>2.1183433311708111</v>
      </c>
      <c r="DV7" s="39">
        <f t="shared" si="3"/>
        <v>266.0916335365178</v>
      </c>
      <c r="DW7" s="39">
        <f t="shared" si="3"/>
        <v>0.62998262455928866</v>
      </c>
      <c r="DX7" s="39">
        <f t="shared" si="3"/>
        <v>310.39273066667414</v>
      </c>
      <c r="DY7" s="39">
        <f t="shared" si="3"/>
        <v>6.9802250131436416</v>
      </c>
      <c r="DZ7" s="39">
        <f t="shared" si="3"/>
        <v>8.6814964451468306</v>
      </c>
      <c r="EA7" s="39">
        <f t="shared" si="3"/>
        <v>29.494827477566655</v>
      </c>
      <c r="EB7" s="39">
        <f t="shared" si="3"/>
        <v>2219.5377978725664</v>
      </c>
      <c r="EC7" s="39">
        <f t="shared" si="3"/>
        <v>1078.3771401672586</v>
      </c>
      <c r="ED7" s="39">
        <f t="shared" si="3"/>
        <v>131.05479460882427</v>
      </c>
      <c r="EE7" s="39">
        <f t="shared" si="4"/>
        <v>58.956128321671841</v>
      </c>
      <c r="EF7" s="39">
        <f t="shared" si="4"/>
        <v>65.007334091229012</v>
      </c>
      <c r="EG7" s="39">
        <f t="shared" si="4"/>
        <v>1011.5739384049203</v>
      </c>
      <c r="EH7" s="39">
        <f t="shared" si="4"/>
        <v>377.27024935972116</v>
      </c>
      <c r="EI7" s="39">
        <f t="shared" si="4"/>
        <v>653.45464596463898</v>
      </c>
      <c r="EM7" s="37">
        <f t="shared" si="5"/>
        <v>4.641020519636589</v>
      </c>
      <c r="EN7" s="37">
        <f t="shared" si="5"/>
        <v>1.1228973360639218</v>
      </c>
      <c r="EO7" s="37">
        <f t="shared" si="5"/>
        <v>0.547423030946806</v>
      </c>
      <c r="EP7" s="37">
        <f t="shared" si="5"/>
        <v>0.37254490871783869</v>
      </c>
      <c r="EQ7" s="37">
        <f t="shared" si="5"/>
        <v>6.5368530485542517E-2</v>
      </c>
      <c r="ER7" s="37">
        <f t="shared" si="5"/>
        <v>1.9378722885333619</v>
      </c>
      <c r="ES7" s="37">
        <f t="shared" si="5"/>
        <v>0.31817792539608253</v>
      </c>
      <c r="ET7" s="37">
        <f t="shared" si="5"/>
        <v>0.26812802171623484</v>
      </c>
      <c r="EU7" s="37">
        <f t="shared" si="5"/>
        <v>2.305655508134298</v>
      </c>
      <c r="EV7" s="37">
        <f t="shared" si="5"/>
        <v>27.935707066357505</v>
      </c>
      <c r="EW7" s="37">
        <f t="shared" si="6"/>
        <v>3.1775149967562168E-3</v>
      </c>
      <c r="EX7" s="37">
        <f t="shared" si="6"/>
        <v>0.39913745030477671</v>
      </c>
      <c r="EY7" s="37">
        <f t="shared" si="6"/>
        <v>9.4497393683893292E-4</v>
      </c>
      <c r="EZ7" s="37">
        <f t="shared" si="6"/>
        <v>0.46558909600001119</v>
      </c>
      <c r="FA7" s="37">
        <f t="shared" si="6"/>
        <v>1.0470337519715463E-2</v>
      </c>
      <c r="FB7" s="37">
        <f t="shared" si="6"/>
        <v>1.3022244667720246E-2</v>
      </c>
      <c r="FC7" s="37">
        <f t="shared" si="6"/>
        <v>4.4242241216349981E-2</v>
      </c>
      <c r="FD7" s="37">
        <f t="shared" si="6"/>
        <v>3.3293066968088496</v>
      </c>
      <c r="FE7" s="37">
        <f t="shared" si="6"/>
        <v>1.617565710250888</v>
      </c>
      <c r="FF7" s="37">
        <f t="shared" si="6"/>
        <v>0.19658219191323639</v>
      </c>
      <c r="FG7" s="37">
        <f t="shared" si="7"/>
        <v>8.8434192482507765E-2</v>
      </c>
      <c r="FH7" s="37">
        <f t="shared" si="7"/>
        <v>9.7511001136843523E-2</v>
      </c>
      <c r="FI7" s="37">
        <f t="shared" si="7"/>
        <v>1.5173609076073806</v>
      </c>
      <c r="FJ7" s="37">
        <f t="shared" si="7"/>
        <v>0.56590537403958174</v>
      </c>
      <c r="FK7" s="37">
        <f t="shared" si="7"/>
        <v>0.98018196894695853</v>
      </c>
    </row>
    <row r="8" spans="1:167" x14ac:dyDescent="0.2">
      <c r="A8" s="3" t="s">
        <v>2</v>
      </c>
      <c r="B8" s="3" t="s">
        <v>124</v>
      </c>
      <c r="C8" s="3" t="s">
        <v>128</v>
      </c>
      <c r="D8" s="12">
        <f>PeakArea!D6</f>
        <v>23710987.810435299</v>
      </c>
      <c r="E8" s="12">
        <f>PeakArea!E6</f>
        <v>1100399572.4719801</v>
      </c>
      <c r="F8" s="21">
        <f>PeakArea!F6</f>
        <v>72981279.547808304</v>
      </c>
      <c r="G8" s="12">
        <f>PeakArea!G6</f>
        <v>2136381032.8550601</v>
      </c>
      <c r="H8" s="12">
        <f>PeakArea!H6</f>
        <v>1485396236.4783399</v>
      </c>
      <c r="I8" s="12">
        <f>PeakArea!I6</f>
        <v>540811447.72191203</v>
      </c>
      <c r="J8" s="12">
        <f>PeakArea!J6</f>
        <v>1775355253.0462999</v>
      </c>
      <c r="K8" s="12">
        <f>PeakArea!K6</f>
        <v>182964406.593528</v>
      </c>
      <c r="L8" s="12">
        <f>PeakArea!L6</f>
        <v>313083083.153467</v>
      </c>
      <c r="M8" s="12">
        <f>PeakArea!M6</f>
        <v>228272529.62343901</v>
      </c>
      <c r="N8" s="12">
        <f>PeakArea!N6</f>
        <v>16634568.021617699</v>
      </c>
      <c r="O8" s="12">
        <f>PeakArea!O6</f>
        <v>746752.96888099099</v>
      </c>
      <c r="P8" s="12">
        <f>PeakArea!P6</f>
        <v>101643041.838375</v>
      </c>
      <c r="Q8" s="12">
        <f>PeakArea!Q6</f>
        <v>1730070.6407858301</v>
      </c>
      <c r="R8" s="12">
        <f>PeakArea!R6</f>
        <v>67183009.828044102</v>
      </c>
      <c r="S8" s="12">
        <f>PeakArea!S6</f>
        <v>6134254.9970364403</v>
      </c>
      <c r="T8" s="12">
        <f>PeakArea!T6</f>
        <v>6412749.0413868399</v>
      </c>
      <c r="U8" s="12">
        <f>PeakArea!U6</f>
        <v>2058105.6509183601</v>
      </c>
      <c r="V8" s="12">
        <f>PeakArea!V6</f>
        <v>7128841725.0545902</v>
      </c>
      <c r="W8" s="12">
        <f>PeakArea!W6</f>
        <v>2547821567.91961</v>
      </c>
      <c r="X8" s="12">
        <f>PeakArea!X6</f>
        <v>1000138930.05477</v>
      </c>
      <c r="Y8" s="12">
        <f>PeakArea!Y6</f>
        <v>321433869.069143</v>
      </c>
      <c r="Z8" s="12">
        <f>PeakArea!Z6</f>
        <v>17546848.8388572</v>
      </c>
      <c r="AA8" s="12">
        <f>PeakArea!AA6</f>
        <v>435398463.99542099</v>
      </c>
      <c r="AB8" s="12">
        <f>PeakArea!AB6</f>
        <v>15800482.476135001</v>
      </c>
      <c r="AC8" s="12">
        <f>PeakArea!AC6</f>
        <v>961073827.35139704</v>
      </c>
      <c r="AD8" s="33"/>
      <c r="AE8" s="33"/>
      <c r="AG8" s="28">
        <f t="shared" si="8"/>
        <v>9.0415504129852788</v>
      </c>
      <c r="AH8" s="28">
        <f t="shared" si="0"/>
        <v>7.8632114733843572</v>
      </c>
      <c r="AI8" s="28">
        <f t="shared" si="0"/>
        <v>9.3296787135758166</v>
      </c>
      <c r="AJ8" s="28">
        <f t="shared" si="0"/>
        <v>9.171842319216875</v>
      </c>
      <c r="AK8" s="28">
        <f t="shared" si="0"/>
        <v>8.7330458760360887</v>
      </c>
      <c r="AL8" s="28">
        <f t="shared" si="0"/>
        <v>9.2492852695039609</v>
      </c>
      <c r="AM8" s="28">
        <f t="shared" si="0"/>
        <v>8.2623666114599033</v>
      </c>
      <c r="AN8" s="28">
        <f t="shared" si="0"/>
        <v>8.4956596019778718</v>
      </c>
      <c r="AO8" s="28">
        <f t="shared" si="0"/>
        <v>8.3584536515218986</v>
      </c>
      <c r="AP8" s="28">
        <f t="shared" si="0"/>
        <v>7.2210115272809663</v>
      </c>
      <c r="AQ8" s="28">
        <f t="shared" si="0"/>
        <v>5.8731769579130173</v>
      </c>
      <c r="AR8" s="28">
        <f t="shared" si="0"/>
        <v>8.0070776535630372</v>
      </c>
      <c r="AS8" s="28">
        <f t="shared" si="0"/>
        <v>6.2380638362369734</v>
      </c>
      <c r="AT8" s="28">
        <f t="shared" si="0"/>
        <v>7.8272594565230627</v>
      </c>
      <c r="AU8" s="28">
        <f t="shared" si="0"/>
        <v>6.7877618253641092</v>
      </c>
      <c r="AV8" s="28">
        <f t="shared" si="0"/>
        <v>6.8070442444278463</v>
      </c>
      <c r="AW8" s="28">
        <f t="shared" si="0"/>
        <v>6.3134676650975194</v>
      </c>
      <c r="AX8" s="28">
        <f t="shared" si="0"/>
        <v>9.853018972589485</v>
      </c>
      <c r="AY8" s="28">
        <f t="shared" si="0"/>
        <v>9.406169009698889</v>
      </c>
      <c r="AZ8" s="28">
        <f t="shared" si="0"/>
        <v>9.0000603323652655</v>
      </c>
      <c r="BA8" s="28">
        <f t="shared" si="0"/>
        <v>8.507091635883663</v>
      </c>
      <c r="BB8" s="28">
        <f t="shared" si="0"/>
        <v>7.2441991347748997</v>
      </c>
      <c r="BC8" s="28">
        <f t="shared" si="0"/>
        <v>8.6388868925978421</v>
      </c>
      <c r="BD8" s="28">
        <f t="shared" si="0"/>
        <v>7.1986703485698591</v>
      </c>
      <c r="BE8" s="28">
        <f t="shared" si="0"/>
        <v>8.9827567503946639</v>
      </c>
      <c r="BI8" s="28">
        <f t="shared" si="9"/>
        <v>2.3073407873155141</v>
      </c>
      <c r="BJ8" s="28">
        <f t="shared" si="34"/>
        <v>1.6491174415629817</v>
      </c>
      <c r="BK8" s="28">
        <f t="shared" si="10"/>
        <v>1.3535288595065273</v>
      </c>
      <c r="BL8" s="28">
        <f t="shared" si="11"/>
        <v>1.1864531800750238</v>
      </c>
      <c r="BM8" s="28">
        <f t="shared" si="12"/>
        <v>0.4125700212968621</v>
      </c>
      <c r="BN8" s="28">
        <f t="shared" si="13"/>
        <v>1.877708445405363</v>
      </c>
      <c r="BO8" s="28">
        <f t="shared" si="14"/>
        <v>1.1332613800646263</v>
      </c>
      <c r="BP8" s="28">
        <f t="shared" si="15"/>
        <v>1.0570323356809528</v>
      </c>
      <c r="BQ8" s="28">
        <f t="shared" si="16"/>
        <v>1.9780387116915286</v>
      </c>
      <c r="BR8" s="28">
        <f t="shared" si="17"/>
        <v>3.0600519415646863</v>
      </c>
      <c r="BS8" s="28">
        <f t="shared" si="18"/>
        <v>-0.90811367653218755</v>
      </c>
      <c r="BT8" s="28">
        <f t="shared" si="19"/>
        <v>1.2291938568685317</v>
      </c>
      <c r="BU8" s="28">
        <f t="shared" si="20"/>
        <v>-1.3075793189573952</v>
      </c>
      <c r="BV8" s="28">
        <f t="shared" si="21"/>
        <v>1.2795029036915639</v>
      </c>
      <c r="BW8" s="28">
        <f t="shared" si="22"/>
        <v>-0.42530105744832125</v>
      </c>
      <c r="BX8" s="28">
        <f t="shared" si="23"/>
        <v>-0.22556403532624117</v>
      </c>
      <c r="BY8" s="28">
        <f t="shared" si="24"/>
        <v>0.33126069945571829</v>
      </c>
      <c r="BZ8" s="28">
        <f t="shared" si="25"/>
        <v>2.1210128230079119</v>
      </c>
      <c r="CA8" s="28">
        <f t="shared" si="26"/>
        <v>1.8095441330956841</v>
      </c>
      <c r="CB8" s="28">
        <f t="shared" si="27"/>
        <v>0.88591157427181799</v>
      </c>
      <c r="CC8" s="28">
        <f t="shared" si="28"/>
        <v>0.56802663980118517</v>
      </c>
      <c r="CD8" s="28">
        <f t="shared" si="29"/>
        <v>0.61984215614298654</v>
      </c>
      <c r="CE8" s="28">
        <f t="shared" si="30"/>
        <v>1.8105774495473428</v>
      </c>
      <c r="CF8" s="28">
        <f t="shared" si="31"/>
        <v>1.3349768119432897</v>
      </c>
      <c r="CG8" s="28">
        <f t="shared" si="32"/>
        <v>1.5170795019360876</v>
      </c>
      <c r="CH8" s="28"/>
      <c r="CI8" s="28"/>
      <c r="CJ8" s="28">
        <f t="shared" si="33"/>
        <v>202.92744499364773</v>
      </c>
      <c r="CK8" s="28">
        <f t="shared" si="1"/>
        <v>44.577677869632126</v>
      </c>
      <c r="CL8" s="28">
        <f t="shared" si="1"/>
        <v>22.569859705485715</v>
      </c>
      <c r="CM8" s="28">
        <f t="shared" si="1"/>
        <v>15.362191694371283</v>
      </c>
      <c r="CN8" s="28">
        <f t="shared" si="1"/>
        <v>2.5856516905642981</v>
      </c>
      <c r="CO8" s="28">
        <f t="shared" si="1"/>
        <v>75.458548227197056</v>
      </c>
      <c r="CP8" s="28">
        <f t="shared" si="1"/>
        <v>13.591311933739185</v>
      </c>
      <c r="CQ8" s="28">
        <f t="shared" si="1"/>
        <v>11.403346887688185</v>
      </c>
      <c r="CR8" s="28">
        <f t="shared" si="1"/>
        <v>95.068953145797749</v>
      </c>
      <c r="CS8" s="28">
        <f t="shared" si="1"/>
        <v>1148.2909487356828</v>
      </c>
      <c r="CT8" s="28">
        <f t="shared" si="1"/>
        <v>0.12356239666772323</v>
      </c>
      <c r="CU8" s="28">
        <f t="shared" si="1"/>
        <v>16.950942741127154</v>
      </c>
      <c r="CV8" s="28">
        <f t="shared" si="1"/>
        <v>4.9251638260799729E-2</v>
      </c>
      <c r="CW8" s="28">
        <f t="shared" si="1"/>
        <v>19.032809628644465</v>
      </c>
      <c r="CX8" s="28">
        <f t="shared" si="1"/>
        <v>0.37557696017556119</v>
      </c>
      <c r="CY8" s="28">
        <f t="shared" si="1"/>
        <v>0.59488903581472741</v>
      </c>
      <c r="CZ8" s="28">
        <f t="shared" si="1"/>
        <v>2.1441773273952034</v>
      </c>
      <c r="DA8" s="28">
        <f t="shared" si="1"/>
        <v>132.1334647425771</v>
      </c>
      <c r="DB8" s="28">
        <f t="shared" si="1"/>
        <v>64.497685922072577</v>
      </c>
      <c r="DC8" s="28">
        <f t="shared" si="1"/>
        <v>7.6897385529928588</v>
      </c>
      <c r="DD8" s="28">
        <f t="shared" si="1"/>
        <v>3.6985086588788723</v>
      </c>
      <c r="DE8" s="28">
        <f t="shared" si="1"/>
        <v>4.1671790027626061</v>
      </c>
      <c r="DF8" s="28">
        <f t="shared" si="1"/>
        <v>64.651327913066709</v>
      </c>
      <c r="DG8" s="28">
        <f t="shared" si="1"/>
        <v>21.626030539177229</v>
      </c>
      <c r="DH8" s="28">
        <f t="shared" si="1"/>
        <v>32.891183595702145</v>
      </c>
      <c r="DI8" s="38"/>
      <c r="DJ8" s="28"/>
      <c r="DK8" s="37">
        <f t="shared" si="2"/>
        <v>3246.8391198983636</v>
      </c>
      <c r="DL8" s="39">
        <f t="shared" si="2"/>
        <v>713.24284591411401</v>
      </c>
      <c r="DM8" s="39">
        <f t="shared" si="2"/>
        <v>361.11775528777144</v>
      </c>
      <c r="DN8" s="39">
        <f t="shared" si="2"/>
        <v>245.79506710994053</v>
      </c>
      <c r="DO8" s="39">
        <f t="shared" si="2"/>
        <v>41.37042704902877</v>
      </c>
      <c r="DP8" s="39">
        <f t="shared" si="2"/>
        <v>1207.3367716351529</v>
      </c>
      <c r="DQ8" s="39">
        <f t="shared" si="2"/>
        <v>217.46099093982696</v>
      </c>
      <c r="DR8" s="39">
        <f t="shared" si="2"/>
        <v>182.45355020301096</v>
      </c>
      <c r="DS8" s="39">
        <f t="shared" si="2"/>
        <v>1521.103250332764</v>
      </c>
      <c r="DT8" s="39">
        <f t="shared" si="2"/>
        <v>18372.655179770925</v>
      </c>
      <c r="DU8" s="39">
        <f t="shared" si="3"/>
        <v>1.9769983466835717</v>
      </c>
      <c r="DV8" s="39">
        <f t="shared" si="3"/>
        <v>271.21508385803446</v>
      </c>
      <c r="DW8" s="39">
        <f t="shared" si="3"/>
        <v>0.78802621217279567</v>
      </c>
      <c r="DX8" s="39">
        <f t="shared" si="3"/>
        <v>304.52495405831144</v>
      </c>
      <c r="DY8" s="39">
        <f t="shared" si="3"/>
        <v>6.0092313628089791</v>
      </c>
      <c r="DZ8" s="39">
        <f t="shared" si="3"/>
        <v>9.5182245730356385</v>
      </c>
      <c r="EA8" s="39">
        <f t="shared" si="3"/>
        <v>34.306837238323254</v>
      </c>
      <c r="EB8" s="39">
        <f t="shared" si="3"/>
        <v>2114.1354358812337</v>
      </c>
      <c r="EC8" s="39">
        <f t="shared" si="3"/>
        <v>1031.9629747531612</v>
      </c>
      <c r="ED8" s="39">
        <f t="shared" si="3"/>
        <v>123.03581684788574</v>
      </c>
      <c r="EE8" s="39">
        <f t="shared" si="4"/>
        <v>59.176138542061956</v>
      </c>
      <c r="EF8" s="39">
        <f t="shared" si="4"/>
        <v>66.674864044201698</v>
      </c>
      <c r="EG8" s="39">
        <f t="shared" si="4"/>
        <v>1034.4212466090673</v>
      </c>
      <c r="EH8" s="39">
        <f t="shared" si="4"/>
        <v>346.01648862683567</v>
      </c>
      <c r="EI8" s="39">
        <f t="shared" si="4"/>
        <v>526.25893753123432</v>
      </c>
      <c r="EM8" s="37">
        <f t="shared" si="5"/>
        <v>4.870258679847546</v>
      </c>
      <c r="EN8" s="37">
        <f t="shared" si="5"/>
        <v>1.069864268871171</v>
      </c>
      <c r="EO8" s="37">
        <f t="shared" si="5"/>
        <v>0.54167663293165724</v>
      </c>
      <c r="EP8" s="37">
        <f t="shared" si="5"/>
        <v>0.36869260066491077</v>
      </c>
      <c r="EQ8" s="37">
        <f t="shared" si="5"/>
        <v>6.205564057354316E-2</v>
      </c>
      <c r="ER8" s="37">
        <f t="shared" si="5"/>
        <v>1.8110051574527293</v>
      </c>
      <c r="ES8" s="37">
        <f t="shared" si="5"/>
        <v>0.32619148640974044</v>
      </c>
      <c r="ET8" s="37">
        <f t="shared" si="5"/>
        <v>0.27368032530451641</v>
      </c>
      <c r="EU8" s="37">
        <f t="shared" si="5"/>
        <v>2.2816548754991457</v>
      </c>
      <c r="EV8" s="37">
        <f t="shared" si="5"/>
        <v>27.558982769656389</v>
      </c>
      <c r="EW8" s="37">
        <f t="shared" si="6"/>
        <v>2.9654975200253575E-3</v>
      </c>
      <c r="EX8" s="37">
        <f t="shared" si="6"/>
        <v>0.40682262578705169</v>
      </c>
      <c r="EY8" s="37">
        <f t="shared" si="6"/>
        <v>1.1820393182591935E-3</v>
      </c>
      <c r="EZ8" s="37">
        <f t="shared" si="6"/>
        <v>0.45678743108746717</v>
      </c>
      <c r="FA8" s="37">
        <f t="shared" si="6"/>
        <v>9.0138470442134681E-3</v>
      </c>
      <c r="FB8" s="37">
        <f t="shared" si="6"/>
        <v>1.4277336859553458E-2</v>
      </c>
      <c r="FC8" s="37">
        <f t="shared" si="6"/>
        <v>5.1460255857484878E-2</v>
      </c>
      <c r="FD8" s="37">
        <f t="shared" si="6"/>
        <v>3.1712031538218506</v>
      </c>
      <c r="FE8" s="37">
        <f t="shared" si="6"/>
        <v>1.5479444621297418</v>
      </c>
      <c r="FF8" s="37">
        <f t="shared" si="6"/>
        <v>0.18455372527182862</v>
      </c>
      <c r="FG8" s="37">
        <f t="shared" si="7"/>
        <v>8.8764207813092938E-2</v>
      </c>
      <c r="FH8" s="37">
        <f t="shared" si="7"/>
        <v>0.10001229606630255</v>
      </c>
      <c r="FI8" s="37">
        <f t="shared" si="7"/>
        <v>1.5516318699136009</v>
      </c>
      <c r="FJ8" s="37">
        <f t="shared" si="7"/>
        <v>0.51902473294025342</v>
      </c>
      <c r="FK8" s="37">
        <f t="shared" si="7"/>
        <v>0.78938840629685147</v>
      </c>
    </row>
    <row r="9" spans="1:167" x14ac:dyDescent="0.2">
      <c r="A9" s="3" t="s">
        <v>127</v>
      </c>
      <c r="B9" s="3" t="s">
        <v>124</v>
      </c>
      <c r="C9" s="3" t="s">
        <v>128</v>
      </c>
      <c r="D9" s="12">
        <f>PeakArea!D7</f>
        <v>24144430.925858799</v>
      </c>
      <c r="E9" s="12">
        <f>PeakArea!E7</f>
        <v>951995608.01625204</v>
      </c>
      <c r="F9" s="21">
        <f>PeakArea!F7</f>
        <v>73011233.183461502</v>
      </c>
      <c r="G9" s="12">
        <f>PeakArea!G7</f>
        <v>2020487439.3542399</v>
      </c>
      <c r="H9" s="12">
        <f>PeakArea!H7</f>
        <v>1473943747.6954701</v>
      </c>
      <c r="I9" s="12">
        <f>PeakArea!I7</f>
        <v>523945539.75709301</v>
      </c>
      <c r="J9" s="12">
        <f>PeakArea!J7</f>
        <v>1742491263.4051199</v>
      </c>
      <c r="K9" s="12">
        <f>PeakArea!K7</f>
        <v>173472528.24317801</v>
      </c>
      <c r="L9" s="12">
        <f>PeakArea!L7</f>
        <v>310868082.224428</v>
      </c>
      <c r="M9" s="12">
        <f>PeakArea!M7</f>
        <v>224194162.39762801</v>
      </c>
      <c r="N9" s="12">
        <f>PeakArea!N7</f>
        <v>17436124.129378401</v>
      </c>
      <c r="O9" s="12">
        <f>PeakArea!O7</f>
        <v>691574.94830515096</v>
      </c>
      <c r="P9" s="12">
        <f>PeakArea!P7</f>
        <v>103179796.95616101</v>
      </c>
      <c r="Q9" s="12">
        <f>PeakArea!Q7</f>
        <v>935443.91274312802</v>
      </c>
      <c r="R9" s="12">
        <f>PeakArea!R7</f>
        <v>68203745.418582201</v>
      </c>
      <c r="S9" s="12">
        <f>PeakArea!S7</f>
        <v>5254466.6750523597</v>
      </c>
      <c r="T9" s="12">
        <f>PeakArea!T7</f>
        <v>4991643.2036616001</v>
      </c>
      <c r="U9" s="12">
        <f>PeakArea!U7</f>
        <v>1672191.24560256</v>
      </c>
      <c r="V9" s="12">
        <f>PeakArea!V7</f>
        <v>7133080252.7371702</v>
      </c>
      <c r="W9" s="12">
        <f>PeakArea!W7</f>
        <v>2548548574.4358401</v>
      </c>
      <c r="X9" s="12">
        <f>PeakArea!X7</f>
        <v>976670904.02764702</v>
      </c>
      <c r="Y9" s="12">
        <f>PeakArea!Y7</f>
        <v>306208679.66351002</v>
      </c>
      <c r="Z9" s="12">
        <f>PeakArea!Z7</f>
        <v>15416997.0247068</v>
      </c>
      <c r="AA9" s="12">
        <f>PeakArea!AA7</f>
        <v>450560544.08584398</v>
      </c>
      <c r="AB9" s="12">
        <f>PeakArea!AB7</f>
        <v>13886256.619456399</v>
      </c>
      <c r="AC9" s="12">
        <f>PeakArea!AC7</f>
        <v>942329366.93053496</v>
      </c>
      <c r="AD9" s="33"/>
      <c r="AE9" s="33"/>
      <c r="AG9" s="28">
        <f t="shared" si="8"/>
        <v>8.9786349447933969</v>
      </c>
      <c r="AH9" s="28">
        <f t="shared" si="0"/>
        <v>7.863389683877708</v>
      </c>
      <c r="AI9" s="28">
        <f t="shared" si="0"/>
        <v>9.3054561549340242</v>
      </c>
      <c r="AJ9" s="28">
        <f t="shared" si="0"/>
        <v>9.1684809092139243</v>
      </c>
      <c r="AK9" s="28">
        <f t="shared" si="0"/>
        <v>8.7192861476475656</v>
      </c>
      <c r="AL9" s="28">
        <f t="shared" si="0"/>
        <v>9.241170609286856</v>
      </c>
      <c r="AM9" s="28">
        <f t="shared" si="0"/>
        <v>8.2392307080776028</v>
      </c>
      <c r="AN9" s="28">
        <f t="shared" si="0"/>
        <v>8.4925761339911059</v>
      </c>
      <c r="AO9" s="28">
        <f t="shared" si="0"/>
        <v>8.3506243001790974</v>
      </c>
      <c r="AP9" s="28">
        <f t="shared" si="0"/>
        <v>7.2414499521391882</v>
      </c>
      <c r="AQ9" s="28">
        <f t="shared" si="0"/>
        <v>5.8398392529508021</v>
      </c>
      <c r="AR9" s="28">
        <f t="shared" si="0"/>
        <v>8.0135946689055242</v>
      </c>
      <c r="AS9" s="28">
        <f t="shared" si="0"/>
        <v>5.9710177532295203</v>
      </c>
      <c r="AT9" s="28">
        <f t="shared" si="0"/>
        <v>7.8338082246558773</v>
      </c>
      <c r="AU9" s="28">
        <f t="shared" si="0"/>
        <v>6.7205286419939343</v>
      </c>
      <c r="AV9" s="28">
        <f t="shared" si="0"/>
        <v>6.6982435349638747</v>
      </c>
      <c r="AW9" s="28">
        <f t="shared" si="0"/>
        <v>6.2232859454475919</v>
      </c>
      <c r="AX9" s="28">
        <f t="shared" si="0"/>
        <v>9.8532771102010912</v>
      </c>
      <c r="AY9" s="28">
        <f t="shared" si="0"/>
        <v>9.4062929155030695</v>
      </c>
      <c r="AZ9" s="28">
        <f t="shared" si="0"/>
        <v>8.9897482498581667</v>
      </c>
      <c r="BA9" s="28">
        <f t="shared" si="0"/>
        <v>8.4860174968669515</v>
      </c>
      <c r="BB9" s="28">
        <f t="shared" si="0"/>
        <v>7.1879997885912825</v>
      </c>
      <c r="BC9" s="28">
        <f t="shared" si="0"/>
        <v>8.6537531575696622</v>
      </c>
      <c r="BD9" s="28">
        <f t="shared" si="0"/>
        <v>7.1425851868015711</v>
      </c>
      <c r="BE9" s="28">
        <f t="shared" si="0"/>
        <v>8.9742027257644015</v>
      </c>
      <c r="BI9" s="28">
        <f t="shared" si="9"/>
        <v>2.2440773703302126</v>
      </c>
      <c r="BJ9" s="28">
        <f t="shared" si="34"/>
        <v>1.6492749548150152</v>
      </c>
      <c r="BK9" s="28">
        <f t="shared" si="10"/>
        <v>1.3278883824854706</v>
      </c>
      <c r="BL9" s="28">
        <f t="shared" si="11"/>
        <v>1.1828950028727894</v>
      </c>
      <c r="BM9" s="28">
        <f t="shared" si="12"/>
        <v>0.39794445965940128</v>
      </c>
      <c r="BN9" s="28">
        <f t="shared" si="13"/>
        <v>1.868865092945571</v>
      </c>
      <c r="BO9" s="28">
        <f t="shared" si="14"/>
        <v>1.1124669315815232</v>
      </c>
      <c r="BP9" s="28">
        <f t="shared" si="15"/>
        <v>1.0534330967562813</v>
      </c>
      <c r="BQ9" s="28">
        <f t="shared" si="16"/>
        <v>1.9717047974913819</v>
      </c>
      <c r="BR9" s="28">
        <f t="shared" si="17"/>
        <v>3.0856159501428251</v>
      </c>
      <c r="BS9" s="28">
        <f t="shared" si="18"/>
        <v>-0.94378423608944761</v>
      </c>
      <c r="BT9" s="28">
        <f t="shared" si="19"/>
        <v>1.2367384451325822</v>
      </c>
      <c r="BU9" s="28">
        <f t="shared" si="20"/>
        <v>-1.6265164776907679</v>
      </c>
      <c r="BV9" s="28">
        <f t="shared" si="21"/>
        <v>1.2872437643686498</v>
      </c>
      <c r="BW9" s="28">
        <f t="shared" si="22"/>
        <v>-0.49678009569005516</v>
      </c>
      <c r="BX9" s="28">
        <f t="shared" si="23"/>
        <v>-0.3428440929569101</v>
      </c>
      <c r="BY9" s="28">
        <f t="shared" si="24"/>
        <v>0.25112054158677005</v>
      </c>
      <c r="BZ9" s="28">
        <f t="shared" si="25"/>
        <v>2.1213229727274916</v>
      </c>
      <c r="CA9" s="28">
        <f t="shared" si="26"/>
        <v>1.8096955701577477</v>
      </c>
      <c r="CB9" s="28">
        <f t="shared" si="27"/>
        <v>0.87514177530879056</v>
      </c>
      <c r="CC9" s="28">
        <f t="shared" si="28"/>
        <v>0.54578010858962434</v>
      </c>
      <c r="CD9" s="28">
        <f t="shared" si="29"/>
        <v>0.56329220023272575</v>
      </c>
      <c r="CE9" s="28">
        <f t="shared" si="30"/>
        <v>1.827958795241041</v>
      </c>
      <c r="CF9" s="28">
        <f t="shared" si="31"/>
        <v>1.2918443334627174</v>
      </c>
      <c r="CG9" s="28">
        <f t="shared" si="32"/>
        <v>1.5019503462405404</v>
      </c>
      <c r="CH9" s="28"/>
      <c r="CI9" s="28"/>
      <c r="CJ9" s="28">
        <f t="shared" si="33"/>
        <v>175.41929865897862</v>
      </c>
      <c r="CK9" s="28">
        <f t="shared" si="1"/>
        <v>44.59384857585858</v>
      </c>
      <c r="CL9" s="28">
        <f t="shared" si="1"/>
        <v>21.275921657464476</v>
      </c>
      <c r="CM9" s="28">
        <f t="shared" si="1"/>
        <v>15.236843359947438</v>
      </c>
      <c r="CN9" s="28">
        <f t="shared" si="1"/>
        <v>2.5000256220741792</v>
      </c>
      <c r="CO9" s="28">
        <f t="shared" si="1"/>
        <v>73.937556347405646</v>
      </c>
      <c r="CP9" s="28">
        <f t="shared" si="1"/>
        <v>12.955880439984165</v>
      </c>
      <c r="CQ9" s="28">
        <f t="shared" si="1"/>
        <v>11.309231567358982</v>
      </c>
      <c r="CR9" s="28">
        <f t="shared" si="1"/>
        <v>93.692493548067134</v>
      </c>
      <c r="CS9" s="28">
        <f t="shared" si="1"/>
        <v>1217.9121137935479</v>
      </c>
      <c r="CT9" s="28">
        <f t="shared" si="1"/>
        <v>0.11381926162756364</v>
      </c>
      <c r="CU9" s="28">
        <f t="shared" si="1"/>
        <v>17.247988150081856</v>
      </c>
      <c r="CV9" s="28">
        <f t="shared" si="1"/>
        <v>2.3631077381086163E-2</v>
      </c>
      <c r="CW9" s="28">
        <f t="shared" si="1"/>
        <v>19.375091598345811</v>
      </c>
      <c r="CX9" s="28">
        <f t="shared" si="1"/>
        <v>0.31858102432668589</v>
      </c>
      <c r="CY9" s="28">
        <f t="shared" si="1"/>
        <v>0.45410460605710329</v>
      </c>
      <c r="CZ9" s="28">
        <f t="shared" si="1"/>
        <v>1.7828735482782889</v>
      </c>
      <c r="DA9" s="28">
        <f t="shared" si="1"/>
        <v>132.22786104622921</v>
      </c>
      <c r="DB9" s="28">
        <f t="shared" si="1"/>
        <v>64.520179975279973</v>
      </c>
      <c r="DC9" s="28">
        <f t="shared" si="1"/>
        <v>7.5013905204379681</v>
      </c>
      <c r="DD9" s="28">
        <f t="shared" si="1"/>
        <v>3.5138248396400948</v>
      </c>
      <c r="DE9" s="28">
        <f t="shared" si="1"/>
        <v>3.6584085236940775</v>
      </c>
      <c r="DF9" s="28">
        <f t="shared" si="1"/>
        <v>67.291280899489621</v>
      </c>
      <c r="DG9" s="28">
        <f t="shared" si="1"/>
        <v>19.581426799546414</v>
      </c>
      <c r="DH9" s="28">
        <f t="shared" si="1"/>
        <v>31.765108730263282</v>
      </c>
      <c r="DI9" s="38"/>
      <c r="DJ9" s="28"/>
      <c r="DK9" s="37">
        <f t="shared" si="2"/>
        <v>2806.7087785436579</v>
      </c>
      <c r="DL9" s="39">
        <f t="shared" si="2"/>
        <v>713.50157721373728</v>
      </c>
      <c r="DM9" s="39">
        <f t="shared" si="2"/>
        <v>340.41474651943162</v>
      </c>
      <c r="DN9" s="39">
        <f t="shared" si="2"/>
        <v>243.789493759159</v>
      </c>
      <c r="DO9" s="39">
        <f t="shared" si="2"/>
        <v>40.000409953186868</v>
      </c>
      <c r="DP9" s="39">
        <f t="shared" si="2"/>
        <v>1183.0009015584903</v>
      </c>
      <c r="DQ9" s="39">
        <f t="shared" si="2"/>
        <v>207.29408703974664</v>
      </c>
      <c r="DR9" s="39">
        <f t="shared" si="2"/>
        <v>180.94770507774371</v>
      </c>
      <c r="DS9" s="39">
        <f t="shared" si="2"/>
        <v>1499.0798967690741</v>
      </c>
      <c r="DT9" s="39">
        <f t="shared" si="2"/>
        <v>19486.593820696766</v>
      </c>
      <c r="DU9" s="39">
        <f t="shared" si="3"/>
        <v>1.8211081860410183</v>
      </c>
      <c r="DV9" s="39">
        <f t="shared" si="3"/>
        <v>275.96781040130969</v>
      </c>
      <c r="DW9" s="39">
        <f t="shared" si="3"/>
        <v>0.37809723809737861</v>
      </c>
      <c r="DX9" s="39">
        <f t="shared" si="3"/>
        <v>310.00146557353298</v>
      </c>
      <c r="DY9" s="39">
        <f t="shared" si="3"/>
        <v>5.0972963892269743</v>
      </c>
      <c r="DZ9" s="39">
        <f t="shared" si="3"/>
        <v>7.2656736969136526</v>
      </c>
      <c r="EA9" s="39">
        <f t="shared" si="3"/>
        <v>28.525976772452623</v>
      </c>
      <c r="EB9" s="39">
        <f t="shared" si="3"/>
        <v>2115.6457767396673</v>
      </c>
      <c r="EC9" s="39">
        <f t="shared" si="3"/>
        <v>1032.3228796044796</v>
      </c>
      <c r="ED9" s="39">
        <f t="shared" si="3"/>
        <v>120.02224832700749</v>
      </c>
      <c r="EE9" s="39">
        <f t="shared" si="4"/>
        <v>56.221197434241517</v>
      </c>
      <c r="EF9" s="39">
        <f t="shared" si="4"/>
        <v>58.534536379105241</v>
      </c>
      <c r="EG9" s="39">
        <f t="shared" si="4"/>
        <v>1076.6604943918339</v>
      </c>
      <c r="EH9" s="39">
        <f t="shared" si="4"/>
        <v>313.30282879274262</v>
      </c>
      <c r="EI9" s="39">
        <f t="shared" si="4"/>
        <v>508.24173968421252</v>
      </c>
      <c r="EM9" s="37">
        <f t="shared" si="5"/>
        <v>4.2100631678154867</v>
      </c>
      <c r="EN9" s="37">
        <f t="shared" si="5"/>
        <v>1.070252365820606</v>
      </c>
      <c r="EO9" s="37">
        <f t="shared" si="5"/>
        <v>0.5106221197791474</v>
      </c>
      <c r="EP9" s="37">
        <f t="shared" si="5"/>
        <v>0.3656842406387385</v>
      </c>
      <c r="EQ9" s="37">
        <f t="shared" si="5"/>
        <v>6.0000614929780295E-2</v>
      </c>
      <c r="ER9" s="37">
        <f t="shared" si="5"/>
        <v>1.7745013523377355</v>
      </c>
      <c r="ES9" s="37">
        <f t="shared" si="5"/>
        <v>0.31094113055961997</v>
      </c>
      <c r="ET9" s="37">
        <f t="shared" si="5"/>
        <v>0.27142155761661557</v>
      </c>
      <c r="EU9" s="37">
        <f t="shared" si="5"/>
        <v>2.2486198451536112</v>
      </c>
      <c r="EV9" s="37">
        <f t="shared" si="5"/>
        <v>29.229890731045145</v>
      </c>
      <c r="EW9" s="37">
        <f t="shared" si="6"/>
        <v>2.7316622790615275E-3</v>
      </c>
      <c r="EX9" s="37">
        <f t="shared" si="6"/>
        <v>0.41395171560196459</v>
      </c>
      <c r="EY9" s="37">
        <f t="shared" si="6"/>
        <v>5.671458571460679E-4</v>
      </c>
      <c r="EZ9" s="37">
        <f t="shared" si="6"/>
        <v>0.46500219836029949</v>
      </c>
      <c r="FA9" s="37">
        <f t="shared" si="6"/>
        <v>7.6459445838404612E-3</v>
      </c>
      <c r="FB9" s="37">
        <f t="shared" si="6"/>
        <v>1.089851054537048E-2</v>
      </c>
      <c r="FC9" s="37">
        <f t="shared" si="6"/>
        <v>4.2788965158678936E-2</v>
      </c>
      <c r="FD9" s="37">
        <f t="shared" si="6"/>
        <v>3.1734686651095005</v>
      </c>
      <c r="FE9" s="37">
        <f t="shared" si="6"/>
        <v>1.5484843194067193</v>
      </c>
      <c r="FF9" s="37">
        <f t="shared" si="6"/>
        <v>0.18003337249051124</v>
      </c>
      <c r="FG9" s="37">
        <f t="shared" si="7"/>
        <v>8.4331796151362284E-2</v>
      </c>
      <c r="FH9" s="37">
        <f t="shared" si="7"/>
        <v>8.7801804568657854E-2</v>
      </c>
      <c r="FI9" s="37">
        <f t="shared" si="7"/>
        <v>1.6149907415877509</v>
      </c>
      <c r="FJ9" s="37">
        <f t="shared" si="7"/>
        <v>0.46995424318911394</v>
      </c>
      <c r="FK9" s="37">
        <f t="shared" si="7"/>
        <v>0.76236260952631885</v>
      </c>
    </row>
    <row r="10" spans="1:167" x14ac:dyDescent="0.2">
      <c r="A10" s="3" t="s">
        <v>3</v>
      </c>
      <c r="B10" s="3" t="s">
        <v>124</v>
      </c>
      <c r="C10" s="3" t="s">
        <v>128</v>
      </c>
      <c r="D10" s="12">
        <f>PeakArea!D8</f>
        <v>24544166.892126899</v>
      </c>
      <c r="E10" s="12">
        <f>PeakArea!E8</f>
        <v>1054334661.91245</v>
      </c>
      <c r="F10" s="21">
        <f>PeakArea!F8</f>
        <v>71142943.962979898</v>
      </c>
      <c r="G10" s="12">
        <f>PeakArea!G8</f>
        <v>2177325212.33074</v>
      </c>
      <c r="H10" s="12">
        <f>PeakArea!H8</f>
        <v>1506153377.5510499</v>
      </c>
      <c r="I10" s="12">
        <f>PeakArea!I8</f>
        <v>585723564.75190198</v>
      </c>
      <c r="J10" s="12">
        <f>PeakArea!J8</f>
        <v>1806222443.2958801</v>
      </c>
      <c r="K10" s="12">
        <f>PeakArea!K8</f>
        <v>179117945.38599199</v>
      </c>
      <c r="L10" s="12">
        <f>PeakArea!L8</f>
        <v>303220994.42244399</v>
      </c>
      <c r="M10" s="12">
        <f>PeakArea!M8</f>
        <v>233496173.24394199</v>
      </c>
      <c r="N10" s="12">
        <f>PeakArea!N8</f>
        <v>18305880.1303983</v>
      </c>
      <c r="O10" s="12">
        <f>PeakArea!O8</f>
        <v>219799.903721626</v>
      </c>
      <c r="P10" s="12">
        <f>PeakArea!P8</f>
        <v>99871603.379967496</v>
      </c>
      <c r="Q10" s="12">
        <f>PeakArea!Q8</f>
        <v>1211536.91386818</v>
      </c>
      <c r="R10" s="12">
        <f>PeakArea!R8</f>
        <v>66729702.0904667</v>
      </c>
      <c r="S10" s="12">
        <f>PeakArea!S8</f>
        <v>5455462.0509511502</v>
      </c>
      <c r="T10" s="12">
        <f>PeakArea!T8</f>
        <v>6157160.29062129</v>
      </c>
      <c r="U10" s="12">
        <f>PeakArea!U8</f>
        <v>1088960.32795748</v>
      </c>
      <c r="V10" s="12">
        <f>PeakArea!V8</f>
        <v>7740995091.8984404</v>
      </c>
      <c r="W10" s="12">
        <f>PeakArea!W8</f>
        <v>2602011083.3172202</v>
      </c>
      <c r="X10" s="12">
        <f>PeakArea!X8</f>
        <v>1010263276.32837</v>
      </c>
      <c r="Y10" s="12">
        <f>PeakArea!Y8</f>
        <v>315680867.271505</v>
      </c>
      <c r="Z10" s="12">
        <f>PeakArea!Z8</f>
        <v>16318242.163637601</v>
      </c>
      <c r="AA10" s="12">
        <f>PeakArea!AA8</f>
        <v>456755406.70862597</v>
      </c>
      <c r="AB10" s="12">
        <f>PeakArea!AB8</f>
        <v>20280580.085895602</v>
      </c>
      <c r="AC10" s="12">
        <f>PeakArea!AC8</f>
        <v>953455839.31250298</v>
      </c>
      <c r="AD10" s="33"/>
      <c r="AE10" s="33"/>
      <c r="AG10" s="28">
        <f t="shared" si="8"/>
        <v>9.0229784844558285</v>
      </c>
      <c r="AH10" s="28">
        <f t="shared" si="0"/>
        <v>7.8521318327421286</v>
      </c>
      <c r="AI10" s="28">
        <f t="shared" si="0"/>
        <v>9.3379233015134346</v>
      </c>
      <c r="AJ10" s="28">
        <f t="shared" si="0"/>
        <v>9.1778692000401936</v>
      </c>
      <c r="AK10" s="28">
        <f t="shared" si="0"/>
        <v>8.7676926968567948</v>
      </c>
      <c r="AL10" s="28">
        <f t="shared" si="0"/>
        <v>9.2567712343202313</v>
      </c>
      <c r="AM10" s="28">
        <f t="shared" si="0"/>
        <v>8.2531390989237892</v>
      </c>
      <c r="AN10" s="28">
        <f t="shared" si="0"/>
        <v>8.4817592676927429</v>
      </c>
      <c r="AO10" s="28">
        <f t="shared" si="0"/>
        <v>8.3682797673318596</v>
      </c>
      <c r="AP10" s="28">
        <f t="shared" si="0"/>
        <v>7.2625906142110717</v>
      </c>
      <c r="AQ10" s="28">
        <f t="shared" si="0"/>
        <v>5.3420274978546436</v>
      </c>
      <c r="AR10" s="28">
        <f t="shared" si="0"/>
        <v>7.9994420222752742</v>
      </c>
      <c r="AS10" s="28">
        <f t="shared" si="0"/>
        <v>6.083336651032357</v>
      </c>
      <c r="AT10" s="28">
        <f t="shared" si="0"/>
        <v>7.824319185981369</v>
      </c>
      <c r="AU10" s="28">
        <f t="shared" si="0"/>
        <v>6.7368315391004341</v>
      </c>
      <c r="AV10" s="28">
        <f t="shared" si="0"/>
        <v>6.7893804598162975</v>
      </c>
      <c r="AW10" s="28">
        <f t="shared" si="0"/>
        <v>6.0370120582103288</v>
      </c>
      <c r="AX10" s="28">
        <f t="shared" si="0"/>
        <v>9.8887967920966364</v>
      </c>
      <c r="AY10" s="28">
        <f t="shared" si="0"/>
        <v>9.4153091421153672</v>
      </c>
      <c r="AZ10" s="28">
        <f t="shared" si="0"/>
        <v>9.004434566413142</v>
      </c>
      <c r="BA10" s="28">
        <f t="shared" si="0"/>
        <v>8.4992482610489919</v>
      </c>
      <c r="BB10" s="28">
        <f t="shared" si="0"/>
        <v>7.2126733737959459</v>
      </c>
      <c r="BC10" s="28">
        <f t="shared" si="0"/>
        <v>8.6596836968889956</v>
      </c>
      <c r="BD10" s="28">
        <f t="shared" si="0"/>
        <v>7.3070803729739469</v>
      </c>
      <c r="BE10" s="28">
        <f t="shared" si="0"/>
        <v>8.979300582870188</v>
      </c>
      <c r="BI10" s="28">
        <f t="shared" si="9"/>
        <v>2.2886661482713206</v>
      </c>
      <c r="BJ10" s="28">
        <f t="shared" si="34"/>
        <v>1.6393245825898257</v>
      </c>
      <c r="BK10" s="28">
        <f t="shared" si="10"/>
        <v>1.3622560617269339</v>
      </c>
      <c r="BL10" s="28">
        <f t="shared" si="11"/>
        <v>1.1928328570341837</v>
      </c>
      <c r="BM10" s="28">
        <f t="shared" si="12"/>
        <v>0.44939699921002751</v>
      </c>
      <c r="BN10" s="28">
        <f t="shared" si="13"/>
        <v>1.8858666459461981</v>
      </c>
      <c r="BO10" s="28">
        <f t="shared" si="14"/>
        <v>1.1249677322701681</v>
      </c>
      <c r="BP10" s="28">
        <f t="shared" si="15"/>
        <v>1.0408068958710672</v>
      </c>
      <c r="BQ10" s="28">
        <f t="shared" si="16"/>
        <v>1.9859880004302721</v>
      </c>
      <c r="BR10" s="28">
        <f t="shared" si="17"/>
        <v>3.1120583042039676</v>
      </c>
      <c r="BS10" s="28">
        <f t="shared" si="18"/>
        <v>-1.4764310958114233</v>
      </c>
      <c r="BT10" s="28">
        <f t="shared" si="19"/>
        <v>1.2203542744562106</v>
      </c>
      <c r="BU10" s="28">
        <f t="shared" si="20"/>
        <v>-1.4923723264870934</v>
      </c>
      <c r="BV10" s="28">
        <f t="shared" si="21"/>
        <v>1.2760274065973634</v>
      </c>
      <c r="BW10" s="28">
        <f t="shared" si="22"/>
        <v>-0.47944765139226675</v>
      </c>
      <c r="BX10" s="28">
        <f t="shared" si="23"/>
        <v>-0.24460444128888947</v>
      </c>
      <c r="BY10" s="28">
        <f t="shared" si="24"/>
        <v>8.5587894970522688E-2</v>
      </c>
      <c r="BZ10" s="28">
        <f t="shared" si="25"/>
        <v>2.1639995099082499</v>
      </c>
      <c r="CA10" s="28">
        <f t="shared" si="26"/>
        <v>1.8207151578041638</v>
      </c>
      <c r="CB10" s="28">
        <f t="shared" si="27"/>
        <v>0.89047996492234183</v>
      </c>
      <c r="CC10" s="28">
        <f t="shared" si="28"/>
        <v>0.55974692394066461</v>
      </c>
      <c r="CD10" s="28">
        <f t="shared" si="29"/>
        <v>0.5881197160353655</v>
      </c>
      <c r="CE10" s="28">
        <f t="shared" si="30"/>
        <v>1.8348926656015383</v>
      </c>
      <c r="CF10" s="28">
        <f t="shared" si="31"/>
        <v>1.418349898464929</v>
      </c>
      <c r="CG10" s="28">
        <f t="shared" si="32"/>
        <v>1.5109667189073008</v>
      </c>
      <c r="CH10" s="28"/>
      <c r="CI10" s="28"/>
      <c r="CJ10" s="28">
        <f t="shared" si="33"/>
        <v>194.38652151452914</v>
      </c>
      <c r="CK10" s="28">
        <f t="shared" si="1"/>
        <v>43.583748779190856</v>
      </c>
      <c r="CL10" s="28">
        <f t="shared" si="1"/>
        <v>23.027991566218802</v>
      </c>
      <c r="CM10" s="28">
        <f t="shared" si="1"/>
        <v>15.589524075288153</v>
      </c>
      <c r="CN10" s="28">
        <f t="shared" si="1"/>
        <v>2.8144724329386901</v>
      </c>
      <c r="CO10" s="28">
        <f t="shared" si="1"/>
        <v>76.889430807450921</v>
      </c>
      <c r="CP10" s="28">
        <f t="shared" si="1"/>
        <v>13.334223562768136</v>
      </c>
      <c r="CQ10" s="28">
        <f t="shared" si="1"/>
        <v>10.98517287539814</v>
      </c>
      <c r="CR10" s="28">
        <f t="shared" si="1"/>
        <v>96.825110308426446</v>
      </c>
      <c r="CS10" s="28">
        <f t="shared" si="1"/>
        <v>1294.3695994108978</v>
      </c>
      <c r="CT10" s="28">
        <f t="shared" si="1"/>
        <v>3.3386347099376469E-2</v>
      </c>
      <c r="CU10" s="28">
        <f t="shared" si="1"/>
        <v>16.609412629448016</v>
      </c>
      <c r="CV10" s="28">
        <f t="shared" si="1"/>
        <v>3.2183085091679525E-2</v>
      </c>
      <c r="CW10" s="28">
        <f t="shared" si="1"/>
        <v>18.881104964803416</v>
      </c>
      <c r="CX10" s="28">
        <f t="shared" si="1"/>
        <v>0.33155253179191618</v>
      </c>
      <c r="CY10" s="28">
        <f t="shared" si="1"/>
        <v>0.56937128243521007</v>
      </c>
      <c r="CZ10" s="28">
        <f t="shared" si="1"/>
        <v>1.2178334399166986</v>
      </c>
      <c r="DA10" s="28">
        <f t="shared" si="1"/>
        <v>145.88126140365407</v>
      </c>
      <c r="DB10" s="28">
        <f t="shared" si="1"/>
        <v>66.178231591759641</v>
      </c>
      <c r="DC10" s="28">
        <f t="shared" si="1"/>
        <v>7.7710546817115427</v>
      </c>
      <c r="DD10" s="28">
        <f t="shared" si="1"/>
        <v>3.6286654023347253</v>
      </c>
      <c r="DE10" s="28">
        <f t="shared" si="1"/>
        <v>3.8736440966830314</v>
      </c>
      <c r="DF10" s="28">
        <f t="shared" si="1"/>
        <v>68.37426417382035</v>
      </c>
      <c r="DG10" s="28">
        <f t="shared" si="1"/>
        <v>26.202932522807298</v>
      </c>
      <c r="DH10" s="28">
        <f t="shared" si="1"/>
        <v>32.431476333040358</v>
      </c>
      <c r="DI10" s="38"/>
      <c r="DJ10" s="28"/>
      <c r="DK10" s="37">
        <f t="shared" si="2"/>
        <v>3110.1843442324662</v>
      </c>
      <c r="DL10" s="39">
        <f t="shared" si="2"/>
        <v>697.33998046705369</v>
      </c>
      <c r="DM10" s="39">
        <f t="shared" si="2"/>
        <v>368.44786505950083</v>
      </c>
      <c r="DN10" s="39">
        <f t="shared" si="2"/>
        <v>249.43238520461045</v>
      </c>
      <c r="DO10" s="39">
        <f t="shared" si="2"/>
        <v>45.031558927019042</v>
      </c>
      <c r="DP10" s="39">
        <f t="shared" si="2"/>
        <v>1230.2308929192147</v>
      </c>
      <c r="DQ10" s="39">
        <f t="shared" si="2"/>
        <v>213.34757700429017</v>
      </c>
      <c r="DR10" s="39">
        <f t="shared" si="2"/>
        <v>175.76276600637024</v>
      </c>
      <c r="DS10" s="39">
        <f t="shared" si="2"/>
        <v>1549.2017649348231</v>
      </c>
      <c r="DT10" s="39">
        <f t="shared" si="2"/>
        <v>20709.913590574364</v>
      </c>
      <c r="DU10" s="39">
        <f t="shared" si="3"/>
        <v>0.53418155359002351</v>
      </c>
      <c r="DV10" s="39">
        <f t="shared" si="3"/>
        <v>265.75060207116826</v>
      </c>
      <c r="DW10" s="39">
        <f t="shared" si="3"/>
        <v>0.5149293614668724</v>
      </c>
      <c r="DX10" s="39">
        <f t="shared" si="3"/>
        <v>302.09767943685466</v>
      </c>
      <c r="DY10" s="39">
        <f t="shared" si="3"/>
        <v>5.3048405086706589</v>
      </c>
      <c r="DZ10" s="39">
        <f t="shared" si="3"/>
        <v>9.1099405189633611</v>
      </c>
      <c r="EA10" s="39">
        <f t="shared" si="3"/>
        <v>19.485335038667177</v>
      </c>
      <c r="EB10" s="39">
        <f t="shared" si="3"/>
        <v>2334.100182458465</v>
      </c>
      <c r="EC10" s="39">
        <f t="shared" si="3"/>
        <v>1058.8517054681543</v>
      </c>
      <c r="ED10" s="39">
        <f t="shared" si="3"/>
        <v>124.33687490738468</v>
      </c>
      <c r="EE10" s="39">
        <f t="shared" si="4"/>
        <v>58.058646437355605</v>
      </c>
      <c r="EF10" s="39">
        <f t="shared" si="4"/>
        <v>61.978305546928503</v>
      </c>
      <c r="EG10" s="39">
        <f t="shared" si="4"/>
        <v>1093.9882267811256</v>
      </c>
      <c r="EH10" s="39">
        <f t="shared" si="4"/>
        <v>419.24692036491678</v>
      </c>
      <c r="EI10" s="39">
        <f t="shared" si="4"/>
        <v>518.90362132864573</v>
      </c>
      <c r="EM10" s="37">
        <f t="shared" si="5"/>
        <v>4.6652765163486993</v>
      </c>
      <c r="EN10" s="37">
        <f t="shared" si="5"/>
        <v>1.0460099707005805</v>
      </c>
      <c r="EO10" s="37">
        <f t="shared" si="5"/>
        <v>0.55267179758925122</v>
      </c>
      <c r="EP10" s="37">
        <f t="shared" si="5"/>
        <v>0.37414857780691568</v>
      </c>
      <c r="EQ10" s="37">
        <f t="shared" si="5"/>
        <v>6.7547338390528566E-2</v>
      </c>
      <c r="ER10" s="37">
        <f t="shared" si="5"/>
        <v>1.8453463393788221</v>
      </c>
      <c r="ES10" s="37">
        <f t="shared" si="5"/>
        <v>0.32002136550643523</v>
      </c>
      <c r="ET10" s="37">
        <f t="shared" si="5"/>
        <v>0.26364414900955535</v>
      </c>
      <c r="EU10" s="37">
        <f t="shared" si="5"/>
        <v>2.3238026474022346</v>
      </c>
      <c r="EV10" s="37">
        <f t="shared" si="5"/>
        <v>31.06487038586155</v>
      </c>
      <c r="EW10" s="37">
        <f t="shared" si="6"/>
        <v>8.0127233038503531E-4</v>
      </c>
      <c r="EX10" s="37">
        <f t="shared" si="6"/>
        <v>0.39862590310675239</v>
      </c>
      <c r="EY10" s="37">
        <f t="shared" si="6"/>
        <v>7.723940422003086E-4</v>
      </c>
      <c r="EZ10" s="37">
        <f t="shared" si="6"/>
        <v>0.45314651915528203</v>
      </c>
      <c r="FA10" s="37">
        <f t="shared" si="6"/>
        <v>7.957260763005989E-3</v>
      </c>
      <c r="FB10" s="37">
        <f t="shared" si="6"/>
        <v>1.366491077844504E-2</v>
      </c>
      <c r="FC10" s="37">
        <f t="shared" si="6"/>
        <v>2.9228002558000767E-2</v>
      </c>
      <c r="FD10" s="37">
        <f t="shared" si="6"/>
        <v>3.5011502736876974</v>
      </c>
      <c r="FE10" s="37">
        <f t="shared" si="6"/>
        <v>1.5882775582022313</v>
      </c>
      <c r="FF10" s="37">
        <f t="shared" si="6"/>
        <v>0.18650531236107701</v>
      </c>
      <c r="FG10" s="37">
        <f t="shared" si="7"/>
        <v>8.7087969656033409E-2</v>
      </c>
      <c r="FH10" s="37">
        <f t="shared" si="7"/>
        <v>9.2967458320392757E-2</v>
      </c>
      <c r="FI10" s="37">
        <f t="shared" si="7"/>
        <v>1.6409823401716885</v>
      </c>
      <c r="FJ10" s="37">
        <f t="shared" si="7"/>
        <v>0.6288703805473751</v>
      </c>
      <c r="FK10" s="37">
        <f t="shared" si="7"/>
        <v>0.77835543199296853</v>
      </c>
    </row>
    <row r="11" spans="1:167" x14ac:dyDescent="0.2">
      <c r="C11" s="2" t="s">
        <v>134</v>
      </c>
      <c r="D11" s="13"/>
      <c r="E11" s="15">
        <f>AVERAGE(E5:E10)</f>
        <v>1040740684.2274324</v>
      </c>
      <c r="F11" s="15">
        <f>AVERAGE(F5:F10)</f>
        <v>73431854.316427872</v>
      </c>
      <c r="G11" s="15">
        <f t="shared" ref="G11:AC11" si="35">AVERAGE(G5:G10)</f>
        <v>2136065796.828325</v>
      </c>
      <c r="H11" s="15">
        <f t="shared" si="35"/>
        <v>1494616625.2725582</v>
      </c>
      <c r="I11" s="15">
        <f t="shared" si="35"/>
        <v>548448435.71086776</v>
      </c>
      <c r="J11" s="15">
        <f t="shared" si="35"/>
        <v>1826054699.0299833</v>
      </c>
      <c r="K11" s="15">
        <f t="shared" si="35"/>
        <v>179578375.81826964</v>
      </c>
      <c r="L11" s="15">
        <f t="shared" si="35"/>
        <v>308938792.08276147</v>
      </c>
      <c r="M11" s="15">
        <f t="shared" si="35"/>
        <v>231215503.50321484</v>
      </c>
      <c r="N11" s="15">
        <f t="shared" si="35"/>
        <v>17462798.015675683</v>
      </c>
      <c r="O11" s="15">
        <f t="shared" si="35"/>
        <v>552292.57614676678</v>
      </c>
      <c r="P11" s="15">
        <f t="shared" si="35"/>
        <v>100991156.95101696</v>
      </c>
      <c r="Q11" s="15">
        <f t="shared" si="35"/>
        <v>1365435.9309225681</v>
      </c>
      <c r="R11" s="15">
        <f t="shared" si="35"/>
        <v>67512386.658286408</v>
      </c>
      <c r="S11" s="15">
        <f t="shared" si="35"/>
        <v>5971621.8080120357</v>
      </c>
      <c r="T11" s="15">
        <f t="shared" si="35"/>
        <v>5576452.3751821881</v>
      </c>
      <c r="U11" s="15">
        <f t="shared" si="35"/>
        <v>1666484.2244097721</v>
      </c>
      <c r="V11" s="15">
        <f t="shared" si="35"/>
        <v>7349912649.02633</v>
      </c>
      <c r="W11" s="15">
        <f t="shared" si="35"/>
        <v>2586608415.4716334</v>
      </c>
      <c r="X11" s="15">
        <f t="shared" si="35"/>
        <v>1017626207.4246249</v>
      </c>
      <c r="Y11" s="15">
        <f t="shared" si="35"/>
        <v>318728528.20739269</v>
      </c>
      <c r="Z11" s="15">
        <f t="shared" si="35"/>
        <v>16360258.6423392</v>
      </c>
      <c r="AA11" s="15">
        <f t="shared" si="35"/>
        <v>450176926.80952793</v>
      </c>
      <c r="AB11" s="15">
        <f t="shared" si="35"/>
        <v>17564198.197109099</v>
      </c>
      <c r="AC11" s="15">
        <f t="shared" si="35"/>
        <v>979595948.08697832</v>
      </c>
      <c r="AD11" s="34"/>
      <c r="AE11" s="34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T11" s="28"/>
      <c r="DK11" s="37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T12" s="28"/>
      <c r="DK12" s="37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x14ac:dyDescent="0.2">
      <c r="A13" s="3" t="s">
        <v>10</v>
      </c>
      <c r="B13" s="3" t="s">
        <v>125</v>
      </c>
      <c r="C13" s="3" t="s">
        <v>128</v>
      </c>
      <c r="D13" s="23">
        <v>23341954.843198098</v>
      </c>
      <c r="E13" s="23">
        <v>2050089804.51016</v>
      </c>
      <c r="F13" s="23">
        <v>32922038.821467102</v>
      </c>
      <c r="G13" s="23">
        <v>1995238252.7975199</v>
      </c>
      <c r="H13" s="23">
        <v>1405852916.94104</v>
      </c>
      <c r="I13" s="23">
        <v>668500491.253052</v>
      </c>
      <c r="J13" s="23">
        <v>1727155724.3466001</v>
      </c>
      <c r="K13" s="23">
        <v>315745461.05054301</v>
      </c>
      <c r="L13" s="23">
        <v>339672827.92471302</v>
      </c>
      <c r="M13" s="23">
        <v>195363890.81475899</v>
      </c>
      <c r="N13" s="23">
        <v>17813582.789423201</v>
      </c>
      <c r="O13" s="23">
        <v>1752453.05157808</v>
      </c>
      <c r="P13" s="23">
        <v>80422860.313267395</v>
      </c>
      <c r="Q13" s="23">
        <v>7109344.5972317401</v>
      </c>
      <c r="R13" s="23">
        <v>66842902.2859919</v>
      </c>
      <c r="S13" s="23">
        <v>14149741.9033296</v>
      </c>
      <c r="T13" s="23">
        <v>7933324.3762843199</v>
      </c>
      <c r="U13" s="23">
        <v>209551.00395140899</v>
      </c>
      <c r="V13" s="23">
        <v>6786373532.7587004</v>
      </c>
      <c r="W13" s="23">
        <v>2347438195.86446</v>
      </c>
      <c r="X13" s="23">
        <v>903750172.55204904</v>
      </c>
      <c r="Y13" s="23">
        <v>292311159.78129297</v>
      </c>
      <c r="Z13" s="23">
        <v>12205229.460789001</v>
      </c>
      <c r="AA13" s="23">
        <v>396211480.271272</v>
      </c>
      <c r="AB13" s="23">
        <v>13669241.418346001</v>
      </c>
      <c r="AC13" s="23">
        <v>886811871.18740702</v>
      </c>
      <c r="AD13" s="27"/>
      <c r="AE13" s="27"/>
      <c r="AG13" s="28">
        <f>LOG10(E13)</f>
        <v>9.3117728858113473</v>
      </c>
      <c r="AH13" s="28">
        <f t="shared" ref="AH13:AH18" si="36">LOG10(F13)</f>
        <v>7.5174867226974253</v>
      </c>
      <c r="AI13" s="28">
        <f t="shared" ref="AI13:AI18" si="37">LOG10(G13)</f>
        <v>9.2999947625276249</v>
      </c>
      <c r="AJ13" s="28">
        <f t="shared" ref="AJ13:AJ18" si="38">LOG10(H13)</f>
        <v>9.147939886329425</v>
      </c>
      <c r="AK13" s="28">
        <f t="shared" ref="AK13:AK18" si="39">LOG10(I13)</f>
        <v>8.825101730742972</v>
      </c>
      <c r="AL13" s="28">
        <f t="shared" ref="AL13:AL18" si="40">LOG10(J13)</f>
        <v>9.2373314963257016</v>
      </c>
      <c r="AM13" s="28">
        <f t="shared" ref="AM13:AM18" si="41">LOG10(K13)</f>
        <v>8.4993371161398894</v>
      </c>
      <c r="AN13" s="28">
        <f t="shared" ref="AN13:AN18" si="42">LOG10(L13)</f>
        <v>8.5310608069396672</v>
      </c>
      <c r="AO13" s="28">
        <f t="shared" ref="AO13:AO18" si="43">LOG10(M13)</f>
        <v>8.2908442959791522</v>
      </c>
      <c r="AP13" s="28">
        <f t="shared" ref="AP13:AP18" si="44">LOG10(N13)</f>
        <v>7.250751276520548</v>
      </c>
      <c r="AQ13" s="28">
        <f t="shared" ref="AQ13:AQ18" si="45">LOG10(O13)</f>
        <v>6.243646391994651</v>
      </c>
      <c r="AR13" s="28">
        <f t="shared" ref="AR13:AR18" si="46">LOG10(P13)</f>
        <v>7.9053795151257331</v>
      </c>
      <c r="AS13" s="28">
        <f t="shared" ref="AS13:AS18" si="47">LOG10(Q13)</f>
        <v>6.8518295654378534</v>
      </c>
      <c r="AT13" s="28">
        <f t="shared" ref="AT13:AT18" si="48">LOG10(R13)</f>
        <v>7.825055298483873</v>
      </c>
      <c r="AU13" s="28">
        <f t="shared" ref="AU13:AU18" si="49">LOG10(S13)</f>
        <v>7.1507485182361377</v>
      </c>
      <c r="AV13" s="28">
        <f t="shared" ref="AV13:AV18" si="50">LOG10(T13)</f>
        <v>6.899455212000821</v>
      </c>
      <c r="AW13" s="28">
        <f t="shared" ref="AW13:AW18" si="51">LOG10(U13)</f>
        <v>5.3212897458642683</v>
      </c>
      <c r="AX13" s="28">
        <f t="shared" ref="AX13:AX18" si="52">LOG10(V13)</f>
        <v>9.8316377602238241</v>
      </c>
      <c r="AY13" s="28">
        <f t="shared" ref="AY13:AY18" si="53">LOG10(W13)</f>
        <v>9.3705941668387389</v>
      </c>
      <c r="AZ13" s="28">
        <f t="shared" ref="AZ13:AZ18" si="54">LOG10(X13)</f>
        <v>8.9560483932219732</v>
      </c>
      <c r="BA13" s="28">
        <f t="shared" ref="BA13:BA18" si="55">LOG10(Y13)</f>
        <v>8.4658453960584854</v>
      </c>
      <c r="BB13" s="28">
        <f t="shared" ref="BB13:BB18" si="56">LOG10(Z13)</f>
        <v>7.0865459486542903</v>
      </c>
      <c r="BC13" s="28">
        <f t="shared" ref="BC13:BC18" si="57">LOG10(AA13)</f>
        <v>8.597927055115278</v>
      </c>
      <c r="BD13" s="28">
        <f t="shared" ref="BD13:BD18" si="58">LOG10(AB13)</f>
        <v>7.1357444138386583</v>
      </c>
      <c r="BE13" s="28">
        <f t="shared" ref="BE13:BE18" si="59">LOG10(AC13)</f>
        <v>8.9478314981058205</v>
      </c>
      <c r="BI13" s="28">
        <f t="shared" si="9"/>
        <v>2.5790577031788304</v>
      </c>
      <c r="BJ13" s="28">
        <f>(AH13-5.9974)/1.1314</f>
        <v>1.3435449201851031</v>
      </c>
      <c r="BK13" s="28">
        <f>(AI13-8.051)/0.9447</f>
        <v>1.3221072959962155</v>
      </c>
      <c r="BL13" s="28">
        <f>(AJ13-8.051)/0.9447</f>
        <v>1.161151568042156</v>
      </c>
      <c r="BM13" s="28">
        <f>(AK13-8.3449)/0.9408</f>
        <v>0.51041850631693364</v>
      </c>
      <c r="BN13" s="28">
        <f>(AL13-7.5263)/0.9176</f>
        <v>1.8646812296487594</v>
      </c>
      <c r="BO13" s="28">
        <f>(AM13-7.0015)/1.1126</f>
        <v>1.3462494302893127</v>
      </c>
      <c r="BP13" s="28">
        <f>(AN13-7.5901)/0.8567</f>
        <v>1.0983550915602516</v>
      </c>
      <c r="BQ13" s="28">
        <f>(AO13-5.9134)/1.2361</f>
        <v>1.9233430110663798</v>
      </c>
      <c r="BR13" s="28">
        <f t="shared" si="17"/>
        <v>3.0972498768237</v>
      </c>
      <c r="BS13" s="28">
        <f>(AQ13-6.7219)/0.9346</f>
        <v>-0.51172010272346324</v>
      </c>
      <c r="BT13" s="28">
        <f>(AR13-6.9453)/0.8638</f>
        <v>1.111460425012426</v>
      </c>
      <c r="BU13" s="28">
        <f>(AS13-7.3329)/0.8373</f>
        <v>-0.57454966506884875</v>
      </c>
      <c r="BV13" s="28">
        <f>(AT13-6.7448)/0.846</f>
        <v>1.2768975159383846</v>
      </c>
      <c r="BW13" s="28">
        <f>(AU13-7.1878)/0.9406</f>
        <v>-3.9391326561622926E-2</v>
      </c>
      <c r="BX13" s="28">
        <f>(AV13-7.0163)/0.9277</f>
        <v>-0.1259510488295561</v>
      </c>
      <c r="BY13" s="28">
        <f>(AW13-5.9407)/1.1253</f>
        <v>-0.55044010853615155</v>
      </c>
      <c r="BZ13" s="28">
        <f>(AX13-8.0877)/0.8323</f>
        <v>2.0953235134252362</v>
      </c>
      <c r="CA13" s="28">
        <f>(AY13-7.9256)/0.8182</f>
        <v>1.7660647358087738</v>
      </c>
      <c r="CB13" s="28">
        <f>(AZ13-8.1518)/0.9575</f>
        <v>0.83994610258169555</v>
      </c>
      <c r="CC13" s="28">
        <f>(BA13-7.969)/0.9473</f>
        <v>0.52448579759156033</v>
      </c>
      <c r="CD13" s="28">
        <f>(BB13-6.6282)/0.9938</f>
        <v>0.46120542227237943</v>
      </c>
      <c r="CE13" s="28">
        <f>(BC13-7.0903)/0.8553</f>
        <v>1.7626880101897322</v>
      </c>
      <c r="CF13" s="28">
        <f>(BD13-5.4628)/1.3003</f>
        <v>1.2865834144725514</v>
      </c>
      <c r="CG13" s="28">
        <f>(BE13-8.125)/0.5654</f>
        <v>1.4553086277074998</v>
      </c>
      <c r="CH13" s="28"/>
      <c r="CI13" s="28"/>
      <c r="CJ13" s="28">
        <f>10^BI13</f>
        <v>379.36538656858392</v>
      </c>
      <c r="CK13" s="28">
        <f t="shared" ref="CK13:CK18" si="60">10^BJ13</f>
        <v>22.056922649669634</v>
      </c>
      <c r="CL13" s="28">
        <f t="shared" ref="CL13:CL18" si="61">10^BK13</f>
        <v>20.994585079146553</v>
      </c>
      <c r="CM13" s="28">
        <f t="shared" ref="CM13:CM18" si="62">10^BL13</f>
        <v>14.492775607200045</v>
      </c>
      <c r="CN13" s="28">
        <f t="shared" ref="CN13:CN18" si="63">10^BM13</f>
        <v>3.2390563708949549</v>
      </c>
      <c r="CO13" s="28">
        <f t="shared" ref="CO13:CO18" si="64">10^BN13</f>
        <v>73.228684032260361</v>
      </c>
      <c r="CP13" s="28">
        <f t="shared" ref="CP13:CP18" si="65">10^BO13</f>
        <v>22.194707723735473</v>
      </c>
      <c r="CQ13" s="28">
        <f t="shared" ref="CQ13:CQ18" si="66">10^BP13</f>
        <v>12.541661979091893</v>
      </c>
      <c r="CR13" s="28">
        <f t="shared" ref="CR13:CR18" si="67">10^BQ13</f>
        <v>83.819103424064807</v>
      </c>
      <c r="CS13" s="28">
        <f t="shared" ref="CS13:CS18" si="68">10^BR13</f>
        <v>1250.9785895496352</v>
      </c>
      <c r="CT13" s="28">
        <f t="shared" ref="CT13:CT18" si="69">10^BS13</f>
        <v>0.30780799590476965</v>
      </c>
      <c r="CU13" s="28">
        <f t="shared" ref="CU13:CU18" si="70">10^BT13</f>
        <v>12.925889085646237</v>
      </c>
      <c r="CV13" s="28">
        <f t="shared" ref="CV13:CV18" si="71">10^BU13</f>
        <v>0.26634854883509862</v>
      </c>
      <c r="CW13" s="28">
        <f t="shared" ref="CW13:CW18" si="72">10^BV13</f>
        <v>18.918971193509243</v>
      </c>
      <c r="CX13" s="28">
        <f t="shared" ref="CX13:CX18" si="73">10^BW13</f>
        <v>0.91328993909736222</v>
      </c>
      <c r="CY13" s="28">
        <f t="shared" ref="CY13:CY18" si="74">10^BX13</f>
        <v>0.74825383461705353</v>
      </c>
      <c r="CZ13" s="28">
        <f t="shared" ref="CZ13:CZ18" si="75">10^BY13</f>
        <v>0.28155282643273599</v>
      </c>
      <c r="DA13" s="28">
        <f t="shared" ref="DA13:DA18" si="76">10^BZ13</f>
        <v>124.54420174766555</v>
      </c>
      <c r="DB13" s="28">
        <f t="shared" ref="DB13:DB18" si="77">10^CA13</f>
        <v>58.353207891282324</v>
      </c>
      <c r="DC13" s="28">
        <f t="shared" ref="DC13:DC18" si="78">10^CB13</f>
        <v>6.9174511767624676</v>
      </c>
      <c r="DD13" s="28">
        <f t="shared" ref="DD13:DD18" si="79">10^CC13</f>
        <v>3.3456907651149215</v>
      </c>
      <c r="DE13" s="28">
        <f t="shared" ref="DE13:DE18" si="80">10^CD13</f>
        <v>2.8920475039075288</v>
      </c>
      <c r="DF13" s="28">
        <f t="shared" ref="DF13:DF18" si="81">10^CE13</f>
        <v>57.901259412997888</v>
      </c>
      <c r="DG13" s="28">
        <f t="shared" ref="DG13:DG18" si="82">10^CF13</f>
        <v>19.345653928257246</v>
      </c>
      <c r="DH13" s="28">
        <f t="shared" ref="DH13:DH18" si="83">10^CG13</f>
        <v>28.530450396380111</v>
      </c>
      <c r="DI13" s="38"/>
      <c r="DJ13" s="28"/>
      <c r="DK13" s="37">
        <f t="shared" ref="DK13:DT18" si="84">16*CJ13</f>
        <v>6069.8461850973426</v>
      </c>
      <c r="DL13" s="39">
        <f t="shared" si="84"/>
        <v>352.91076239471414</v>
      </c>
      <c r="DM13" s="39">
        <f t="shared" si="84"/>
        <v>335.91336126634485</v>
      </c>
      <c r="DN13" s="39">
        <f t="shared" si="84"/>
        <v>231.88440971520072</v>
      </c>
      <c r="DO13" s="39">
        <f t="shared" si="84"/>
        <v>51.824901934319278</v>
      </c>
      <c r="DP13" s="39">
        <f t="shared" si="84"/>
        <v>1171.6589445161658</v>
      </c>
      <c r="DQ13" s="39">
        <f t="shared" si="84"/>
        <v>355.11532357976756</v>
      </c>
      <c r="DR13" s="39">
        <f t="shared" si="84"/>
        <v>200.66659166547029</v>
      </c>
      <c r="DS13" s="39">
        <f t="shared" si="84"/>
        <v>1341.1056547850369</v>
      </c>
      <c r="DT13" s="39">
        <f t="shared" si="84"/>
        <v>20015.657432794163</v>
      </c>
      <c r="DU13" s="39">
        <f t="shared" ref="DU13:ED18" si="85">16*CT13</f>
        <v>4.9249279344763144</v>
      </c>
      <c r="DV13" s="39">
        <f t="shared" si="85"/>
        <v>206.81422537033978</v>
      </c>
      <c r="DW13" s="39">
        <f t="shared" si="85"/>
        <v>4.2615767813615779</v>
      </c>
      <c r="DX13" s="39">
        <f t="shared" si="85"/>
        <v>302.70353909614789</v>
      </c>
      <c r="DY13" s="39">
        <f t="shared" si="85"/>
        <v>14.612639025557796</v>
      </c>
      <c r="DZ13" s="39">
        <f t="shared" si="85"/>
        <v>11.972061353872856</v>
      </c>
      <c r="EA13" s="39">
        <f t="shared" si="85"/>
        <v>4.5048452229237759</v>
      </c>
      <c r="EB13" s="39">
        <f t="shared" si="85"/>
        <v>1992.7072279626489</v>
      </c>
      <c r="EC13" s="39">
        <f t="shared" si="85"/>
        <v>933.65132626051718</v>
      </c>
      <c r="ED13" s="39">
        <f t="shared" si="85"/>
        <v>110.67921882819948</v>
      </c>
      <c r="EE13" s="39">
        <f t="shared" ref="EE13:EI18" si="86">16*DD13</f>
        <v>53.531052241838744</v>
      </c>
      <c r="EF13" s="39">
        <f t="shared" si="86"/>
        <v>46.272760062520462</v>
      </c>
      <c r="EG13" s="39">
        <f t="shared" si="86"/>
        <v>926.42015060796621</v>
      </c>
      <c r="EH13" s="39">
        <f t="shared" si="86"/>
        <v>309.53046285211593</v>
      </c>
      <c r="EI13" s="39">
        <f t="shared" si="86"/>
        <v>456.48720634208178</v>
      </c>
      <c r="EM13" s="37">
        <f t="shared" ref="EM13:EV18" si="87">DK13*1.5/1000</f>
        <v>9.1047692776460138</v>
      </c>
      <c r="EN13" s="37">
        <f t="shared" si="87"/>
        <v>0.52936614359207124</v>
      </c>
      <c r="EO13" s="37">
        <f t="shared" si="87"/>
        <v>0.50387004189951723</v>
      </c>
      <c r="EP13" s="37">
        <f t="shared" si="87"/>
        <v>0.34782661457280106</v>
      </c>
      <c r="EQ13" s="37">
        <f t="shared" si="87"/>
        <v>7.7737352901478915E-2</v>
      </c>
      <c r="ER13" s="37">
        <f t="shared" si="87"/>
        <v>1.7574884167742486</v>
      </c>
      <c r="ES13" s="37">
        <f t="shared" si="87"/>
        <v>0.53267298536965135</v>
      </c>
      <c r="ET13" s="37">
        <f t="shared" si="87"/>
        <v>0.30099988749820544</v>
      </c>
      <c r="EU13" s="37">
        <f t="shared" si="87"/>
        <v>2.0116584821775554</v>
      </c>
      <c r="EV13" s="37">
        <f t="shared" si="87"/>
        <v>30.023486149191246</v>
      </c>
      <c r="EW13" s="37">
        <f t="shared" ref="EW13:FF18" si="88">DU13*1.5/1000</f>
        <v>7.3873919017144714E-3</v>
      </c>
      <c r="EX13" s="37">
        <f t="shared" si="88"/>
        <v>0.31022133805550972</v>
      </c>
      <c r="EY13" s="37">
        <f t="shared" si="88"/>
        <v>6.392365172042367E-3</v>
      </c>
      <c r="EZ13" s="37">
        <f t="shared" si="88"/>
        <v>0.45405530864422183</v>
      </c>
      <c r="FA13" s="37">
        <f t="shared" si="88"/>
        <v>2.1918958538336693E-2</v>
      </c>
      <c r="FB13" s="37">
        <f t="shared" si="88"/>
        <v>1.7958092030809284E-2</v>
      </c>
      <c r="FC13" s="37">
        <f t="shared" si="88"/>
        <v>6.757267834385663E-3</v>
      </c>
      <c r="FD13" s="37">
        <f t="shared" si="88"/>
        <v>2.989060841943973</v>
      </c>
      <c r="FE13" s="37">
        <f t="shared" si="88"/>
        <v>1.4004769893907758</v>
      </c>
      <c r="FF13" s="37">
        <f t="shared" si="88"/>
        <v>0.16601882824229922</v>
      </c>
      <c r="FG13" s="37">
        <f t="shared" ref="FG13:FK18" si="89">EE13*1.5/1000</f>
        <v>8.0296578362758109E-2</v>
      </c>
      <c r="FH13" s="37">
        <f t="shared" si="89"/>
        <v>6.9409140093780686E-2</v>
      </c>
      <c r="FI13" s="37">
        <f t="shared" si="89"/>
        <v>1.3896302259119493</v>
      </c>
      <c r="FJ13" s="37">
        <f t="shared" si="89"/>
        <v>0.46429569427817385</v>
      </c>
      <c r="FK13" s="37">
        <f t="shared" si="89"/>
        <v>0.68473080951312271</v>
      </c>
    </row>
    <row r="14" spans="1:167" x14ac:dyDescent="0.2">
      <c r="A14" s="3" t="s">
        <v>11</v>
      </c>
      <c r="B14" s="3" t="s">
        <v>125</v>
      </c>
      <c r="C14" s="3" t="s">
        <v>128</v>
      </c>
      <c r="D14" s="23">
        <v>23834771.526693501</v>
      </c>
      <c r="E14" s="23">
        <v>1961852974.83529</v>
      </c>
      <c r="F14" s="23">
        <v>35302193.435767502</v>
      </c>
      <c r="G14" s="23">
        <v>1986768680.8536999</v>
      </c>
      <c r="H14" s="23">
        <v>1387422734.2476101</v>
      </c>
      <c r="I14" s="23">
        <v>641745480.04295301</v>
      </c>
      <c r="J14" s="23">
        <v>1763868381.0560701</v>
      </c>
      <c r="K14" s="23">
        <v>302780333.983881</v>
      </c>
      <c r="L14" s="23">
        <v>337835577.533737</v>
      </c>
      <c r="M14" s="23">
        <v>196782181.542905</v>
      </c>
      <c r="N14" s="23">
        <v>17553161.217044301</v>
      </c>
      <c r="O14" s="23">
        <v>1053052.0008080299</v>
      </c>
      <c r="P14" s="23">
        <v>81872959.469180301</v>
      </c>
      <c r="Q14" s="23">
        <v>8043325.4961630004</v>
      </c>
      <c r="R14" s="23">
        <v>67044888.597579896</v>
      </c>
      <c r="S14" s="23">
        <v>11958521.107684299</v>
      </c>
      <c r="T14" s="23">
        <v>8614848.58349251</v>
      </c>
      <c r="U14" s="23">
        <v>424198.508858182</v>
      </c>
      <c r="V14" s="23">
        <v>6587315381.7569199</v>
      </c>
      <c r="W14" s="23">
        <v>2284827766.1918001</v>
      </c>
      <c r="X14" s="23">
        <v>863325507.70416403</v>
      </c>
      <c r="Y14" s="23">
        <v>267761584.63659599</v>
      </c>
      <c r="Z14" s="23">
        <v>11695537.0003311</v>
      </c>
      <c r="AA14" s="23">
        <v>395272066.62561899</v>
      </c>
      <c r="AB14" s="23">
        <v>14657918.1290944</v>
      </c>
      <c r="AC14" s="23">
        <v>854337495.14982402</v>
      </c>
      <c r="AD14" s="27"/>
      <c r="AE14" s="27"/>
      <c r="AG14" s="28">
        <f t="shared" ref="AG14:AG18" si="90">LOG10(E14)</f>
        <v>9.2926664573710038</v>
      </c>
      <c r="AH14" s="28">
        <f t="shared" si="36"/>
        <v>7.5478016903015819</v>
      </c>
      <c r="AI14" s="28">
        <f t="shared" si="37"/>
        <v>9.2981473052190875</v>
      </c>
      <c r="AJ14" s="28">
        <f t="shared" si="38"/>
        <v>9.1422088065520057</v>
      </c>
      <c r="AK14" s="28">
        <f t="shared" si="39"/>
        <v>8.8073628185210158</v>
      </c>
      <c r="AL14" s="28">
        <f t="shared" si="40"/>
        <v>9.2464661751757973</v>
      </c>
      <c r="AM14" s="28">
        <f t="shared" si="41"/>
        <v>8.4811276636957853</v>
      </c>
      <c r="AN14" s="28">
        <f t="shared" si="42"/>
        <v>8.5287053832840503</v>
      </c>
      <c r="AO14" s="28">
        <f t="shared" si="43"/>
        <v>8.2939857708842606</v>
      </c>
      <c r="AP14" s="28">
        <f t="shared" si="44"/>
        <v>7.2443553416272355</v>
      </c>
      <c r="AQ14" s="28">
        <f t="shared" si="45"/>
        <v>6.0224498176302825</v>
      </c>
      <c r="AR14" s="28">
        <f t="shared" si="46"/>
        <v>7.9131404891547295</v>
      </c>
      <c r="AS14" s="28">
        <f t="shared" si="47"/>
        <v>6.9054356440260705</v>
      </c>
      <c r="AT14" s="28">
        <f t="shared" si="48"/>
        <v>7.8263656734854123</v>
      </c>
      <c r="AU14" s="28">
        <f t="shared" si="49"/>
        <v>7.0776774744278956</v>
      </c>
      <c r="AV14" s="28">
        <f t="shared" si="50"/>
        <v>6.9352476485940802</v>
      </c>
      <c r="AW14" s="28">
        <f t="shared" si="51"/>
        <v>5.6275691375520625</v>
      </c>
      <c r="AX14" s="28">
        <f t="shared" si="52"/>
        <v>9.8187084567127823</v>
      </c>
      <c r="AY14" s="28">
        <f t="shared" si="53"/>
        <v>9.3588534678580775</v>
      </c>
      <c r="AZ14" s="28">
        <f t="shared" si="54"/>
        <v>8.9361745727095023</v>
      </c>
      <c r="BA14" s="28">
        <f t="shared" si="55"/>
        <v>8.4277482695502481</v>
      </c>
      <c r="BB14" s="28">
        <f t="shared" si="56"/>
        <v>7.068020167224816</v>
      </c>
      <c r="BC14" s="28">
        <f t="shared" si="57"/>
        <v>8.5968961243885147</v>
      </c>
      <c r="BD14" s="28">
        <f t="shared" si="58"/>
        <v>7.1660722916385762</v>
      </c>
      <c r="BE14" s="28">
        <f t="shared" si="59"/>
        <v>8.9316294670902554</v>
      </c>
      <c r="BI14" s="28">
        <f t="shared" si="9"/>
        <v>2.5598456082161927</v>
      </c>
      <c r="BJ14" s="28">
        <f t="shared" ref="BJ14:BJ18" si="91">(AH14-5.9974)/1.1314</f>
        <v>1.3703391287799029</v>
      </c>
      <c r="BK14" s="28">
        <f t="shared" ref="BK14:BL18" si="92">(AI14-8.051)/0.9447</f>
        <v>1.320151693891275</v>
      </c>
      <c r="BL14" s="28">
        <f t="shared" si="92"/>
        <v>1.1550850074648096</v>
      </c>
      <c r="BM14" s="28">
        <f t="shared" ref="BM14:BM18" si="93">(AK14-8.3449)/0.9408</f>
        <v>0.49156337002658895</v>
      </c>
      <c r="BN14" s="28">
        <f t="shared" ref="BN14:BN18" si="94">(AL14-7.5263)/0.9176</f>
        <v>1.8746361978812089</v>
      </c>
      <c r="BO14" s="28">
        <f t="shared" ref="BO14:BO18" si="95">(AM14-7.0015)/1.1126</f>
        <v>1.3298828543014427</v>
      </c>
      <c r="BP14" s="28">
        <f t="shared" ref="BP14:BP18" si="96">(AN14-7.5901)/0.8567</f>
        <v>1.0956056767643874</v>
      </c>
      <c r="BQ14" s="28">
        <f t="shared" ref="BQ14:BQ18" si="97">(AO14-5.9134)/1.2361</f>
        <v>1.9258844518115528</v>
      </c>
      <c r="BR14" s="28">
        <f t="shared" si="17"/>
        <v>3.0892499582579558</v>
      </c>
      <c r="BS14" s="28">
        <f t="shared" ref="BS14:BS18" si="98">(AQ14-6.7219)/0.9346</f>
        <v>-0.7483952304405278</v>
      </c>
      <c r="BT14" s="28">
        <f t="shared" ref="BT14:BT18" si="99">(AR14-6.9453)/0.8638</f>
        <v>1.1204451136313149</v>
      </c>
      <c r="BU14" s="28">
        <f t="shared" ref="BU14:BU18" si="100">(AS14-7.3329)/0.8373</f>
        <v>-0.51052711808662354</v>
      </c>
      <c r="BV14" s="28">
        <f t="shared" ref="BV14:BV18" si="101">(AT14-6.7448)/0.846</f>
        <v>1.2784464225595895</v>
      </c>
      <c r="BW14" s="28">
        <f t="shared" ref="BW14:BW18" si="102">(AU14-7.1878)/0.9406</f>
        <v>-0.1170768930173342</v>
      </c>
      <c r="BX14" s="28">
        <f t="shared" ref="BX14:BX18" si="103">(AV14-7.0163)/0.9277</f>
        <v>-8.7369140245682916E-2</v>
      </c>
      <c r="BY14" s="28">
        <f t="shared" ref="BY14:BY18" si="104">(AW14-5.9407)/1.1253</f>
        <v>-0.27826434057401334</v>
      </c>
      <c r="BZ14" s="28">
        <f t="shared" ref="BZ14:BZ18" si="105">(AX14-8.0877)/0.8323</f>
        <v>2.0797890865226267</v>
      </c>
      <c r="CA14" s="28">
        <f t="shared" ref="CA14:CA18" si="106">(AY14-7.9256)/0.8182</f>
        <v>1.7517153114862836</v>
      </c>
      <c r="CB14" s="28">
        <f t="shared" ref="CB14:CB18" si="107">(AZ14-8.1518)/0.9575</f>
        <v>0.81919015426579911</v>
      </c>
      <c r="CC14" s="28">
        <f t="shared" ref="CC14:CC18" si="108">(BA14-7.969)/0.9473</f>
        <v>0.48426925952733857</v>
      </c>
      <c r="CD14" s="28">
        <f t="shared" ref="CD14:CD18" si="109">(BB14-6.6282)/0.9938</f>
        <v>0.44256406442424662</v>
      </c>
      <c r="CE14" s="28">
        <f t="shared" ref="CE14:CE18" si="110">(BC14-7.0903)/0.8553</f>
        <v>1.7614826661855663</v>
      </c>
      <c r="CF14" s="28">
        <f t="shared" ref="CF14:CF18" si="111">(BD14-5.4628)/1.3003</f>
        <v>1.3099071688368658</v>
      </c>
      <c r="CG14" s="28">
        <f t="shared" ref="CG14:CG18" si="112">(BE14-8.125)/0.5654</f>
        <v>1.4266527539622487</v>
      </c>
      <c r="CH14" s="28"/>
      <c r="CI14" s="28"/>
      <c r="CJ14" s="28">
        <f t="shared" ref="CJ14:CJ18" si="113">10^BI14</f>
        <v>362.94900338205639</v>
      </c>
      <c r="CK14" s="28">
        <f t="shared" si="60"/>
        <v>23.460600749078182</v>
      </c>
      <c r="CL14" s="28">
        <f t="shared" si="61"/>
        <v>20.900260245789443</v>
      </c>
      <c r="CM14" s="28">
        <f t="shared" si="62"/>
        <v>14.291736731897062</v>
      </c>
      <c r="CN14" s="28">
        <f t="shared" si="63"/>
        <v>3.10143990174398</v>
      </c>
      <c r="CO14" s="28">
        <f t="shared" si="64"/>
        <v>74.926629698330231</v>
      </c>
      <c r="CP14" s="28">
        <f t="shared" si="65"/>
        <v>21.373854777846329</v>
      </c>
      <c r="CQ14" s="28">
        <f t="shared" si="66"/>
        <v>12.462514504232026</v>
      </c>
      <c r="CR14" s="28">
        <f t="shared" si="67"/>
        <v>84.311041035593618</v>
      </c>
      <c r="CS14" s="28">
        <f t="shared" si="68"/>
        <v>1228.1458873411543</v>
      </c>
      <c r="CT14" s="28">
        <f t="shared" si="69"/>
        <v>0.17848625183155284</v>
      </c>
      <c r="CU14" s="28">
        <f t="shared" si="70"/>
        <v>13.196085283373174</v>
      </c>
      <c r="CV14" s="28">
        <f t="shared" si="71"/>
        <v>0.30865469104241428</v>
      </c>
      <c r="CW14" s="28">
        <f t="shared" si="72"/>
        <v>18.98656596814082</v>
      </c>
      <c r="CX14" s="28">
        <f t="shared" si="73"/>
        <v>0.76370055634956291</v>
      </c>
      <c r="CY14" s="28">
        <f t="shared" si="74"/>
        <v>0.81776940760174899</v>
      </c>
      <c r="CZ14" s="28">
        <f t="shared" si="75"/>
        <v>0.52690905182423697</v>
      </c>
      <c r="DA14" s="28">
        <f t="shared" si="76"/>
        <v>120.16807011840304</v>
      </c>
      <c r="DB14" s="28">
        <f t="shared" si="77"/>
        <v>56.456676894516413</v>
      </c>
      <c r="DC14" s="28">
        <f t="shared" si="78"/>
        <v>6.5946257534084873</v>
      </c>
      <c r="DD14" s="28">
        <f t="shared" si="79"/>
        <v>3.0497852490196427</v>
      </c>
      <c r="DE14" s="28">
        <f t="shared" si="80"/>
        <v>2.7705377015332</v>
      </c>
      <c r="DF14" s="28">
        <f t="shared" si="81"/>
        <v>57.74078264164352</v>
      </c>
      <c r="DG14" s="28">
        <f t="shared" si="82"/>
        <v>20.413015664500374</v>
      </c>
      <c r="DH14" s="28">
        <f t="shared" si="83"/>
        <v>26.708700243710091</v>
      </c>
      <c r="DI14" s="38"/>
      <c r="DJ14" s="28"/>
      <c r="DK14" s="37">
        <f t="shared" si="84"/>
        <v>5807.1840541129022</v>
      </c>
      <c r="DL14" s="39">
        <f t="shared" si="84"/>
        <v>375.36961198525091</v>
      </c>
      <c r="DM14" s="39">
        <f t="shared" si="84"/>
        <v>334.40416393263109</v>
      </c>
      <c r="DN14" s="39">
        <f t="shared" si="84"/>
        <v>228.667787710353</v>
      </c>
      <c r="DO14" s="39">
        <f t="shared" si="84"/>
        <v>49.62303842790368</v>
      </c>
      <c r="DP14" s="39">
        <f t="shared" si="84"/>
        <v>1198.8260751732837</v>
      </c>
      <c r="DQ14" s="39">
        <f t="shared" si="84"/>
        <v>341.98167644554127</v>
      </c>
      <c r="DR14" s="39">
        <f t="shared" si="84"/>
        <v>199.40023206771241</v>
      </c>
      <c r="DS14" s="39">
        <f t="shared" si="84"/>
        <v>1348.9766565694979</v>
      </c>
      <c r="DT14" s="39">
        <f t="shared" si="84"/>
        <v>19650.334197458469</v>
      </c>
      <c r="DU14" s="39">
        <f t="shared" si="85"/>
        <v>2.8557800293048454</v>
      </c>
      <c r="DV14" s="39">
        <f t="shared" si="85"/>
        <v>211.13736453397078</v>
      </c>
      <c r="DW14" s="39">
        <f t="shared" si="85"/>
        <v>4.9384750566786284</v>
      </c>
      <c r="DX14" s="39">
        <f t="shared" si="85"/>
        <v>303.78505549025311</v>
      </c>
      <c r="DY14" s="39">
        <f t="shared" si="85"/>
        <v>12.219208901593007</v>
      </c>
      <c r="DZ14" s="39">
        <f t="shared" si="85"/>
        <v>13.084310521627984</v>
      </c>
      <c r="EA14" s="39">
        <f t="shared" si="85"/>
        <v>8.4305448291877916</v>
      </c>
      <c r="EB14" s="39">
        <f t="shared" si="85"/>
        <v>1922.6891218944486</v>
      </c>
      <c r="EC14" s="39">
        <f t="shared" si="85"/>
        <v>903.3068303122626</v>
      </c>
      <c r="ED14" s="39">
        <f t="shared" si="85"/>
        <v>105.5140120545358</v>
      </c>
      <c r="EE14" s="39">
        <f t="shared" si="86"/>
        <v>48.796563984314282</v>
      </c>
      <c r="EF14" s="39">
        <f t="shared" si="86"/>
        <v>44.3286032245312</v>
      </c>
      <c r="EG14" s="39">
        <f t="shared" si="86"/>
        <v>923.85252226629632</v>
      </c>
      <c r="EH14" s="39">
        <f t="shared" si="86"/>
        <v>326.60825063200599</v>
      </c>
      <c r="EI14" s="39">
        <f t="shared" si="86"/>
        <v>427.33920389936145</v>
      </c>
      <c r="EM14" s="37">
        <f t="shared" si="87"/>
        <v>8.7107760811693531</v>
      </c>
      <c r="EN14" s="37">
        <f t="shared" si="87"/>
        <v>0.56305441797787636</v>
      </c>
      <c r="EO14" s="37">
        <f t="shared" si="87"/>
        <v>0.50160624589894665</v>
      </c>
      <c r="EP14" s="37">
        <f t="shared" si="87"/>
        <v>0.34300168156552951</v>
      </c>
      <c r="EQ14" s="37">
        <f t="shared" si="87"/>
        <v>7.4434557641855525E-2</v>
      </c>
      <c r="ER14" s="37">
        <f t="shared" si="87"/>
        <v>1.7982391127599255</v>
      </c>
      <c r="ES14" s="37">
        <f t="shared" si="87"/>
        <v>0.51297251466831184</v>
      </c>
      <c r="ET14" s="37">
        <f t="shared" si="87"/>
        <v>0.2991003481015686</v>
      </c>
      <c r="EU14" s="37">
        <f t="shared" si="87"/>
        <v>2.0234649848542468</v>
      </c>
      <c r="EV14" s="37">
        <f t="shared" si="87"/>
        <v>29.475501296187705</v>
      </c>
      <c r="EW14" s="37">
        <f t="shared" si="88"/>
        <v>4.2836700439572682E-3</v>
      </c>
      <c r="EX14" s="37">
        <f t="shared" si="88"/>
        <v>0.31670604680095621</v>
      </c>
      <c r="EY14" s="37">
        <f t="shared" si="88"/>
        <v>7.4077125850179424E-3</v>
      </c>
      <c r="EZ14" s="37">
        <f t="shared" si="88"/>
        <v>0.45567758323537966</v>
      </c>
      <c r="FA14" s="37">
        <f t="shared" si="88"/>
        <v>1.8328813352389509E-2</v>
      </c>
      <c r="FB14" s="37">
        <f t="shared" si="88"/>
        <v>1.9626465782441975E-2</v>
      </c>
      <c r="FC14" s="37">
        <f t="shared" si="88"/>
        <v>1.2645817243781688E-2</v>
      </c>
      <c r="FD14" s="37">
        <f t="shared" si="88"/>
        <v>2.8840336828416731</v>
      </c>
      <c r="FE14" s="37">
        <f t="shared" si="88"/>
        <v>1.3549602454683938</v>
      </c>
      <c r="FF14" s="37">
        <f t="shared" si="88"/>
        <v>0.15827101808180372</v>
      </c>
      <c r="FG14" s="37">
        <f t="shared" si="89"/>
        <v>7.3194845976471426E-2</v>
      </c>
      <c r="FH14" s="37">
        <f t="shared" si="89"/>
        <v>6.649290483679679E-2</v>
      </c>
      <c r="FI14" s="37">
        <f t="shared" si="89"/>
        <v>1.3857787833994444</v>
      </c>
      <c r="FJ14" s="37">
        <f t="shared" si="89"/>
        <v>0.48991237594800896</v>
      </c>
      <c r="FK14" s="37">
        <f t="shared" si="89"/>
        <v>0.64100880584904207</v>
      </c>
    </row>
    <row r="15" spans="1:167" x14ac:dyDescent="0.2">
      <c r="A15" s="3" t="s">
        <v>12</v>
      </c>
      <c r="B15" s="3" t="s">
        <v>125</v>
      </c>
      <c r="C15" s="3" t="s">
        <v>128</v>
      </c>
      <c r="D15" s="23">
        <v>25748770.2747306</v>
      </c>
      <c r="E15" s="23">
        <v>1985548369.2749801</v>
      </c>
      <c r="F15" s="23">
        <v>33334054.6152124</v>
      </c>
      <c r="G15" s="23">
        <v>1949061241.2056999</v>
      </c>
      <c r="H15" s="23">
        <v>1385485076.8733301</v>
      </c>
      <c r="I15" s="23">
        <v>707130340.52005804</v>
      </c>
      <c r="J15" s="23">
        <v>1765983222.23242</v>
      </c>
      <c r="K15" s="23">
        <v>343012824.318699</v>
      </c>
      <c r="L15" s="23">
        <v>345237958.67850202</v>
      </c>
      <c r="M15" s="23">
        <v>188589182.61849201</v>
      </c>
      <c r="N15" s="23">
        <v>15685535.591038199</v>
      </c>
      <c r="O15" s="23">
        <v>1703715.09490821</v>
      </c>
      <c r="P15" s="23">
        <v>79485946.936216399</v>
      </c>
      <c r="Q15" s="23">
        <v>7624098.1014565201</v>
      </c>
      <c r="R15" s="23">
        <v>67745849.079205707</v>
      </c>
      <c r="S15" s="23">
        <v>10007464.0347364</v>
      </c>
      <c r="T15" s="23">
        <v>8629260.7564534508</v>
      </c>
      <c r="U15" s="23">
        <v>282426.18399923202</v>
      </c>
      <c r="V15" s="23">
        <v>6617833703.6053801</v>
      </c>
      <c r="W15" s="23">
        <v>2371880022.2915702</v>
      </c>
      <c r="X15" s="23">
        <v>919454876.65380704</v>
      </c>
      <c r="Y15" s="23">
        <v>275670776.85437799</v>
      </c>
      <c r="Z15" s="23">
        <v>11483353.445369501</v>
      </c>
      <c r="AA15" s="23">
        <v>383504262.26446098</v>
      </c>
      <c r="AB15" s="23">
        <v>15110754.727616301</v>
      </c>
      <c r="AC15" s="23">
        <v>849750329.68637502</v>
      </c>
      <c r="AD15" s="27"/>
      <c r="AE15" s="27"/>
      <c r="AG15" s="28">
        <f t="shared" si="90"/>
        <v>9.2978804712303464</v>
      </c>
      <c r="AH15" s="28">
        <f t="shared" si="36"/>
        <v>7.5228881426408654</v>
      </c>
      <c r="AI15" s="28">
        <f t="shared" si="37"/>
        <v>9.2898254852437638</v>
      </c>
      <c r="AJ15" s="28">
        <f t="shared" si="38"/>
        <v>9.1416018523366063</v>
      </c>
      <c r="AK15" s="28">
        <f t="shared" si="39"/>
        <v>8.849499471719664</v>
      </c>
      <c r="AL15" s="28">
        <f t="shared" si="40"/>
        <v>9.2469865732356098</v>
      </c>
      <c r="AM15" s="28">
        <f t="shared" si="41"/>
        <v>8.5353103574384814</v>
      </c>
      <c r="AN15" s="28">
        <f t="shared" si="42"/>
        <v>8.5381185400510216</v>
      </c>
      <c r="AO15" s="28">
        <f t="shared" si="43"/>
        <v>8.2755167782007248</v>
      </c>
      <c r="AP15" s="28">
        <f t="shared" si="44"/>
        <v>7.1954993525053101</v>
      </c>
      <c r="AQ15" s="28">
        <f t="shared" si="45"/>
        <v>6.2313969712673574</v>
      </c>
      <c r="AR15" s="28">
        <f t="shared" si="46"/>
        <v>7.9002903524609822</v>
      </c>
      <c r="AS15" s="28">
        <f t="shared" si="47"/>
        <v>6.8821884758578573</v>
      </c>
      <c r="AT15" s="28">
        <f t="shared" si="48"/>
        <v>7.8308826902885418</v>
      </c>
      <c r="AU15" s="28">
        <f t="shared" si="49"/>
        <v>7.000324037993372</v>
      </c>
      <c r="AV15" s="28">
        <f t="shared" si="50"/>
        <v>6.9359735925698631</v>
      </c>
      <c r="AW15" s="28">
        <f t="shared" si="51"/>
        <v>5.4509049580994189</v>
      </c>
      <c r="AX15" s="28">
        <f t="shared" si="52"/>
        <v>9.8207158497815339</v>
      </c>
      <c r="AY15" s="28">
        <f t="shared" si="53"/>
        <v>9.3750927171650158</v>
      </c>
      <c r="AZ15" s="28">
        <f t="shared" si="54"/>
        <v>8.9635304205766868</v>
      </c>
      <c r="BA15" s="28">
        <f t="shared" si="55"/>
        <v>8.44039073011173</v>
      </c>
      <c r="BB15" s="28">
        <f t="shared" si="56"/>
        <v>7.0600687321514437</v>
      </c>
      <c r="BC15" s="28">
        <f t="shared" si="57"/>
        <v>8.5837701950585306</v>
      </c>
      <c r="BD15" s="28">
        <f t="shared" si="58"/>
        <v>7.179286156321381</v>
      </c>
      <c r="BE15" s="28">
        <f t="shared" si="59"/>
        <v>8.9292913417528261</v>
      </c>
      <c r="BI15" s="28">
        <f t="shared" si="9"/>
        <v>2.5650884577479598</v>
      </c>
      <c r="BJ15" s="28">
        <f t="shared" si="91"/>
        <v>1.3483190230164979</v>
      </c>
      <c r="BK15" s="28">
        <f t="shared" si="92"/>
        <v>1.311342738693515</v>
      </c>
      <c r="BL15" s="28">
        <f t="shared" si="92"/>
        <v>1.1544425239087606</v>
      </c>
      <c r="BM15" s="28">
        <f t="shared" si="93"/>
        <v>0.53635147929385962</v>
      </c>
      <c r="BN15" s="28">
        <f t="shared" si="94"/>
        <v>1.8752033274145705</v>
      </c>
      <c r="BO15" s="28">
        <f t="shared" si="95"/>
        <v>1.3785820217854408</v>
      </c>
      <c r="BP15" s="28">
        <f t="shared" si="96"/>
        <v>1.106593369967342</v>
      </c>
      <c r="BQ15" s="28">
        <f t="shared" si="97"/>
        <v>1.9109431099431475</v>
      </c>
      <c r="BR15" s="28">
        <f t="shared" si="17"/>
        <v>3.0281417792436653</v>
      </c>
      <c r="BS15" s="28">
        <f t="shared" si="98"/>
        <v>-0.5248266945566471</v>
      </c>
      <c r="BT15" s="28">
        <f t="shared" si="99"/>
        <v>1.105568826650825</v>
      </c>
      <c r="BU15" s="28">
        <f t="shared" si="100"/>
        <v>-0.53829156113954746</v>
      </c>
      <c r="BV15" s="28">
        <f t="shared" si="101"/>
        <v>1.2837856859202625</v>
      </c>
      <c r="BW15" s="28">
        <f t="shared" si="102"/>
        <v>-0.19931529024731895</v>
      </c>
      <c r="BX15" s="28">
        <f t="shared" si="103"/>
        <v>-8.6586620060512112E-2</v>
      </c>
      <c r="BY15" s="28">
        <f t="shared" si="104"/>
        <v>-0.43525730196443685</v>
      </c>
      <c r="BZ15" s="28">
        <f t="shared" si="105"/>
        <v>2.0822009489144948</v>
      </c>
      <c r="CA15" s="28">
        <f t="shared" si="106"/>
        <v>1.7715628418052012</v>
      </c>
      <c r="CB15" s="28">
        <f t="shared" si="107"/>
        <v>0.8477602303672972</v>
      </c>
      <c r="CC15" s="28">
        <f t="shared" si="108"/>
        <v>0.49761504287103314</v>
      </c>
      <c r="CD15" s="28">
        <f t="shared" si="109"/>
        <v>0.434563022893383</v>
      </c>
      <c r="CE15" s="28">
        <f t="shared" si="110"/>
        <v>1.7461360868216189</v>
      </c>
      <c r="CF15" s="28">
        <f t="shared" si="111"/>
        <v>1.3200693350160588</v>
      </c>
      <c r="CG15" s="28">
        <f t="shared" si="112"/>
        <v>1.4225174067082174</v>
      </c>
      <c r="CH15" s="28"/>
      <c r="CI15" s="28"/>
      <c r="CJ15" s="28">
        <f t="shared" si="113"/>
        <v>367.35711672404807</v>
      </c>
      <c r="CK15" s="28">
        <f t="shared" si="60"/>
        <v>22.300727092917032</v>
      </c>
      <c r="CL15" s="28">
        <f t="shared" si="61"/>
        <v>20.480602975923809</v>
      </c>
      <c r="CM15" s="28">
        <f t="shared" si="62"/>
        <v>14.270609552957355</v>
      </c>
      <c r="CN15" s="28">
        <f t="shared" si="63"/>
        <v>3.4383610566313192</v>
      </c>
      <c r="CO15" s="28">
        <f t="shared" si="64"/>
        <v>75.024537600682137</v>
      </c>
      <c r="CP15" s="28">
        <f t="shared" si="65"/>
        <v>23.910134646256864</v>
      </c>
      <c r="CQ15" s="28">
        <f t="shared" si="66"/>
        <v>12.781839797356479</v>
      </c>
      <c r="CR15" s="28">
        <f t="shared" si="67"/>
        <v>81.459756947713146</v>
      </c>
      <c r="CS15" s="28">
        <f t="shared" si="68"/>
        <v>1066.9443777338413</v>
      </c>
      <c r="CT15" s="28">
        <f t="shared" si="69"/>
        <v>0.29865741751652464</v>
      </c>
      <c r="CU15" s="28">
        <f t="shared" si="70"/>
        <v>12.75172172222625</v>
      </c>
      <c r="CV15" s="28">
        <f t="shared" si="71"/>
        <v>0.28953991252761208</v>
      </c>
      <c r="CW15" s="28">
        <f t="shared" si="72"/>
        <v>19.221429626330028</v>
      </c>
      <c r="CX15" s="28">
        <f t="shared" si="73"/>
        <v>0.63195289797751475</v>
      </c>
      <c r="CY15" s="28">
        <f t="shared" si="74"/>
        <v>0.81924420857766478</v>
      </c>
      <c r="CZ15" s="28">
        <f t="shared" si="75"/>
        <v>0.36706476499524454</v>
      </c>
      <c r="DA15" s="28">
        <f t="shared" si="76"/>
        <v>120.8372822265938</v>
      </c>
      <c r="DB15" s="28">
        <f t="shared" si="77"/>
        <v>59.096647141169385</v>
      </c>
      <c r="DC15" s="28">
        <f t="shared" si="78"/>
        <v>7.0430412236001754</v>
      </c>
      <c r="DD15" s="28">
        <f t="shared" si="79"/>
        <v>3.1449593970919349</v>
      </c>
      <c r="DE15" s="28">
        <f t="shared" si="80"/>
        <v>2.7199631664794892</v>
      </c>
      <c r="DF15" s="28">
        <f t="shared" si="81"/>
        <v>55.736037127244501</v>
      </c>
      <c r="DG15" s="28">
        <f t="shared" si="82"/>
        <v>20.896297131374446</v>
      </c>
      <c r="DH15" s="28">
        <f t="shared" si="83"/>
        <v>26.455587277222012</v>
      </c>
      <c r="DI15" s="38"/>
      <c r="DJ15" s="28"/>
      <c r="DK15" s="37">
        <f t="shared" si="84"/>
        <v>5877.7138675847691</v>
      </c>
      <c r="DL15" s="39">
        <f t="shared" si="84"/>
        <v>356.81163348667252</v>
      </c>
      <c r="DM15" s="39">
        <f t="shared" si="84"/>
        <v>327.68964761478094</v>
      </c>
      <c r="DN15" s="39">
        <f t="shared" si="84"/>
        <v>228.32975284731768</v>
      </c>
      <c r="DO15" s="39">
        <f t="shared" si="84"/>
        <v>55.013776906101107</v>
      </c>
      <c r="DP15" s="39">
        <f t="shared" si="84"/>
        <v>1200.3926016109142</v>
      </c>
      <c r="DQ15" s="39">
        <f t="shared" si="84"/>
        <v>382.56215434010983</v>
      </c>
      <c r="DR15" s="39">
        <f t="shared" si="84"/>
        <v>204.50943675770367</v>
      </c>
      <c r="DS15" s="39">
        <f t="shared" si="84"/>
        <v>1303.3561111634103</v>
      </c>
      <c r="DT15" s="39">
        <f t="shared" si="84"/>
        <v>17071.110043741461</v>
      </c>
      <c r="DU15" s="39">
        <f t="shared" si="85"/>
        <v>4.7785186802643942</v>
      </c>
      <c r="DV15" s="39">
        <f t="shared" si="85"/>
        <v>204.02754755562</v>
      </c>
      <c r="DW15" s="39">
        <f t="shared" si="85"/>
        <v>4.6326386004417932</v>
      </c>
      <c r="DX15" s="39">
        <f t="shared" si="85"/>
        <v>307.54287402128045</v>
      </c>
      <c r="DY15" s="39">
        <f t="shared" si="85"/>
        <v>10.111246367640236</v>
      </c>
      <c r="DZ15" s="39">
        <f t="shared" si="85"/>
        <v>13.107907337242636</v>
      </c>
      <c r="EA15" s="39">
        <f t="shared" si="85"/>
        <v>5.8730362399239127</v>
      </c>
      <c r="EB15" s="39">
        <f t="shared" si="85"/>
        <v>1933.3965156255008</v>
      </c>
      <c r="EC15" s="39">
        <f t="shared" si="85"/>
        <v>945.54635425871015</v>
      </c>
      <c r="ED15" s="39">
        <f t="shared" si="85"/>
        <v>112.68865957760281</v>
      </c>
      <c r="EE15" s="39">
        <f t="shared" si="86"/>
        <v>50.319350353470959</v>
      </c>
      <c r="EF15" s="39">
        <f t="shared" si="86"/>
        <v>43.519410663671827</v>
      </c>
      <c r="EG15" s="39">
        <f t="shared" si="86"/>
        <v>891.77659403591201</v>
      </c>
      <c r="EH15" s="39">
        <f t="shared" si="86"/>
        <v>334.34075410199114</v>
      </c>
      <c r="EI15" s="39">
        <f t="shared" si="86"/>
        <v>423.28939643555219</v>
      </c>
      <c r="EM15" s="37">
        <f t="shared" si="87"/>
        <v>8.8165708013771553</v>
      </c>
      <c r="EN15" s="37">
        <f t="shared" si="87"/>
        <v>0.53521745023000877</v>
      </c>
      <c r="EO15" s="37">
        <f t="shared" si="87"/>
        <v>0.49153447142217138</v>
      </c>
      <c r="EP15" s="37">
        <f t="shared" si="87"/>
        <v>0.34249462927097651</v>
      </c>
      <c r="EQ15" s="37">
        <f t="shared" si="87"/>
        <v>8.252066535915166E-2</v>
      </c>
      <c r="ER15" s="37">
        <f t="shared" si="87"/>
        <v>1.8005889024163713</v>
      </c>
      <c r="ES15" s="37">
        <f t="shared" si="87"/>
        <v>0.5738432315101647</v>
      </c>
      <c r="ET15" s="37">
        <f t="shared" si="87"/>
        <v>0.30676415513655547</v>
      </c>
      <c r="EU15" s="37">
        <f t="shared" si="87"/>
        <v>1.9550341667451154</v>
      </c>
      <c r="EV15" s="37">
        <f t="shared" si="87"/>
        <v>25.606665065612194</v>
      </c>
      <c r="EW15" s="37">
        <f t="shared" si="88"/>
        <v>7.1677780203965912E-3</v>
      </c>
      <c r="EX15" s="37">
        <f t="shared" si="88"/>
        <v>0.30604132133342998</v>
      </c>
      <c r="EY15" s="37">
        <f t="shared" si="88"/>
        <v>6.9489579006626898E-3</v>
      </c>
      <c r="EZ15" s="37">
        <f t="shared" si="88"/>
        <v>0.46131431103192067</v>
      </c>
      <c r="FA15" s="37">
        <f t="shared" si="88"/>
        <v>1.5166869551460354E-2</v>
      </c>
      <c r="FB15" s="37">
        <f t="shared" si="88"/>
        <v>1.9661861005863954E-2</v>
      </c>
      <c r="FC15" s="37">
        <f t="shared" si="88"/>
        <v>8.8095543598858683E-3</v>
      </c>
      <c r="FD15" s="37">
        <f t="shared" si="88"/>
        <v>2.9000947734382514</v>
      </c>
      <c r="FE15" s="37">
        <f t="shared" si="88"/>
        <v>1.4183195313880652</v>
      </c>
      <c r="FF15" s="37">
        <f t="shared" si="88"/>
        <v>0.16903298936640421</v>
      </c>
      <c r="FG15" s="37">
        <f t="shared" si="89"/>
        <v>7.5479025530206439E-2</v>
      </c>
      <c r="FH15" s="37">
        <f t="shared" si="89"/>
        <v>6.5279115995507744E-2</v>
      </c>
      <c r="FI15" s="37">
        <f t="shared" si="89"/>
        <v>1.337664891053868</v>
      </c>
      <c r="FJ15" s="37">
        <f t="shared" si="89"/>
        <v>0.50151113115298673</v>
      </c>
      <c r="FK15" s="37">
        <f t="shared" si="89"/>
        <v>0.63493409465332828</v>
      </c>
    </row>
    <row r="16" spans="1:167" x14ac:dyDescent="0.2">
      <c r="A16" s="3" t="s">
        <v>13</v>
      </c>
      <c r="B16" s="3" t="s">
        <v>125</v>
      </c>
      <c r="C16" s="3" t="s">
        <v>128</v>
      </c>
      <c r="D16" s="23">
        <v>24615690.157710198</v>
      </c>
      <c r="E16" s="23">
        <v>2120117775.3243799</v>
      </c>
      <c r="F16" s="23">
        <v>35040405.681392498</v>
      </c>
      <c r="G16" s="23">
        <v>2058161800.4632499</v>
      </c>
      <c r="H16" s="23">
        <v>1441502511.42644</v>
      </c>
      <c r="I16" s="23">
        <v>684971241.36593795</v>
      </c>
      <c r="J16" s="23">
        <v>1797854570.57496</v>
      </c>
      <c r="K16" s="23">
        <v>317074940.46929401</v>
      </c>
      <c r="L16" s="23">
        <v>336510291.13562399</v>
      </c>
      <c r="M16" s="23">
        <v>210594250.12904501</v>
      </c>
      <c r="N16" s="23">
        <v>20677043.621902</v>
      </c>
      <c r="O16" s="23">
        <v>1277007.4542523101</v>
      </c>
      <c r="P16" s="23">
        <v>83918792.548179597</v>
      </c>
      <c r="Q16" s="23">
        <v>6982731.5854406804</v>
      </c>
      <c r="R16" s="23">
        <v>67737527.462062106</v>
      </c>
      <c r="S16" s="23">
        <v>15060791.631780401</v>
      </c>
      <c r="T16" s="23">
        <v>7718147.5180006903</v>
      </c>
      <c r="U16" s="23">
        <v>168723.56060294999</v>
      </c>
      <c r="V16" s="23">
        <v>6907358509.4584904</v>
      </c>
      <c r="W16" s="23">
        <v>2491914042.37746</v>
      </c>
      <c r="X16" s="23">
        <v>915578193.69414103</v>
      </c>
      <c r="Y16" s="23">
        <v>303197792.33021802</v>
      </c>
      <c r="Z16" s="23">
        <v>13895005.067374401</v>
      </c>
      <c r="AA16" s="23">
        <v>428727446.96272397</v>
      </c>
      <c r="AB16" s="23">
        <v>17608860.458128002</v>
      </c>
      <c r="AC16" s="23">
        <v>1009943418.87255</v>
      </c>
      <c r="AD16" s="27"/>
      <c r="AE16" s="27"/>
      <c r="AG16" s="28">
        <f t="shared" si="90"/>
        <v>9.3263599872272209</v>
      </c>
      <c r="AH16" s="28">
        <f t="shared" si="36"/>
        <v>7.5445691255830942</v>
      </c>
      <c r="AI16" s="28">
        <f t="shared" si="37"/>
        <v>9.3134795134226334</v>
      </c>
      <c r="AJ16" s="28">
        <f t="shared" si="38"/>
        <v>9.1588154033650131</v>
      </c>
      <c r="AK16" s="28">
        <f t="shared" si="39"/>
        <v>8.8356723379475088</v>
      </c>
      <c r="AL16" s="28">
        <f t="shared" si="40"/>
        <v>9.2547545585033149</v>
      </c>
      <c r="AM16" s="28">
        <f t="shared" si="41"/>
        <v>8.5011619195863375</v>
      </c>
      <c r="AN16" s="28">
        <f t="shared" si="42"/>
        <v>8.5269983503284124</v>
      </c>
      <c r="AO16" s="28">
        <f t="shared" si="43"/>
        <v>8.3234465094358079</v>
      </c>
      <c r="AP16" s="28">
        <f t="shared" si="44"/>
        <v>7.3154884439732593</v>
      </c>
      <c r="AQ16" s="28">
        <f t="shared" si="45"/>
        <v>6.1061934323700688</v>
      </c>
      <c r="AR16" s="28">
        <f t="shared" si="46"/>
        <v>7.9238592264553382</v>
      </c>
      <c r="AS16" s="28">
        <f t="shared" si="47"/>
        <v>6.84402534818416</v>
      </c>
      <c r="AT16" s="28">
        <f t="shared" si="48"/>
        <v>7.8308293400915989</v>
      </c>
      <c r="AU16" s="28">
        <f t="shared" si="49"/>
        <v>7.1778478000372088</v>
      </c>
      <c r="AV16" s="28">
        <f t="shared" si="50"/>
        <v>6.8875130750440618</v>
      </c>
      <c r="AW16" s="28">
        <f t="shared" si="51"/>
        <v>5.2271757318209087</v>
      </c>
      <c r="AX16" s="28">
        <f t="shared" si="52"/>
        <v>9.839311997578303</v>
      </c>
      <c r="AY16" s="28">
        <f t="shared" si="53"/>
        <v>9.3965330574233281</v>
      </c>
      <c r="AZ16" s="28">
        <f t="shared" si="54"/>
        <v>8.9616954405434814</v>
      </c>
      <c r="BA16" s="28">
        <f t="shared" si="55"/>
        <v>8.4817260347492809</v>
      </c>
      <c r="BB16" s="28">
        <f t="shared" si="56"/>
        <v>7.1428587094964309</v>
      </c>
      <c r="BC16" s="28">
        <f t="shared" si="57"/>
        <v>8.6321812877627639</v>
      </c>
      <c r="BD16" s="28">
        <f t="shared" si="58"/>
        <v>7.2457312518923214</v>
      </c>
      <c r="BE16" s="28">
        <f t="shared" si="59"/>
        <v>9.0042970435254599</v>
      </c>
      <c r="BI16" s="28">
        <f t="shared" si="9"/>
        <v>2.5937254773526601</v>
      </c>
      <c r="BJ16" s="28">
        <f t="shared" si="91"/>
        <v>1.3674819918535395</v>
      </c>
      <c r="BK16" s="28">
        <f t="shared" si="92"/>
        <v>1.3363814051261069</v>
      </c>
      <c r="BL16" s="28">
        <f t="shared" si="92"/>
        <v>1.1726637063247729</v>
      </c>
      <c r="BM16" s="28">
        <f t="shared" si="93"/>
        <v>0.52165427077753823</v>
      </c>
      <c r="BN16" s="28">
        <f t="shared" si="94"/>
        <v>1.8836688736958531</v>
      </c>
      <c r="BO16" s="28">
        <f t="shared" si="95"/>
        <v>1.3478895556231687</v>
      </c>
      <c r="BP16" s="28">
        <f t="shared" si="96"/>
        <v>1.0936131088227066</v>
      </c>
      <c r="BQ16" s="28">
        <f t="shared" si="97"/>
        <v>1.9497180725150132</v>
      </c>
      <c r="BR16" s="28">
        <f t="shared" si="17"/>
        <v>3.1782219436813754</v>
      </c>
      <c r="BS16" s="28">
        <f t="shared" si="98"/>
        <v>-0.65879153395027923</v>
      </c>
      <c r="BT16" s="28">
        <f t="shared" si="99"/>
        <v>1.1328539319927513</v>
      </c>
      <c r="BU16" s="28">
        <f t="shared" si="100"/>
        <v>-0.58387035926888864</v>
      </c>
      <c r="BV16" s="28">
        <f t="shared" si="101"/>
        <v>1.2837226242217485</v>
      </c>
      <c r="BW16" s="28">
        <f t="shared" si="102"/>
        <v>-1.0580693135011053E-2</v>
      </c>
      <c r="BX16" s="28">
        <f t="shared" si="103"/>
        <v>-0.13882389237462364</v>
      </c>
      <c r="BY16" s="28">
        <f t="shared" si="104"/>
        <v>-0.63407470734834359</v>
      </c>
      <c r="BZ16" s="28">
        <f t="shared" si="105"/>
        <v>2.1045440316932633</v>
      </c>
      <c r="CA16" s="28">
        <f t="shared" si="106"/>
        <v>1.7977671198036274</v>
      </c>
      <c r="CB16" s="28">
        <f t="shared" si="107"/>
        <v>0.84584380213418453</v>
      </c>
      <c r="CC16" s="28">
        <f t="shared" si="108"/>
        <v>0.54124990472847101</v>
      </c>
      <c r="CD16" s="28">
        <f t="shared" si="109"/>
        <v>0.51786950039890445</v>
      </c>
      <c r="CE16" s="28">
        <f t="shared" si="110"/>
        <v>1.8027373877736046</v>
      </c>
      <c r="CF16" s="28">
        <f t="shared" si="111"/>
        <v>1.3711691547276179</v>
      </c>
      <c r="CG16" s="28">
        <f t="shared" si="112"/>
        <v>1.5551769429173325</v>
      </c>
      <c r="CH16" s="28"/>
      <c r="CI16" s="28"/>
      <c r="CJ16" s="28">
        <f t="shared" si="113"/>
        <v>392.39681834732863</v>
      </c>
      <c r="CK16" s="28">
        <f t="shared" si="60"/>
        <v>23.306764711041417</v>
      </c>
      <c r="CL16" s="28">
        <f t="shared" si="61"/>
        <v>21.696086572415979</v>
      </c>
      <c r="CM16" s="28">
        <f t="shared" si="62"/>
        <v>14.882082451025093</v>
      </c>
      <c r="CN16" s="28">
        <f t="shared" si="63"/>
        <v>3.3239483806613728</v>
      </c>
      <c r="CO16" s="28">
        <f t="shared" si="64"/>
        <v>76.501310293770842</v>
      </c>
      <c r="CP16" s="28">
        <f t="shared" si="65"/>
        <v>22.278685133828489</v>
      </c>
      <c r="CQ16" s="28">
        <f t="shared" si="66"/>
        <v>12.405466743609182</v>
      </c>
      <c r="CR16" s="28">
        <f t="shared" si="67"/>
        <v>89.067255962163856</v>
      </c>
      <c r="CS16" s="28">
        <f t="shared" si="68"/>
        <v>1507.3772057789363</v>
      </c>
      <c r="CT16" s="28">
        <f t="shared" si="69"/>
        <v>0.21938577581051794</v>
      </c>
      <c r="CU16" s="28">
        <f t="shared" si="70"/>
        <v>13.578566763885867</v>
      </c>
      <c r="CV16" s="28">
        <f t="shared" si="71"/>
        <v>0.26069316259320424</v>
      </c>
      <c r="CW16" s="28">
        <f t="shared" si="72"/>
        <v>19.218638782672542</v>
      </c>
      <c r="CX16" s="28">
        <f t="shared" si="73"/>
        <v>0.97593143478054489</v>
      </c>
      <c r="CY16" s="28">
        <f t="shared" si="74"/>
        <v>0.72640045513465978</v>
      </c>
      <c r="CZ16" s="28">
        <f t="shared" si="75"/>
        <v>0.23223372734754891</v>
      </c>
      <c r="DA16" s="28">
        <f t="shared" si="76"/>
        <v>127.21667243595878</v>
      </c>
      <c r="DB16" s="28">
        <f t="shared" si="77"/>
        <v>62.772166757692759</v>
      </c>
      <c r="DC16" s="28">
        <f t="shared" si="78"/>
        <v>7.0120305915757042</v>
      </c>
      <c r="DD16" s="28">
        <f t="shared" si="79"/>
        <v>3.4773620064852362</v>
      </c>
      <c r="DE16" s="28">
        <f t="shared" si="80"/>
        <v>3.2951068380881954</v>
      </c>
      <c r="DF16" s="28">
        <f t="shared" si="81"/>
        <v>63.494687162780778</v>
      </c>
      <c r="DG16" s="28">
        <f t="shared" si="82"/>
        <v>23.505481649955321</v>
      </c>
      <c r="DH16" s="28">
        <f t="shared" si="83"/>
        <v>35.906819861142758</v>
      </c>
      <c r="DI16" s="38"/>
      <c r="DJ16" s="28"/>
      <c r="DK16" s="37">
        <f t="shared" si="84"/>
        <v>6278.3490935572581</v>
      </c>
      <c r="DL16" s="39">
        <f t="shared" si="84"/>
        <v>372.90823537666267</v>
      </c>
      <c r="DM16" s="39">
        <f t="shared" si="84"/>
        <v>347.13738515865566</v>
      </c>
      <c r="DN16" s="39">
        <f t="shared" si="84"/>
        <v>238.11331921640149</v>
      </c>
      <c r="DO16" s="39">
        <f t="shared" si="84"/>
        <v>53.183174090581964</v>
      </c>
      <c r="DP16" s="39">
        <f t="shared" si="84"/>
        <v>1224.0209647003335</v>
      </c>
      <c r="DQ16" s="39">
        <f t="shared" si="84"/>
        <v>356.45896214125582</v>
      </c>
      <c r="DR16" s="39">
        <f t="shared" si="84"/>
        <v>198.48746789774691</v>
      </c>
      <c r="DS16" s="39">
        <f t="shared" si="84"/>
        <v>1425.0760953946217</v>
      </c>
      <c r="DT16" s="39">
        <f t="shared" si="84"/>
        <v>24118.035292462981</v>
      </c>
      <c r="DU16" s="39">
        <f t="shared" si="85"/>
        <v>3.510172412968287</v>
      </c>
      <c r="DV16" s="39">
        <f t="shared" si="85"/>
        <v>217.25706822217387</v>
      </c>
      <c r="DW16" s="39">
        <f t="shared" si="85"/>
        <v>4.1710906014912679</v>
      </c>
      <c r="DX16" s="39">
        <f t="shared" si="85"/>
        <v>307.49822052276068</v>
      </c>
      <c r="DY16" s="39">
        <f t="shared" si="85"/>
        <v>15.614902956488718</v>
      </c>
      <c r="DZ16" s="39">
        <f t="shared" si="85"/>
        <v>11.622407282154557</v>
      </c>
      <c r="EA16" s="39">
        <f t="shared" si="85"/>
        <v>3.7157396375607825</v>
      </c>
      <c r="EB16" s="39">
        <f t="shared" si="85"/>
        <v>2035.4667589753406</v>
      </c>
      <c r="EC16" s="39">
        <f t="shared" si="85"/>
        <v>1004.3546681230841</v>
      </c>
      <c r="ED16" s="39">
        <f t="shared" si="85"/>
        <v>112.19248946521127</v>
      </c>
      <c r="EE16" s="39">
        <f t="shared" si="86"/>
        <v>55.637792103763779</v>
      </c>
      <c r="EF16" s="39">
        <f t="shared" si="86"/>
        <v>52.721709409411126</v>
      </c>
      <c r="EG16" s="39">
        <f t="shared" si="86"/>
        <v>1015.9149946044924</v>
      </c>
      <c r="EH16" s="39">
        <f t="shared" si="86"/>
        <v>376.08770639928514</v>
      </c>
      <c r="EI16" s="39">
        <f t="shared" si="86"/>
        <v>574.50911777828412</v>
      </c>
      <c r="EM16" s="37">
        <f t="shared" si="87"/>
        <v>9.4175236403358866</v>
      </c>
      <c r="EN16" s="37">
        <f t="shared" si="87"/>
        <v>0.55936235306499404</v>
      </c>
      <c r="EO16" s="37">
        <f t="shared" si="87"/>
        <v>0.5207060777379835</v>
      </c>
      <c r="EP16" s="37">
        <f t="shared" si="87"/>
        <v>0.35716997882460227</v>
      </c>
      <c r="EQ16" s="37">
        <f t="shared" si="87"/>
        <v>7.9774761135872951E-2</v>
      </c>
      <c r="ER16" s="37">
        <f t="shared" si="87"/>
        <v>1.8360314470505001</v>
      </c>
      <c r="ES16" s="37">
        <f t="shared" si="87"/>
        <v>0.53468844321188369</v>
      </c>
      <c r="ET16" s="37">
        <f t="shared" si="87"/>
        <v>0.29773120184662039</v>
      </c>
      <c r="EU16" s="37">
        <f t="shared" si="87"/>
        <v>2.1376141430919322</v>
      </c>
      <c r="EV16" s="37">
        <f t="shared" si="87"/>
        <v>36.177052938694466</v>
      </c>
      <c r="EW16" s="37">
        <f t="shared" si="88"/>
        <v>5.2652586194524304E-3</v>
      </c>
      <c r="EX16" s="37">
        <f t="shared" si="88"/>
        <v>0.3258856023332608</v>
      </c>
      <c r="EY16" s="37">
        <f t="shared" si="88"/>
        <v>6.2566359022369015E-3</v>
      </c>
      <c r="EZ16" s="37">
        <f t="shared" si="88"/>
        <v>0.46124733078414104</v>
      </c>
      <c r="FA16" s="37">
        <f t="shared" si="88"/>
        <v>2.3422354434733075E-2</v>
      </c>
      <c r="FB16" s="37">
        <f t="shared" si="88"/>
        <v>1.7433610923231837E-2</v>
      </c>
      <c r="FC16" s="37">
        <f t="shared" si="88"/>
        <v>5.5736094563411743E-3</v>
      </c>
      <c r="FD16" s="37">
        <f t="shared" si="88"/>
        <v>3.0532001384630107</v>
      </c>
      <c r="FE16" s="37">
        <f t="shared" si="88"/>
        <v>1.5065320021846262</v>
      </c>
      <c r="FF16" s="37">
        <f t="shared" si="88"/>
        <v>0.1682887341978169</v>
      </c>
      <c r="FG16" s="37">
        <f t="shared" si="89"/>
        <v>8.3456688155645664E-2</v>
      </c>
      <c r="FH16" s="37">
        <f t="shared" si="89"/>
        <v>7.9082564114116696E-2</v>
      </c>
      <c r="FI16" s="37">
        <f t="shared" si="89"/>
        <v>1.5238724919067386</v>
      </c>
      <c r="FJ16" s="37">
        <f t="shared" si="89"/>
        <v>0.56413155959892769</v>
      </c>
      <c r="FK16" s="37">
        <f t="shared" si="89"/>
        <v>0.86176367666742615</v>
      </c>
    </row>
    <row r="17" spans="1:167" x14ac:dyDescent="0.2">
      <c r="A17" s="3" t="s">
        <v>14</v>
      </c>
      <c r="B17" s="3" t="s">
        <v>125</v>
      </c>
      <c r="C17" s="3" t="s">
        <v>128</v>
      </c>
      <c r="D17" s="23">
        <v>24899582.100620698</v>
      </c>
      <c r="E17" s="23">
        <v>1889340253.50104</v>
      </c>
      <c r="F17" s="23">
        <v>33251602.996438</v>
      </c>
      <c r="G17" s="23">
        <v>1860857830.4834001</v>
      </c>
      <c r="H17" s="23">
        <v>1357548681.8146</v>
      </c>
      <c r="I17" s="23">
        <v>643987032.98201597</v>
      </c>
      <c r="J17" s="23">
        <v>1655691613.4860201</v>
      </c>
      <c r="K17" s="23">
        <v>318927453.99382502</v>
      </c>
      <c r="L17" s="23">
        <v>302583898.55661702</v>
      </c>
      <c r="M17" s="23">
        <v>183378088.200313</v>
      </c>
      <c r="N17" s="23">
        <v>12530888.5692275</v>
      </c>
      <c r="O17" s="23">
        <v>1246247.3954392399</v>
      </c>
      <c r="P17" s="23">
        <v>78270340.549203306</v>
      </c>
      <c r="Q17" s="23">
        <v>6040970.4499209002</v>
      </c>
      <c r="R17" s="23">
        <v>65025123.889315903</v>
      </c>
      <c r="S17" s="23">
        <v>12771829.4275655</v>
      </c>
      <c r="T17" s="23">
        <v>4983525.7747009797</v>
      </c>
      <c r="U17" s="23">
        <v>291427.74539402401</v>
      </c>
      <c r="V17" s="23">
        <v>6398603227.7413101</v>
      </c>
      <c r="W17" s="23">
        <v>2341777926.08673</v>
      </c>
      <c r="X17" s="23">
        <v>864674674.03710103</v>
      </c>
      <c r="Y17" s="23">
        <v>265381069.86886901</v>
      </c>
      <c r="Z17" s="23">
        <v>12849341.0082394</v>
      </c>
      <c r="AA17" s="23">
        <v>437873889.65582001</v>
      </c>
      <c r="AB17" s="23">
        <v>13700200.962754</v>
      </c>
      <c r="AC17" s="23">
        <v>852298429.59324503</v>
      </c>
      <c r="AD17" s="27"/>
      <c r="AE17" s="27"/>
      <c r="AG17" s="28">
        <f t="shared" si="90"/>
        <v>9.2763101775677281</v>
      </c>
      <c r="AH17" s="28">
        <f t="shared" si="36"/>
        <v>7.5218125866534598</v>
      </c>
      <c r="AI17" s="28">
        <f t="shared" si="37"/>
        <v>9.269713194304817</v>
      </c>
      <c r="AJ17" s="28">
        <f t="shared" si="38"/>
        <v>9.1327554123782804</v>
      </c>
      <c r="AK17" s="28">
        <f t="shared" si="39"/>
        <v>8.8088771226997906</v>
      </c>
      <c r="AL17" s="28">
        <f t="shared" si="40"/>
        <v>9.2189794489745935</v>
      </c>
      <c r="AM17" s="28">
        <f t="shared" si="41"/>
        <v>8.5036919058996698</v>
      </c>
      <c r="AN17" s="28">
        <f t="shared" si="42"/>
        <v>8.4808458141231817</v>
      </c>
      <c r="AO17" s="28">
        <f t="shared" si="43"/>
        <v>8.2633474407003469</v>
      </c>
      <c r="AP17" s="28">
        <f t="shared" si="44"/>
        <v>7.0979818680436155</v>
      </c>
      <c r="AQ17" s="28">
        <f t="shared" si="45"/>
        <v>6.0956042636787506</v>
      </c>
      <c r="AR17" s="28">
        <f t="shared" si="46"/>
        <v>7.8935972234112732</v>
      </c>
      <c r="AS17" s="28">
        <f t="shared" si="47"/>
        <v>6.7811067113348829</v>
      </c>
      <c r="AT17" s="28">
        <f t="shared" si="48"/>
        <v>7.813081188309587</v>
      </c>
      <c r="AU17" s="28">
        <f t="shared" si="49"/>
        <v>7.1062531097451291</v>
      </c>
      <c r="AV17" s="28">
        <f t="shared" si="50"/>
        <v>6.6975367087656092</v>
      </c>
      <c r="AW17" s="28">
        <f t="shared" si="51"/>
        <v>5.4645308964316026</v>
      </c>
      <c r="AX17" s="28">
        <f t="shared" si="52"/>
        <v>9.8060851807512126</v>
      </c>
      <c r="AY17" s="28">
        <f t="shared" si="53"/>
        <v>9.3695457079660667</v>
      </c>
      <c r="AZ17" s="28">
        <f t="shared" si="54"/>
        <v>8.9368527388564925</v>
      </c>
      <c r="BA17" s="28">
        <f t="shared" si="55"/>
        <v>8.4238699405905741</v>
      </c>
      <c r="BB17" s="28">
        <f t="shared" si="56"/>
        <v>7.1088808549961797</v>
      </c>
      <c r="BC17" s="28">
        <f t="shared" si="57"/>
        <v>8.6413490490594924</v>
      </c>
      <c r="BD17" s="28">
        <f t="shared" si="58"/>
        <v>7.1367269376947284</v>
      </c>
      <c r="BE17" s="28">
        <f t="shared" si="59"/>
        <v>8.9305916882318552</v>
      </c>
      <c r="BI17" s="28">
        <f t="shared" si="9"/>
        <v>2.5433988713602091</v>
      </c>
      <c r="BJ17" s="28">
        <f t="shared" si="91"/>
        <v>1.3473683813447588</v>
      </c>
      <c r="BK17" s="28">
        <f t="shared" si="92"/>
        <v>1.2900531325339439</v>
      </c>
      <c r="BL17" s="28">
        <f t="shared" si="92"/>
        <v>1.1450782389946863</v>
      </c>
      <c r="BM17" s="28">
        <f t="shared" si="93"/>
        <v>0.49317296205334799</v>
      </c>
      <c r="BN17" s="28">
        <f t="shared" si="94"/>
        <v>1.8446811780455465</v>
      </c>
      <c r="BO17" s="28">
        <f t="shared" si="95"/>
        <v>1.3501634962247615</v>
      </c>
      <c r="BP17" s="28">
        <f t="shared" si="96"/>
        <v>1.039740649145771</v>
      </c>
      <c r="BQ17" s="28">
        <f t="shared" si="97"/>
        <v>1.9010981641455762</v>
      </c>
      <c r="BR17" s="28">
        <f t="shared" si="17"/>
        <v>2.9061686904860737</v>
      </c>
      <c r="BS17" s="28">
        <f t="shared" si="98"/>
        <v>-0.67012169518644249</v>
      </c>
      <c r="BT17" s="28">
        <f t="shared" si="99"/>
        <v>1.0978203558824655</v>
      </c>
      <c r="BU17" s="28">
        <f t="shared" si="100"/>
        <v>-0.65901503483233914</v>
      </c>
      <c r="BV17" s="28">
        <f t="shared" si="101"/>
        <v>1.2627437214061317</v>
      </c>
      <c r="BW17" s="28">
        <f t="shared" si="102"/>
        <v>-8.6696672607772751E-2</v>
      </c>
      <c r="BX17" s="28">
        <f t="shared" si="103"/>
        <v>-0.34360600542674458</v>
      </c>
      <c r="BY17" s="28">
        <f t="shared" si="104"/>
        <v>-0.42314858577125836</v>
      </c>
      <c r="BZ17" s="28">
        <f t="shared" si="105"/>
        <v>2.0646223486137361</v>
      </c>
      <c r="CA17" s="28">
        <f t="shared" si="106"/>
        <v>1.7647833145515355</v>
      </c>
      <c r="CB17" s="28">
        <f t="shared" si="107"/>
        <v>0.81989842178223782</v>
      </c>
      <c r="CC17" s="28">
        <f t="shared" si="108"/>
        <v>0.48017517216359529</v>
      </c>
      <c r="CD17" s="28">
        <f t="shared" si="109"/>
        <v>0.48367966894363057</v>
      </c>
      <c r="CE17" s="28">
        <f t="shared" si="110"/>
        <v>1.8134561546352068</v>
      </c>
      <c r="CF17" s="28">
        <f t="shared" si="111"/>
        <v>1.2873390276818648</v>
      </c>
      <c r="CG17" s="28">
        <f t="shared" si="112"/>
        <v>1.4248172766746643</v>
      </c>
      <c r="CH17" s="28"/>
      <c r="CI17" s="28"/>
      <c r="CJ17" s="28">
        <f t="shared" si="113"/>
        <v>349.46112554992158</v>
      </c>
      <c r="CK17" s="28">
        <f t="shared" si="60"/>
        <v>22.251965675046144</v>
      </c>
      <c r="CL17" s="28">
        <f t="shared" si="61"/>
        <v>19.500831625910862</v>
      </c>
      <c r="CM17" s="28">
        <f t="shared" si="62"/>
        <v>13.966199421898587</v>
      </c>
      <c r="CN17" s="28">
        <f t="shared" si="63"/>
        <v>3.1129558555831083</v>
      </c>
      <c r="CO17" s="28">
        <f t="shared" si="64"/>
        <v>69.932842025439029</v>
      </c>
      <c r="CP17" s="28">
        <f t="shared" si="65"/>
        <v>22.395640950770783</v>
      </c>
      <c r="CQ17" s="28">
        <f t="shared" si="66"/>
        <v>10.958235996075963</v>
      </c>
      <c r="CR17" s="28">
        <f t="shared" si="67"/>
        <v>79.633932768840566</v>
      </c>
      <c r="CS17" s="28">
        <f t="shared" si="68"/>
        <v>805.69133043757199</v>
      </c>
      <c r="CT17" s="28">
        <f t="shared" si="69"/>
        <v>0.21373630875429642</v>
      </c>
      <c r="CU17" s="28">
        <f t="shared" si="70"/>
        <v>12.526229254668012</v>
      </c>
      <c r="CV17" s="28">
        <f t="shared" si="71"/>
        <v>0.21927290239924446</v>
      </c>
      <c r="CW17" s="28">
        <f t="shared" si="72"/>
        <v>18.312334866023285</v>
      </c>
      <c r="CX17" s="28">
        <f t="shared" si="73"/>
        <v>0.81903663400971238</v>
      </c>
      <c r="CY17" s="28">
        <f t="shared" si="74"/>
        <v>0.45330863774846469</v>
      </c>
      <c r="CZ17" s="28">
        <f t="shared" si="75"/>
        <v>0.37744303372558163</v>
      </c>
      <c r="DA17" s="28">
        <f t="shared" si="76"/>
        <v>116.0439086791098</v>
      </c>
      <c r="DB17" s="28">
        <f t="shared" si="77"/>
        <v>58.181285756364346</v>
      </c>
      <c r="DC17" s="28">
        <f t="shared" si="78"/>
        <v>6.6053893484235902</v>
      </c>
      <c r="DD17" s="28">
        <f t="shared" si="79"/>
        <v>3.0211700600339606</v>
      </c>
      <c r="DE17" s="28">
        <f t="shared" si="80"/>
        <v>3.0456477231221344</v>
      </c>
      <c r="DF17" s="28">
        <f t="shared" si="81"/>
        <v>65.081290296061766</v>
      </c>
      <c r="DG17" s="28">
        <f t="shared" si="82"/>
        <v>19.379342027361133</v>
      </c>
      <c r="DH17" s="28">
        <f t="shared" si="83"/>
        <v>26.596058324327227</v>
      </c>
      <c r="DI17" s="38"/>
      <c r="DJ17" s="28"/>
      <c r="DK17" s="37">
        <f t="shared" si="84"/>
        <v>5591.3780087987452</v>
      </c>
      <c r="DL17" s="39">
        <f t="shared" si="84"/>
        <v>356.0314508007383</v>
      </c>
      <c r="DM17" s="39">
        <f t="shared" si="84"/>
        <v>312.0133060145738</v>
      </c>
      <c r="DN17" s="39">
        <f t="shared" si="84"/>
        <v>223.45919075037739</v>
      </c>
      <c r="DO17" s="39">
        <f t="shared" si="84"/>
        <v>49.807293689329732</v>
      </c>
      <c r="DP17" s="39">
        <f t="shared" si="84"/>
        <v>1118.9254724070245</v>
      </c>
      <c r="DQ17" s="39">
        <f t="shared" si="84"/>
        <v>358.33025521233253</v>
      </c>
      <c r="DR17" s="39">
        <f t="shared" si="84"/>
        <v>175.33177593721541</v>
      </c>
      <c r="DS17" s="39">
        <f t="shared" si="84"/>
        <v>1274.1429243014491</v>
      </c>
      <c r="DT17" s="39">
        <f t="shared" si="84"/>
        <v>12891.061287001152</v>
      </c>
      <c r="DU17" s="39">
        <f t="shared" si="85"/>
        <v>3.4197809400687427</v>
      </c>
      <c r="DV17" s="39">
        <f t="shared" si="85"/>
        <v>200.41966807468819</v>
      </c>
      <c r="DW17" s="39">
        <f t="shared" si="85"/>
        <v>3.5083664383879114</v>
      </c>
      <c r="DX17" s="39">
        <f t="shared" si="85"/>
        <v>292.99735785637256</v>
      </c>
      <c r="DY17" s="39">
        <f t="shared" si="85"/>
        <v>13.104586144155398</v>
      </c>
      <c r="DZ17" s="39">
        <f t="shared" si="85"/>
        <v>7.2529382039754351</v>
      </c>
      <c r="EA17" s="39">
        <f t="shared" si="85"/>
        <v>6.0390885396093061</v>
      </c>
      <c r="EB17" s="39">
        <f t="shared" si="85"/>
        <v>1856.7025388657569</v>
      </c>
      <c r="EC17" s="39">
        <f t="shared" si="85"/>
        <v>930.90057210182954</v>
      </c>
      <c r="ED17" s="39">
        <f t="shared" si="85"/>
        <v>105.68622957477744</v>
      </c>
      <c r="EE17" s="39">
        <f t="shared" si="86"/>
        <v>48.33872096054337</v>
      </c>
      <c r="EF17" s="39">
        <f t="shared" si="86"/>
        <v>48.73036356995415</v>
      </c>
      <c r="EG17" s="39">
        <f t="shared" si="86"/>
        <v>1041.3006447369883</v>
      </c>
      <c r="EH17" s="39">
        <f t="shared" si="86"/>
        <v>310.06947243777813</v>
      </c>
      <c r="EI17" s="39">
        <f t="shared" si="86"/>
        <v>425.53693318923564</v>
      </c>
      <c r="EM17" s="37">
        <f t="shared" si="87"/>
        <v>8.3870670131981164</v>
      </c>
      <c r="EN17" s="37">
        <f t="shared" si="87"/>
        <v>0.53404717620110753</v>
      </c>
      <c r="EO17" s="37">
        <f t="shared" si="87"/>
        <v>0.46801995902186072</v>
      </c>
      <c r="EP17" s="37">
        <f t="shared" si="87"/>
        <v>0.33518878612556607</v>
      </c>
      <c r="EQ17" s="37">
        <f t="shared" si="87"/>
        <v>7.4710940533994602E-2</v>
      </c>
      <c r="ER17" s="37">
        <f t="shared" si="87"/>
        <v>1.6783882086105368</v>
      </c>
      <c r="ES17" s="37">
        <f t="shared" si="87"/>
        <v>0.53749538281849885</v>
      </c>
      <c r="ET17" s="37">
        <f t="shared" si="87"/>
        <v>0.26299766390582313</v>
      </c>
      <c r="EU17" s="37">
        <f t="shared" si="87"/>
        <v>1.9112143864521736</v>
      </c>
      <c r="EV17" s="37">
        <f t="shared" si="87"/>
        <v>19.336591930501726</v>
      </c>
      <c r="EW17" s="37">
        <f t="shared" si="88"/>
        <v>5.1296714101031144E-3</v>
      </c>
      <c r="EX17" s="37">
        <f t="shared" si="88"/>
        <v>0.30062950211203232</v>
      </c>
      <c r="EY17" s="37">
        <f t="shared" si="88"/>
        <v>5.2625496575818675E-3</v>
      </c>
      <c r="EZ17" s="37">
        <f t="shared" si="88"/>
        <v>0.43949603678455884</v>
      </c>
      <c r="FA17" s="37">
        <f t="shared" si="88"/>
        <v>1.9656879216233096E-2</v>
      </c>
      <c r="FB17" s="37">
        <f t="shared" si="88"/>
        <v>1.0879407305963153E-2</v>
      </c>
      <c r="FC17" s="37">
        <f t="shared" si="88"/>
        <v>9.05863280941396E-3</v>
      </c>
      <c r="FD17" s="37">
        <f t="shared" si="88"/>
        <v>2.7850538082986356</v>
      </c>
      <c r="FE17" s="37">
        <f t="shared" si="88"/>
        <v>1.3963508581527444</v>
      </c>
      <c r="FF17" s="37">
        <f t="shared" si="88"/>
        <v>0.15852934436216617</v>
      </c>
      <c r="FG17" s="37">
        <f t="shared" si="89"/>
        <v>7.2508081440815067E-2</v>
      </c>
      <c r="FH17" s="37">
        <f t="shared" si="89"/>
        <v>7.3095545354931235E-2</v>
      </c>
      <c r="FI17" s="37">
        <f t="shared" si="89"/>
        <v>1.5619509671054825</v>
      </c>
      <c r="FJ17" s="37">
        <f t="shared" si="89"/>
        <v>0.46510420865666718</v>
      </c>
      <c r="FK17" s="37">
        <f t="shared" si="89"/>
        <v>0.63830539978385348</v>
      </c>
    </row>
    <row r="18" spans="1:167" x14ac:dyDescent="0.2">
      <c r="A18" s="3" t="s">
        <v>15</v>
      </c>
      <c r="B18" s="3" t="s">
        <v>125</v>
      </c>
      <c r="C18" s="3" t="s">
        <v>128</v>
      </c>
      <c r="D18" s="23">
        <v>23851574.878317099</v>
      </c>
      <c r="E18" s="23">
        <v>2081082078.7244999</v>
      </c>
      <c r="F18" s="23">
        <v>33902156.334117703</v>
      </c>
      <c r="G18" s="23">
        <v>2028462688.84374</v>
      </c>
      <c r="H18" s="23">
        <v>1442365410.4458001</v>
      </c>
      <c r="I18" s="23">
        <v>682172960.91014802</v>
      </c>
      <c r="J18" s="23">
        <v>1740810506.3216701</v>
      </c>
      <c r="K18" s="23">
        <v>319907520.76505601</v>
      </c>
      <c r="L18" s="23">
        <v>344091862.90930003</v>
      </c>
      <c r="M18" s="23">
        <v>193622936.95447701</v>
      </c>
      <c r="N18" s="23">
        <v>18302917.030759901</v>
      </c>
      <c r="O18" s="23">
        <v>1456463.4449944899</v>
      </c>
      <c r="P18" s="23">
        <v>83043293.392245501</v>
      </c>
      <c r="Q18" s="23">
        <v>7696065.3418327896</v>
      </c>
      <c r="R18" s="23">
        <v>67654191.402355403</v>
      </c>
      <c r="S18" s="23">
        <v>15518362.385171</v>
      </c>
      <c r="T18" s="23">
        <v>8759594.6907266397</v>
      </c>
      <c r="U18" s="23">
        <v>372240.64723108901</v>
      </c>
      <c r="V18" s="23">
        <v>6978976029.7286701</v>
      </c>
      <c r="W18" s="23">
        <v>2358641892.5557299</v>
      </c>
      <c r="X18" s="23">
        <v>942856935.868999</v>
      </c>
      <c r="Y18" s="23">
        <v>289152247.15704602</v>
      </c>
      <c r="Z18" s="23">
        <v>13496576.486217801</v>
      </c>
      <c r="AA18" s="23">
        <v>403244143.56209099</v>
      </c>
      <c r="AB18" s="23">
        <v>15441104.945739601</v>
      </c>
      <c r="AC18" s="23">
        <v>897520711.99740601</v>
      </c>
      <c r="AD18" s="27"/>
      <c r="AE18" s="27"/>
      <c r="AG18" s="28">
        <f t="shared" si="90"/>
        <v>9.3182892093006089</v>
      </c>
      <c r="AH18" s="28">
        <f t="shared" si="36"/>
        <v>7.5302273222215321</v>
      </c>
      <c r="AI18" s="28">
        <f t="shared" si="37"/>
        <v>9.3071670237838493</v>
      </c>
      <c r="AJ18" s="28">
        <f t="shared" si="38"/>
        <v>9.1590752989662576</v>
      </c>
      <c r="AK18" s="28">
        <f t="shared" si="39"/>
        <v>8.8338945014093433</v>
      </c>
      <c r="AL18" s="28">
        <f t="shared" si="40"/>
        <v>9.2407514991254835</v>
      </c>
      <c r="AM18" s="28">
        <f t="shared" si="41"/>
        <v>8.5050244501133978</v>
      </c>
      <c r="AN18" s="28">
        <f t="shared" si="42"/>
        <v>8.5366744025384715</v>
      </c>
      <c r="AO18" s="28">
        <f t="shared" si="43"/>
        <v>8.2869568033996206</v>
      </c>
      <c r="AP18" s="28">
        <f t="shared" si="44"/>
        <v>7.2625203110093883</v>
      </c>
      <c r="AQ18" s="28">
        <f t="shared" si="45"/>
        <v>6.1632995889730209</v>
      </c>
      <c r="AR18" s="28">
        <f t="shared" si="46"/>
        <v>7.9193045644171551</v>
      </c>
      <c r="AS18" s="28">
        <f t="shared" si="47"/>
        <v>6.8862687463318553</v>
      </c>
      <c r="AT18" s="28">
        <f t="shared" si="48"/>
        <v>7.8302947077559084</v>
      </c>
      <c r="AU18" s="28">
        <f t="shared" si="49"/>
        <v>7.1908458893056508</v>
      </c>
      <c r="AV18" s="28">
        <f t="shared" si="50"/>
        <v>6.9424840116871271</v>
      </c>
      <c r="AW18" s="28">
        <f t="shared" si="51"/>
        <v>5.5708237946526724</v>
      </c>
      <c r="AX18" s="28">
        <f t="shared" si="52"/>
        <v>9.8437917066832057</v>
      </c>
      <c r="AY18" s="28">
        <f t="shared" si="53"/>
        <v>9.3726620079085627</v>
      </c>
      <c r="AZ18" s="28">
        <f t="shared" si="54"/>
        <v>8.9744458001856824</v>
      </c>
      <c r="BA18" s="28">
        <f t="shared" si="55"/>
        <v>8.461126571787851</v>
      </c>
      <c r="BB18" s="28">
        <f t="shared" si="56"/>
        <v>7.1302236202209786</v>
      </c>
      <c r="BC18" s="28">
        <f t="shared" si="57"/>
        <v>8.6055680687153409</v>
      </c>
      <c r="BD18" s="28">
        <f t="shared" si="58"/>
        <v>7.1886783746698981</v>
      </c>
      <c r="BE18" s="28">
        <f t="shared" si="59"/>
        <v>8.9530444795371444</v>
      </c>
      <c r="BI18" s="28">
        <f t="shared" si="9"/>
        <v>2.5856100646562177</v>
      </c>
      <c r="BJ18" s="28">
        <f t="shared" si="91"/>
        <v>1.3548058354441685</v>
      </c>
      <c r="BK18" s="28">
        <f t="shared" si="92"/>
        <v>1.3296994006391967</v>
      </c>
      <c r="BL18" s="28">
        <f t="shared" si="92"/>
        <v>1.1729388154612654</v>
      </c>
      <c r="BM18" s="28">
        <f t="shared" si="93"/>
        <v>0.5197645635728555</v>
      </c>
      <c r="BN18" s="28">
        <f t="shared" si="94"/>
        <v>1.8684083469109456</v>
      </c>
      <c r="BO18" s="28">
        <f t="shared" si="95"/>
        <v>1.351361181119358</v>
      </c>
      <c r="BP18" s="28">
        <f t="shared" si="96"/>
        <v>1.1049076719253788</v>
      </c>
      <c r="BQ18" s="28">
        <f t="shared" si="97"/>
        <v>1.9201980449798726</v>
      </c>
      <c r="BR18" s="28">
        <f t="shared" si="17"/>
        <v>3.1119703702431378</v>
      </c>
      <c r="BS18" s="28">
        <f t="shared" si="98"/>
        <v>-0.5976892906344734</v>
      </c>
      <c r="BT18" s="28">
        <f t="shared" si="99"/>
        <v>1.1275811118513031</v>
      </c>
      <c r="BU18" s="28">
        <f t="shared" si="100"/>
        <v>-0.5334184326623016</v>
      </c>
      <c r="BV18" s="28">
        <f t="shared" si="101"/>
        <v>1.2830906711062751</v>
      </c>
      <c r="BW18" s="28">
        <f t="shared" si="102"/>
        <v>3.2382408097497766E-3</v>
      </c>
      <c r="BX18" s="28">
        <f t="shared" si="103"/>
        <v>-7.9568813531177174E-2</v>
      </c>
      <c r="BY18" s="28">
        <f t="shared" si="104"/>
        <v>-0.3286911982114345</v>
      </c>
      <c r="BZ18" s="28">
        <f t="shared" si="105"/>
        <v>2.1099263567021573</v>
      </c>
      <c r="CA18" s="28">
        <f t="shared" si="106"/>
        <v>1.7685920409539997</v>
      </c>
      <c r="CB18" s="28">
        <f t="shared" si="107"/>
        <v>0.85916010463256676</v>
      </c>
      <c r="CC18" s="28">
        <f t="shared" si="108"/>
        <v>0.51950445665348954</v>
      </c>
      <c r="CD18" s="28">
        <f t="shared" si="109"/>
        <v>0.50515558484703049</v>
      </c>
      <c r="CE18" s="28">
        <f t="shared" si="110"/>
        <v>1.7716217335617221</v>
      </c>
      <c r="CF18" s="28">
        <f t="shared" si="111"/>
        <v>1.32729245148804</v>
      </c>
      <c r="CG18" s="28">
        <f t="shared" si="112"/>
        <v>1.4645286160897495</v>
      </c>
      <c r="CH18" s="28"/>
      <c r="CI18" s="28"/>
      <c r="CJ18" s="28">
        <f t="shared" si="113"/>
        <v>385.13240766406136</v>
      </c>
      <c r="CK18" s="28">
        <f t="shared" si="60"/>
        <v>22.63632055779178</v>
      </c>
      <c r="CL18" s="28">
        <f t="shared" si="61"/>
        <v>21.36482799062755</v>
      </c>
      <c r="CM18" s="28">
        <f t="shared" si="62"/>
        <v>14.891512674194606</v>
      </c>
      <c r="CN18" s="28">
        <f t="shared" si="63"/>
        <v>3.3095165984171531</v>
      </c>
      <c r="CO18" s="28">
        <f t="shared" si="64"/>
        <v>73.859837345567001</v>
      </c>
      <c r="CP18" s="28">
        <f t="shared" si="65"/>
        <v>22.457488249678445</v>
      </c>
      <c r="CQ18" s="28">
        <f t="shared" si="66"/>
        <v>12.732323716364769</v>
      </c>
      <c r="CR18" s="28">
        <f t="shared" si="67"/>
        <v>83.214315470256921</v>
      </c>
      <c r="CS18" s="28">
        <f t="shared" si="68"/>
        <v>1294.1075479034671</v>
      </c>
      <c r="CT18" s="28">
        <f t="shared" si="69"/>
        <v>0.25252868042964582</v>
      </c>
      <c r="CU18" s="28">
        <f t="shared" si="70"/>
        <v>13.414704543417384</v>
      </c>
      <c r="CV18" s="28">
        <f t="shared" si="71"/>
        <v>0.29280707574931586</v>
      </c>
      <c r="CW18" s="28">
        <f t="shared" si="72"/>
        <v>19.19069358191642</v>
      </c>
      <c r="CX18" s="28">
        <f t="shared" si="73"/>
        <v>1.0074841926276916</v>
      </c>
      <c r="CY18" s="28">
        <f t="shared" si="74"/>
        <v>0.83258999247220333</v>
      </c>
      <c r="CZ18" s="28">
        <f t="shared" si="75"/>
        <v>0.46914684687506358</v>
      </c>
      <c r="DA18" s="28">
        <f t="shared" si="76"/>
        <v>128.8031121788525</v>
      </c>
      <c r="DB18" s="28">
        <f t="shared" si="77"/>
        <v>58.693774740466061</v>
      </c>
      <c r="DC18" s="28">
        <f t="shared" si="78"/>
        <v>7.2303630509231045</v>
      </c>
      <c r="DD18" s="28">
        <f t="shared" si="79"/>
        <v>3.3075350617607082</v>
      </c>
      <c r="DE18" s="28">
        <f t="shared" si="80"/>
        <v>3.2000413106851475</v>
      </c>
      <c r="DF18" s="28">
        <f t="shared" si="81"/>
        <v>59.104661383764586</v>
      </c>
      <c r="DG18" s="28">
        <f t="shared" si="82"/>
        <v>21.246747245202304</v>
      </c>
      <c r="DH18" s="28">
        <f t="shared" si="83"/>
        <v>29.142621520386957</v>
      </c>
      <c r="DI18" s="38"/>
      <c r="DJ18" s="28"/>
      <c r="DK18" s="37">
        <f t="shared" si="84"/>
        <v>6162.1185226249818</v>
      </c>
      <c r="DL18" s="39">
        <f t="shared" si="84"/>
        <v>362.18112892466849</v>
      </c>
      <c r="DM18" s="39">
        <f t="shared" si="84"/>
        <v>341.8372478500408</v>
      </c>
      <c r="DN18" s="39">
        <f t="shared" si="84"/>
        <v>238.2642027871137</v>
      </c>
      <c r="DO18" s="39">
        <f t="shared" si="84"/>
        <v>52.952265574674449</v>
      </c>
      <c r="DP18" s="39">
        <f t="shared" si="84"/>
        <v>1181.757397529072</v>
      </c>
      <c r="DQ18" s="39">
        <f t="shared" si="84"/>
        <v>359.31981199485512</v>
      </c>
      <c r="DR18" s="39">
        <f t="shared" si="84"/>
        <v>203.71717946183631</v>
      </c>
      <c r="DS18" s="39">
        <f t="shared" si="84"/>
        <v>1331.4290475241107</v>
      </c>
      <c r="DT18" s="39">
        <f t="shared" si="84"/>
        <v>20705.720766455473</v>
      </c>
      <c r="DU18" s="39">
        <f t="shared" si="85"/>
        <v>4.0404588868743332</v>
      </c>
      <c r="DV18" s="39">
        <f t="shared" si="85"/>
        <v>214.63527269467815</v>
      </c>
      <c r="DW18" s="39">
        <f t="shared" si="85"/>
        <v>4.6849132119890537</v>
      </c>
      <c r="DX18" s="39">
        <f t="shared" si="85"/>
        <v>307.05109731066273</v>
      </c>
      <c r="DY18" s="39">
        <f t="shared" si="85"/>
        <v>16.119747082043066</v>
      </c>
      <c r="DZ18" s="39">
        <f t="shared" si="85"/>
        <v>13.321439879555253</v>
      </c>
      <c r="EA18" s="39">
        <f t="shared" si="85"/>
        <v>7.5063495500010173</v>
      </c>
      <c r="EB18" s="39">
        <f t="shared" si="85"/>
        <v>2060.84979486164</v>
      </c>
      <c r="EC18" s="39">
        <f t="shared" si="85"/>
        <v>939.10039584745698</v>
      </c>
      <c r="ED18" s="39">
        <f t="shared" si="85"/>
        <v>115.68580881476967</v>
      </c>
      <c r="EE18" s="39">
        <f t="shared" si="86"/>
        <v>52.920560988171331</v>
      </c>
      <c r="EF18" s="39">
        <f t="shared" si="86"/>
        <v>51.20066097096236</v>
      </c>
      <c r="EG18" s="39">
        <f t="shared" si="86"/>
        <v>945.67458214023338</v>
      </c>
      <c r="EH18" s="39">
        <f t="shared" si="86"/>
        <v>339.94795592323686</v>
      </c>
      <c r="EI18" s="39">
        <f t="shared" si="86"/>
        <v>466.28194432619131</v>
      </c>
      <c r="EM18" s="37">
        <f t="shared" si="87"/>
        <v>9.2431777839374742</v>
      </c>
      <c r="EN18" s="37">
        <f t="shared" si="87"/>
        <v>0.54327169338700276</v>
      </c>
      <c r="EO18" s="37">
        <f t="shared" si="87"/>
        <v>0.51275587177506121</v>
      </c>
      <c r="EP18" s="37">
        <f t="shared" si="87"/>
        <v>0.35739630418067053</v>
      </c>
      <c r="EQ18" s="37">
        <f t="shared" si="87"/>
        <v>7.9428398362011682E-2</v>
      </c>
      <c r="ER18" s="37">
        <f t="shared" si="87"/>
        <v>1.7726360962936081</v>
      </c>
      <c r="ES18" s="37">
        <f t="shared" si="87"/>
        <v>0.53897971799228261</v>
      </c>
      <c r="ET18" s="37">
        <f t="shared" si="87"/>
        <v>0.30557576919275448</v>
      </c>
      <c r="EU18" s="37">
        <f t="shared" si="87"/>
        <v>1.9971435712861663</v>
      </c>
      <c r="EV18" s="37">
        <f t="shared" si="87"/>
        <v>31.05858114968321</v>
      </c>
      <c r="EW18" s="37">
        <f t="shared" si="88"/>
        <v>6.0606883303115002E-3</v>
      </c>
      <c r="EX18" s="37">
        <f t="shared" si="88"/>
        <v>0.32195290904201723</v>
      </c>
      <c r="EY18" s="37">
        <f t="shared" si="88"/>
        <v>7.0273698179835805E-3</v>
      </c>
      <c r="EZ18" s="37">
        <f t="shared" si="88"/>
        <v>0.46057664596599407</v>
      </c>
      <c r="FA18" s="37">
        <f t="shared" si="88"/>
        <v>2.4179620623064602E-2</v>
      </c>
      <c r="FB18" s="37">
        <f t="shared" si="88"/>
        <v>1.9982159819332879E-2</v>
      </c>
      <c r="FC18" s="37">
        <f t="shared" si="88"/>
        <v>1.1259524325001526E-2</v>
      </c>
      <c r="FD18" s="37">
        <f t="shared" si="88"/>
        <v>3.0912746922924597</v>
      </c>
      <c r="FE18" s="37">
        <f t="shared" si="88"/>
        <v>1.4086505937711855</v>
      </c>
      <c r="FF18" s="37">
        <f t="shared" si="88"/>
        <v>0.17352871322215452</v>
      </c>
      <c r="FG18" s="37">
        <f t="shared" si="89"/>
        <v>7.9380841482256992E-2</v>
      </c>
      <c r="FH18" s="37">
        <f t="shared" si="89"/>
        <v>7.6800991456443535E-2</v>
      </c>
      <c r="FI18" s="37">
        <f t="shared" si="89"/>
        <v>1.4185118732103501</v>
      </c>
      <c r="FJ18" s="37">
        <f t="shared" si="89"/>
        <v>0.50992193388485529</v>
      </c>
      <c r="FK18" s="37">
        <f t="shared" si="89"/>
        <v>0.69942291648928701</v>
      </c>
    </row>
    <row r="19" spans="1:167" x14ac:dyDescent="0.2">
      <c r="C19" s="2" t="s">
        <v>134</v>
      </c>
      <c r="D19" s="13"/>
      <c r="E19" s="15">
        <f>AVERAGE(E13:E18)</f>
        <v>2014671876.0283918</v>
      </c>
      <c r="F19" s="15">
        <f>AVERAGE(F13:F18)</f>
        <v>33958741.980732538</v>
      </c>
      <c r="G19" s="15">
        <f t="shared" ref="G19:AC19" si="114">AVERAGE(G13:G18)</f>
        <v>1979758415.7745516</v>
      </c>
      <c r="H19" s="15">
        <f t="shared" si="114"/>
        <v>1403362888.6248033</v>
      </c>
      <c r="I19" s="15">
        <f t="shared" si="114"/>
        <v>671417924.51236093</v>
      </c>
      <c r="J19" s="15">
        <f t="shared" si="114"/>
        <v>1741894003.0029566</v>
      </c>
      <c r="K19" s="15">
        <f t="shared" si="114"/>
        <v>319574755.76354963</v>
      </c>
      <c r="L19" s="15">
        <f t="shared" si="114"/>
        <v>334322069.45641553</v>
      </c>
      <c r="M19" s="15">
        <f t="shared" si="114"/>
        <v>194721755.04333183</v>
      </c>
      <c r="N19" s="15">
        <f t="shared" si="114"/>
        <v>17093854.803232517</v>
      </c>
      <c r="O19" s="15">
        <f t="shared" si="114"/>
        <v>1414823.0736633933</v>
      </c>
      <c r="P19" s="15">
        <f t="shared" si="114"/>
        <v>81169032.201382086</v>
      </c>
      <c r="Q19" s="15">
        <f t="shared" si="114"/>
        <v>7249422.5953409374</v>
      </c>
      <c r="R19" s="15">
        <f t="shared" si="114"/>
        <v>67008413.786085151</v>
      </c>
      <c r="S19" s="15">
        <f t="shared" si="114"/>
        <v>13244451.748377867</v>
      </c>
      <c r="T19" s="15">
        <f t="shared" si="114"/>
        <v>7773116.9499430982</v>
      </c>
      <c r="U19" s="15">
        <f t="shared" si="114"/>
        <v>291427.94167281437</v>
      </c>
      <c r="V19" s="15">
        <f t="shared" si="114"/>
        <v>6712743397.5082445</v>
      </c>
      <c r="W19" s="15">
        <f t="shared" si="114"/>
        <v>2366079974.2279582</v>
      </c>
      <c r="X19" s="15">
        <f t="shared" si="114"/>
        <v>901606726.7517103</v>
      </c>
      <c r="Y19" s="15">
        <f t="shared" si="114"/>
        <v>282245771.77140003</v>
      </c>
      <c r="Z19" s="15">
        <f t="shared" si="114"/>
        <v>12604173.744720198</v>
      </c>
      <c r="AA19" s="15">
        <f t="shared" si="114"/>
        <v>407472214.89033109</v>
      </c>
      <c r="AB19" s="15">
        <f t="shared" si="114"/>
        <v>15031346.773613051</v>
      </c>
      <c r="AC19" s="15">
        <f t="shared" si="114"/>
        <v>891777042.74780118</v>
      </c>
      <c r="AD19" s="34"/>
      <c r="AE19" s="34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T19" s="28"/>
      <c r="DK19" s="37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x14ac:dyDescent="0.2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T20" s="28"/>
      <c r="DK20" s="37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x14ac:dyDescent="0.2">
      <c r="A21" s="3" t="s">
        <v>4</v>
      </c>
      <c r="B21" s="3" t="s">
        <v>132</v>
      </c>
      <c r="C21" s="3" t="s">
        <v>128</v>
      </c>
      <c r="D21" s="12">
        <v>24733511.4000143</v>
      </c>
      <c r="E21" s="12">
        <v>224099747.968133</v>
      </c>
      <c r="F21" s="21">
        <v>122387130.518885</v>
      </c>
      <c r="G21" s="12">
        <v>2069730854.1918399</v>
      </c>
      <c r="H21" s="12">
        <v>1561022819.46591</v>
      </c>
      <c r="I21" s="12">
        <v>351557472.81994098</v>
      </c>
      <c r="J21" s="12">
        <v>1901709703.3694899</v>
      </c>
      <c r="K21" s="12">
        <v>95546375.666832402</v>
      </c>
      <c r="L21" s="12">
        <v>58589254.396182902</v>
      </c>
      <c r="M21" s="12">
        <v>271376983.84745401</v>
      </c>
      <c r="N21" s="12">
        <v>27014305.185911499</v>
      </c>
      <c r="O21" s="12">
        <v>1210268.47508059</v>
      </c>
      <c r="P21" s="12">
        <v>109580757.555924</v>
      </c>
      <c r="Q21" s="12">
        <v>0</v>
      </c>
      <c r="R21" s="12">
        <v>62253070.389563702</v>
      </c>
      <c r="S21" s="12">
        <v>4978520.4598812396</v>
      </c>
      <c r="T21" s="12">
        <v>486124.451847611</v>
      </c>
      <c r="U21" s="12">
        <v>0</v>
      </c>
      <c r="V21" s="12">
        <v>7419570363.4554596</v>
      </c>
      <c r="W21" s="12">
        <v>2509506211.7860799</v>
      </c>
      <c r="X21" s="12">
        <v>1063775354.8051</v>
      </c>
      <c r="Y21" s="12">
        <v>328624233.07014197</v>
      </c>
      <c r="Z21" s="12">
        <v>13965136.5680508</v>
      </c>
      <c r="AA21" s="12">
        <v>450281538.435669</v>
      </c>
      <c r="AB21" s="12">
        <v>20438958.764982201</v>
      </c>
      <c r="AC21" s="12">
        <v>982927378.26108098</v>
      </c>
      <c r="AD21" s="33"/>
      <c r="AE21" s="33"/>
      <c r="AG21" s="28">
        <f>LOG10(E21)</f>
        <v>8.3504413681097578</v>
      </c>
      <c r="AH21" s="28">
        <f>LOG10(F21)</f>
        <v>8.0877357524624589</v>
      </c>
      <c r="AI21" s="28">
        <f t="shared" ref="AI21:AI26" si="115">LOG10(G21)</f>
        <v>9.3159138738921747</v>
      </c>
      <c r="AJ21" s="28">
        <f t="shared" ref="AJ21:AJ26" si="116">LOG10(H21)</f>
        <v>9.1934092517463952</v>
      </c>
      <c r="AK21" s="28">
        <f t="shared" ref="AK21:AK26" si="117">LOG10(I21)</f>
        <v>8.5459963338741947</v>
      </c>
      <c r="AL21" s="28">
        <f t="shared" ref="AL21:AL26" si="118">LOG10(J21)</f>
        <v>9.2791442224610723</v>
      </c>
      <c r="AM21" s="28">
        <f t="shared" ref="AM21:AM26" si="119">LOG10(K21)</f>
        <v>7.9802142177358935</v>
      </c>
      <c r="AN21" s="28">
        <f t="shared" ref="AN21:AN26" si="120">LOG10(L21)</f>
        <v>7.7678179712335993</v>
      </c>
      <c r="AO21" s="28">
        <f t="shared" ref="AO21:AO26" si="121">LOG10(M21)</f>
        <v>8.4335730112974954</v>
      </c>
      <c r="AP21" s="28">
        <f t="shared" ref="AP21:AP26" si="122">LOG10(N21)</f>
        <v>7.4315938018657706</v>
      </c>
      <c r="AQ21" s="28">
        <f t="shared" ref="AQ21:AQ26" si="123">LOG10(O21)</f>
        <v>6.0828817209880448</v>
      </c>
      <c r="AR21" s="28">
        <f t="shared" ref="AR21:AR26" si="124">LOG10(P21)</f>
        <v>8.0397342984825233</v>
      </c>
      <c r="AS21" s="28" t="e">
        <f t="shared" ref="AS21:AS26" si="125">LOG10(Q21)</f>
        <v>#NUM!</v>
      </c>
      <c r="AT21" s="28">
        <f t="shared" ref="AT21:AT26" si="126">LOG10(R21)</f>
        <v>7.7941607761751728</v>
      </c>
      <c r="AU21" s="28">
        <f t="shared" ref="AU21:AU26" si="127">LOG10(S21)</f>
        <v>6.6971002962579504</v>
      </c>
      <c r="AV21" s="28">
        <f t="shared" ref="AV21:AV26" si="128">LOG10(T21)</f>
        <v>5.6867474664467128</v>
      </c>
      <c r="AW21" s="28" t="e">
        <f t="shared" ref="AW21:AW26" si="129">LOG10(U21)</f>
        <v>#NUM!</v>
      </c>
      <c r="AX21" s="28">
        <f t="shared" ref="AX21:AX26" si="130">LOG10(V21)</f>
        <v>9.8703787578150504</v>
      </c>
      <c r="AY21" s="28">
        <f t="shared" ref="AY21:AY26" si="131">LOG10(W21)</f>
        <v>9.3995882750294637</v>
      </c>
      <c r="AZ21" s="28">
        <f t="shared" ref="AZ21:AZ26" si="132">LOG10(X21)</f>
        <v>9.0268499245104739</v>
      </c>
      <c r="BA21" s="28">
        <f t="shared" ref="BA21:BA26" si="133">LOG10(Y21)</f>
        <v>8.5166995855768182</v>
      </c>
      <c r="BB21" s="28">
        <f t="shared" ref="BB21:BB26" si="134">LOG10(Z21)</f>
        <v>7.1450451871162119</v>
      </c>
      <c r="BC21" s="28">
        <f t="shared" ref="BC21:BC26" si="135">LOG10(AA21)</f>
        <v>8.6534841412336903</v>
      </c>
      <c r="BD21" s="28">
        <f t="shared" ref="BD21:BD26" si="136">LOG10(AB21)</f>
        <v>7.3104587674831825</v>
      </c>
      <c r="BE21" s="28">
        <f t="shared" ref="BE21:BE26" si="137">LOG10(AC21)</f>
        <v>8.992521431987214</v>
      </c>
      <c r="BI21" s="28">
        <f t="shared" si="9"/>
        <v>1.6124096210253973</v>
      </c>
      <c r="BJ21" s="28">
        <f>(AH21-5.9974)/1.1314</f>
        <v>1.8475656288337097</v>
      </c>
      <c r="BK21" s="28">
        <f>(AI21-8.051)/0.9447</f>
        <v>1.3389582660020902</v>
      </c>
      <c r="BL21" s="28">
        <f>(AJ21-8.051)/0.9447</f>
        <v>1.2092825783279295</v>
      </c>
      <c r="BM21" s="28">
        <f>(AK21-8.3449)/0.9408</f>
        <v>0.21375035488328423</v>
      </c>
      <c r="BN21" s="28">
        <f>(AL21-7.5263)/0.9176</f>
        <v>1.9102487167186926</v>
      </c>
      <c r="BO21" s="28">
        <f>(AM21-7.0015)/1.1126</f>
        <v>0.87966404614047577</v>
      </c>
      <c r="BP21" s="28">
        <f>(AN21-7.5901)/0.8567</f>
        <v>0.20744481292587799</v>
      </c>
      <c r="BQ21" s="28">
        <f>(AO21-5.9134)/1.2361</f>
        <v>2.0388099759707914</v>
      </c>
      <c r="BR21" s="28">
        <f t="shared" si="17"/>
        <v>3.3234444050853917</v>
      </c>
      <c r="BS21" s="28">
        <f>(AQ21-6.7219)/0.9346</f>
        <v>-0.68373451638343141</v>
      </c>
      <c r="BT21" s="28">
        <f>(AR21-6.9453)/0.8638</f>
        <v>1.2669996509406387</v>
      </c>
      <c r="BU21" s="28" t="e">
        <f>(AS21-7.3329)/0.8373</f>
        <v>#NUM!</v>
      </c>
      <c r="BV21" s="28">
        <f>(AT21-6.7448)/0.846</f>
        <v>1.2403791680557601</v>
      </c>
      <c r="BW21" s="28">
        <f>(AU21-7.1878)/0.9406</f>
        <v>-0.52168796910700588</v>
      </c>
      <c r="BX21" s="28">
        <f>(AV21-7.0163)/0.9277</f>
        <v>-1.4331707810211141</v>
      </c>
      <c r="BY21" s="28" t="e">
        <f>(AW21-5.9407)/1.1253</f>
        <v>#NUM!</v>
      </c>
      <c r="BZ21" s="28">
        <f>(AX21-8.0877)/0.8323</f>
        <v>2.1418704287096606</v>
      </c>
      <c r="CA21" s="28">
        <f>(AY21-7.9256)/0.8182</f>
        <v>1.8015011916761958</v>
      </c>
      <c r="CB21" s="28">
        <f>(AZ21-8.1518)/0.9575</f>
        <v>0.91389026058535161</v>
      </c>
      <c r="CC21" s="28">
        <f>(BA21-7.969)/0.9473</f>
        <v>0.57816909698809016</v>
      </c>
      <c r="CD21" s="28">
        <f>(BB21-6.6282)/0.9938</f>
        <v>0.5200696187524777</v>
      </c>
      <c r="CE21" s="28">
        <f>(BC21-7.0903)/0.8553</f>
        <v>1.8276442666125223</v>
      </c>
      <c r="CF21" s="28">
        <f>(BD21-5.4628)/1.3003</f>
        <v>1.4209480638953955</v>
      </c>
      <c r="CG21" s="28">
        <f>(BE21-8.125)/0.5654</f>
        <v>1.5343498973951433</v>
      </c>
      <c r="CH21" s="28"/>
      <c r="CI21" s="28"/>
      <c r="CJ21" s="28">
        <f>10^BI21</f>
        <v>40.964685126993558</v>
      </c>
      <c r="CK21" s="28">
        <f t="shared" ref="CK21:CK26" si="138">10^BJ21</f>
        <v>70.398860382237828</v>
      </c>
      <c r="CL21" s="28">
        <f t="shared" ref="CL21:CL26" si="139">10^BK21</f>
        <v>21.825201701294326</v>
      </c>
      <c r="CM21" s="28">
        <f t="shared" ref="CM21:CM26" si="140">10^BL21</f>
        <v>16.191332012337146</v>
      </c>
      <c r="CN21" s="28">
        <f t="shared" ref="CN21:CN26" si="141">10^BM21</f>
        <v>1.6358759019937987</v>
      </c>
      <c r="CO21" s="28">
        <f t="shared" ref="CO21:CO26" si="142">10^BN21</f>
        <v>81.329615053722549</v>
      </c>
      <c r="CP21" s="28">
        <f t="shared" ref="CP21:CP26" si="143">10^BO21</f>
        <v>7.5799099488584831</v>
      </c>
      <c r="CQ21" s="28">
        <f t="shared" ref="CQ21:CQ26" si="144">10^BP21</f>
        <v>1.6122961351192018</v>
      </c>
      <c r="CR21" s="28">
        <f t="shared" ref="CR21:CR26" si="145">10^BQ21</f>
        <v>109.3477814198224</v>
      </c>
      <c r="CS21" s="28">
        <f t="shared" ref="CS21:CS26" si="146">10^BR21</f>
        <v>2105.9322970847197</v>
      </c>
      <c r="CT21" s="28">
        <f t="shared" ref="CT21:CT26" si="147">10^BS21</f>
        <v>0.2071407210206756</v>
      </c>
      <c r="CU21" s="28">
        <f t="shared" ref="CU21:CU26" si="148">10^BT21</f>
        <v>18.492671326495838</v>
      </c>
      <c r="CV21" s="28" t="e">
        <f t="shared" ref="CV21:CV26" si="149">10^BU21</f>
        <v>#NUM!</v>
      </c>
      <c r="CW21" s="28">
        <f t="shared" ref="CW21:CW26" si="150">10^BV21</f>
        <v>17.393187073148724</v>
      </c>
      <c r="CX21" s="28">
        <f t="shared" ref="CX21:CX26" si="151">10^BW21</f>
        <v>0.30082368774337953</v>
      </c>
      <c r="CY21" s="28">
        <f t="shared" ref="CY21:CY26" si="152">10^BX21</f>
        <v>3.6883253114359103E-2</v>
      </c>
      <c r="CZ21" s="28" t="e">
        <f t="shared" ref="CZ21:CZ26" si="153">10^BY21</f>
        <v>#NUM!</v>
      </c>
      <c r="DA21" s="28">
        <f t="shared" ref="DA21:DA26" si="154">10^BZ21</f>
        <v>138.6342153478673</v>
      </c>
      <c r="DB21" s="28">
        <f t="shared" ref="DB21:DB26" si="155">10^CA21</f>
        <v>63.31420990097326</v>
      </c>
      <c r="DC21" s="28">
        <f t="shared" ref="DC21:DC26" si="156">10^CB21</f>
        <v>8.2014428052830048</v>
      </c>
      <c r="DD21" s="28">
        <f t="shared" ref="DD21:DD26" si="157">10^CC21</f>
        <v>3.7858996388902906</v>
      </c>
      <c r="DE21" s="28">
        <f t="shared" ref="DE21:DE26" si="158">10^CD21</f>
        <v>3.3118420708319651</v>
      </c>
      <c r="DF21" s="28">
        <f t="shared" ref="DF21:DF26" si="159">10^CE21</f>
        <v>67.242564250167632</v>
      </c>
      <c r="DG21" s="28">
        <f t="shared" ref="DG21:DG26" si="160">10^CF21</f>
        <v>26.360161329228823</v>
      </c>
      <c r="DH21" s="28">
        <f t="shared" ref="DH21:DH26" si="161">10^CG21</f>
        <v>34.225507560667168</v>
      </c>
      <c r="DI21" s="38"/>
      <c r="DJ21" s="28"/>
      <c r="DK21" s="37">
        <f t="shared" ref="DK21:DT26" si="162">16*CJ21</f>
        <v>655.43496203189693</v>
      </c>
      <c r="DL21" s="39">
        <f t="shared" si="162"/>
        <v>1126.3817661158052</v>
      </c>
      <c r="DM21" s="39">
        <f t="shared" si="162"/>
        <v>349.20322722070921</v>
      </c>
      <c r="DN21" s="39">
        <f t="shared" si="162"/>
        <v>259.06131219739433</v>
      </c>
      <c r="DO21" s="39">
        <f t="shared" si="162"/>
        <v>26.17401443190078</v>
      </c>
      <c r="DP21" s="39">
        <f t="shared" si="162"/>
        <v>1301.2738408595608</v>
      </c>
      <c r="DQ21" s="39">
        <f t="shared" si="162"/>
        <v>121.27855918173573</v>
      </c>
      <c r="DR21" s="39">
        <f t="shared" si="162"/>
        <v>25.796738161907228</v>
      </c>
      <c r="DS21" s="39">
        <f t="shared" si="162"/>
        <v>1749.5645027171583</v>
      </c>
      <c r="DT21" s="39">
        <f t="shared" si="162"/>
        <v>33694.916753355516</v>
      </c>
      <c r="DU21" s="39">
        <f t="shared" ref="DU21:ED26" si="163">16*CT21</f>
        <v>3.3142515363308096</v>
      </c>
      <c r="DV21" s="39">
        <f t="shared" si="163"/>
        <v>295.88274122393341</v>
      </c>
      <c r="DW21" s="39" t="e">
        <f t="shared" si="163"/>
        <v>#NUM!</v>
      </c>
      <c r="DX21" s="39">
        <f t="shared" si="163"/>
        <v>278.29099317037958</v>
      </c>
      <c r="DY21" s="39">
        <f t="shared" si="163"/>
        <v>4.8131790038940725</v>
      </c>
      <c r="DZ21" s="39">
        <f t="shared" si="163"/>
        <v>0.59013204982974565</v>
      </c>
      <c r="EA21" s="39" t="e">
        <f t="shared" si="163"/>
        <v>#NUM!</v>
      </c>
      <c r="EB21" s="39">
        <f t="shared" si="163"/>
        <v>2218.1474455658768</v>
      </c>
      <c r="EC21" s="39">
        <f t="shared" si="163"/>
        <v>1013.0273584155722</v>
      </c>
      <c r="ED21" s="39">
        <f t="shared" si="163"/>
        <v>131.22308488452808</v>
      </c>
      <c r="EE21" s="39">
        <f t="shared" ref="EE21:EI26" si="164">16*DD21</f>
        <v>60.574394222244649</v>
      </c>
      <c r="EF21" s="39">
        <f t="shared" si="164"/>
        <v>52.989473133311442</v>
      </c>
      <c r="EG21" s="39">
        <f t="shared" si="164"/>
        <v>1075.8810280026821</v>
      </c>
      <c r="EH21" s="39">
        <f t="shared" si="164"/>
        <v>421.76258126766118</v>
      </c>
      <c r="EI21" s="39">
        <f t="shared" si="164"/>
        <v>547.60812097067469</v>
      </c>
      <c r="EM21" s="37">
        <f t="shared" ref="EM21:EV26" si="165">DK21*1.5/1000</f>
        <v>0.98315244304784544</v>
      </c>
      <c r="EN21" s="37">
        <f t="shared" si="165"/>
        <v>1.6895726491737078</v>
      </c>
      <c r="EO21" s="37">
        <f t="shared" si="165"/>
        <v>0.52380484083106371</v>
      </c>
      <c r="EP21" s="37">
        <f t="shared" si="165"/>
        <v>0.38859196829609155</v>
      </c>
      <c r="EQ21" s="37">
        <f t="shared" si="165"/>
        <v>3.9261021647851169E-2</v>
      </c>
      <c r="ER21" s="37">
        <f t="shared" si="165"/>
        <v>1.9519107612893414</v>
      </c>
      <c r="ES21" s="37">
        <f t="shared" si="165"/>
        <v>0.18191783877260359</v>
      </c>
      <c r="ET21" s="37">
        <f t="shared" si="165"/>
        <v>3.8695107242860842E-2</v>
      </c>
      <c r="EU21" s="37">
        <f t="shared" si="165"/>
        <v>2.6243467540757375</v>
      </c>
      <c r="EV21" s="37">
        <f t="shared" si="165"/>
        <v>50.542375130033271</v>
      </c>
      <c r="EW21" s="37">
        <f t="shared" ref="EW21:FF26" si="166">DU21*1.5/1000</f>
        <v>4.9713773044962146E-3</v>
      </c>
      <c r="EX21" s="37">
        <f t="shared" si="166"/>
        <v>0.44382411183590009</v>
      </c>
      <c r="EY21" s="37" t="e">
        <f t="shared" si="166"/>
        <v>#NUM!</v>
      </c>
      <c r="EZ21" s="37">
        <f t="shared" si="166"/>
        <v>0.41743648975556935</v>
      </c>
      <c r="FA21" s="37">
        <f t="shared" si="166"/>
        <v>7.2197685058411091E-3</v>
      </c>
      <c r="FB21" s="37">
        <f t="shared" si="166"/>
        <v>8.8519807474461839E-4</v>
      </c>
      <c r="FC21" s="37" t="e">
        <f t="shared" si="166"/>
        <v>#NUM!</v>
      </c>
      <c r="FD21" s="37">
        <f t="shared" si="166"/>
        <v>3.3272211683488151</v>
      </c>
      <c r="FE21" s="37">
        <f t="shared" si="166"/>
        <v>1.5195410376233582</v>
      </c>
      <c r="FF21" s="37">
        <f t="shared" si="166"/>
        <v>0.19683462732679211</v>
      </c>
      <c r="FG21" s="37">
        <f t="shared" ref="FG21:FK26" si="167">EE21*1.5/1000</f>
        <v>9.0861591333366978E-2</v>
      </c>
      <c r="FH21" s="37">
        <f t="shared" si="167"/>
        <v>7.9484209699967168E-2</v>
      </c>
      <c r="FI21" s="37">
        <f t="shared" si="167"/>
        <v>1.6138215420040234</v>
      </c>
      <c r="FJ21" s="37">
        <f t="shared" si="167"/>
        <v>0.63264387190149185</v>
      </c>
      <c r="FK21" s="37">
        <f t="shared" si="167"/>
        <v>0.82141218145601202</v>
      </c>
    </row>
    <row r="22" spans="1:167" x14ac:dyDescent="0.2">
      <c r="A22" s="3" t="s">
        <v>5</v>
      </c>
      <c r="B22" s="3" t="s">
        <v>132</v>
      </c>
      <c r="C22" s="3" t="s">
        <v>128</v>
      </c>
      <c r="D22" s="12">
        <v>23836040.323443901</v>
      </c>
      <c r="E22" s="12">
        <v>229191718.75876901</v>
      </c>
      <c r="F22" s="21">
        <v>133651802.01831</v>
      </c>
      <c r="G22" s="12">
        <v>2088679715.24665</v>
      </c>
      <c r="H22" s="12">
        <v>1618512980.06078</v>
      </c>
      <c r="I22" s="12">
        <v>372578167.56143397</v>
      </c>
      <c r="J22" s="12">
        <v>1959663622.3250999</v>
      </c>
      <c r="K22" s="12">
        <v>98617475.535997093</v>
      </c>
      <c r="L22" s="12">
        <v>61090892.2965957</v>
      </c>
      <c r="M22" s="12">
        <v>271584952.59912902</v>
      </c>
      <c r="N22" s="12">
        <v>26687739.999396399</v>
      </c>
      <c r="O22" s="12">
        <v>1640984.8794980401</v>
      </c>
      <c r="P22" s="12">
        <v>114801734.51502199</v>
      </c>
      <c r="Q22" s="14">
        <v>47583.660641297203</v>
      </c>
      <c r="R22" s="12">
        <v>64528638.7646299</v>
      </c>
      <c r="S22" s="12">
        <v>6018546.8930437202</v>
      </c>
      <c r="T22" s="12">
        <v>731845.06551324099</v>
      </c>
      <c r="U22" s="14">
        <v>159171.81366665199</v>
      </c>
      <c r="V22" s="12">
        <v>7712448699.2476196</v>
      </c>
      <c r="W22" s="12">
        <v>2692344263.6477599</v>
      </c>
      <c r="X22" s="12">
        <v>1064855761.05091</v>
      </c>
      <c r="Y22" s="12">
        <v>333726207.37419701</v>
      </c>
      <c r="Z22" s="12">
        <v>13663859.212716199</v>
      </c>
      <c r="AA22" s="12">
        <v>473930719.06356001</v>
      </c>
      <c r="AB22" s="12">
        <v>16824823.816727001</v>
      </c>
      <c r="AC22" s="12">
        <v>1020427452.7729</v>
      </c>
      <c r="AD22" s="33"/>
      <c r="AE22" s="33"/>
      <c r="AG22" s="28">
        <f t="shared" ref="AG22:AG26" si="168">LOG10(E22)</f>
        <v>8.3601989214875676</v>
      </c>
      <c r="AH22" s="28">
        <f t="shared" ref="AH22:AH26" si="169">LOG10(F22)</f>
        <v>8.1259748186954912</v>
      </c>
      <c r="AI22" s="28">
        <f t="shared" si="115"/>
        <v>9.3198718489964278</v>
      </c>
      <c r="AJ22" s="28">
        <f t="shared" si="116"/>
        <v>9.2091161866833975</v>
      </c>
      <c r="AK22" s="28">
        <f t="shared" si="117"/>
        <v>8.5712174023975933</v>
      </c>
      <c r="AL22" s="28">
        <f t="shared" si="118"/>
        <v>9.2921815307925506</v>
      </c>
      <c r="AM22" s="28">
        <f t="shared" si="119"/>
        <v>7.9939538810300537</v>
      </c>
      <c r="AN22" s="28">
        <f t="shared" si="120"/>
        <v>7.7859764685050274</v>
      </c>
      <c r="AO22" s="28">
        <f t="shared" si="121"/>
        <v>8.4339057038109644</v>
      </c>
      <c r="AP22" s="28">
        <f t="shared" si="122"/>
        <v>7.4263117979408033</v>
      </c>
      <c r="AQ22" s="28">
        <f t="shared" si="123"/>
        <v>6.2151045793585054</v>
      </c>
      <c r="AR22" s="28">
        <f t="shared" si="124"/>
        <v>8.0599484497746037</v>
      </c>
      <c r="AS22" s="28">
        <f t="shared" si="125"/>
        <v>4.6774578495373555</v>
      </c>
      <c r="AT22" s="28">
        <f t="shared" si="126"/>
        <v>7.8097525037365187</v>
      </c>
      <c r="AU22" s="28">
        <f t="shared" si="127"/>
        <v>6.7794916486482641</v>
      </c>
      <c r="AV22" s="28">
        <f t="shared" si="128"/>
        <v>5.8644191489345729</v>
      </c>
      <c r="AW22" s="28">
        <f t="shared" si="129"/>
        <v>5.2018661648286946</v>
      </c>
      <c r="AX22" s="28">
        <f t="shared" si="130"/>
        <v>9.887192288262332</v>
      </c>
      <c r="AY22" s="28">
        <f t="shared" si="131"/>
        <v>9.4301305913035272</v>
      </c>
      <c r="AZ22" s="28">
        <f t="shared" si="132"/>
        <v>9.0272907848432631</v>
      </c>
      <c r="BA22" s="28">
        <f t="shared" si="133"/>
        <v>8.5233903129511273</v>
      </c>
      <c r="BB22" s="28">
        <f t="shared" si="134"/>
        <v>7.1355733785604247</v>
      </c>
      <c r="BC22" s="28">
        <f t="shared" si="135"/>
        <v>8.675714859548556</v>
      </c>
      <c r="BD22" s="28">
        <f t="shared" si="136"/>
        <v>7.225950525150167</v>
      </c>
      <c r="BE22" s="28">
        <f t="shared" si="137"/>
        <v>9.0087821340100813</v>
      </c>
      <c r="BI22" s="28">
        <f t="shared" si="9"/>
        <v>1.6222211377451659</v>
      </c>
      <c r="BJ22" s="28">
        <f t="shared" ref="BJ22:BJ26" si="170">(AH22-5.9974)/1.1314</f>
        <v>1.8813636368176521</v>
      </c>
      <c r="BK22" s="28">
        <f t="shared" ref="BK22:BL26" si="171">(AI22-8.051)/0.9447</f>
        <v>1.3431479294976476</v>
      </c>
      <c r="BL22" s="28">
        <f t="shared" si="171"/>
        <v>1.2259089517131336</v>
      </c>
      <c r="BM22" s="28">
        <f t="shared" ref="BM22:BM26" si="172">(AK22-8.3449)/0.9408</f>
        <v>0.24055846343281512</v>
      </c>
      <c r="BN22" s="28">
        <f t="shared" ref="BN22:BN26" si="173">(AL22-7.5263)/0.9176</f>
        <v>1.9244567685184728</v>
      </c>
      <c r="BO22" s="28">
        <f t="shared" ref="BO22:BO26" si="174">(AM22-7.0015)/1.1126</f>
        <v>0.89201319524541933</v>
      </c>
      <c r="BP22" s="28">
        <f t="shared" ref="BP22:BP26" si="175">(AN22-7.5901)/0.8567</f>
        <v>0.22864067760596221</v>
      </c>
      <c r="BQ22" s="28">
        <f t="shared" ref="BQ22:BQ26" si="176">(AO22-5.9134)/1.2361</f>
        <v>2.0390791228953677</v>
      </c>
      <c r="BR22" s="28">
        <f t="shared" si="17"/>
        <v>3.3168377710329002</v>
      </c>
      <c r="BS22" s="28">
        <f t="shared" ref="BS22:BS26" si="177">(AQ22-6.7219)/0.9346</f>
        <v>-0.54225917038465055</v>
      </c>
      <c r="BT22" s="28">
        <f t="shared" ref="BT22:BT26" si="178">(AR22-6.9453)/0.8638</f>
        <v>1.2904010763771754</v>
      </c>
      <c r="BU22" s="28">
        <f t="shared" ref="BU22:BU26" si="179">(AS22-7.3329)/0.8373</f>
        <v>-3.1714345520872382</v>
      </c>
      <c r="BV22" s="28">
        <f t="shared" ref="BV22:BV26" si="180">(AT22-6.7448)/0.846</f>
        <v>1.2588091060715356</v>
      </c>
      <c r="BW22" s="28">
        <f t="shared" ref="BW22:BW26" si="181">(AU22-7.1878)/0.9406</f>
        <v>-0.43409350558338938</v>
      </c>
      <c r="BX22" s="28">
        <f t="shared" ref="BX22:BX26" si="182">(AV22-7.0163)/0.9277</f>
        <v>-1.2416523133183435</v>
      </c>
      <c r="BY22" s="28">
        <f t="shared" ref="BY22:BY26" si="183">(AW22-5.9407)/1.1253</f>
        <v>-0.65656610252493119</v>
      </c>
      <c r="BZ22" s="28">
        <f t="shared" ref="BZ22:BZ26" si="184">(AX22-8.0877)/0.8323</f>
        <v>2.1620717148412014</v>
      </c>
      <c r="CA22" s="28">
        <f t="shared" ref="CA22:CA26" si="185">(AY22-7.9256)/0.8182</f>
        <v>1.8388298598185369</v>
      </c>
      <c r="CB22" s="28">
        <f t="shared" ref="CB22:CB26" si="186">(AZ22-8.1518)/0.9575</f>
        <v>0.91435068913134554</v>
      </c>
      <c r="CC22" s="28">
        <f t="shared" ref="CC22:CC26" si="187">(BA22-7.969)/0.9473</f>
        <v>0.58523204154030073</v>
      </c>
      <c r="CD22" s="28">
        <f t="shared" ref="CD22:CD26" si="188">(BB22-6.6282)/0.9938</f>
        <v>0.51053871861584332</v>
      </c>
      <c r="CE22" s="28">
        <f t="shared" ref="CE22:CE26" si="189">(BC22-7.0903)/0.8553</f>
        <v>1.8536359868450323</v>
      </c>
      <c r="CF22" s="28">
        <f t="shared" ref="CF22:CF26" si="190">(BD22-5.4628)/1.3003</f>
        <v>1.3559567216412884</v>
      </c>
      <c r="CG22" s="28">
        <f t="shared" ref="CG22:CG26" si="191">(BE22-8.125)/0.5654</f>
        <v>1.5631095401663977</v>
      </c>
      <c r="CH22" s="28"/>
      <c r="CI22" s="28"/>
      <c r="CJ22" s="28">
        <f t="shared" ref="CJ22:CJ26" si="192">10^BI22</f>
        <v>41.900686427502514</v>
      </c>
      <c r="CK22" s="28">
        <f t="shared" si="138"/>
        <v>76.096316831611773</v>
      </c>
      <c r="CL22" s="28">
        <f t="shared" si="139"/>
        <v>22.036769522381185</v>
      </c>
      <c r="CM22" s="28">
        <f t="shared" si="140"/>
        <v>16.823213314394849</v>
      </c>
      <c r="CN22" s="28">
        <f t="shared" si="141"/>
        <v>1.7400369208731818</v>
      </c>
      <c r="CO22" s="28">
        <f t="shared" si="142"/>
        <v>84.034335165912296</v>
      </c>
      <c r="CP22" s="28">
        <f t="shared" si="143"/>
        <v>7.7985380459823848</v>
      </c>
      <c r="CQ22" s="28">
        <f t="shared" si="144"/>
        <v>1.6929365352864016</v>
      </c>
      <c r="CR22" s="28">
        <f t="shared" si="145"/>
        <v>109.41556892752165</v>
      </c>
      <c r="CS22" s="28">
        <f t="shared" si="146"/>
        <v>2074.1385865526131</v>
      </c>
      <c r="CT22" s="28">
        <f t="shared" si="147"/>
        <v>0.28690679207290326</v>
      </c>
      <c r="CU22" s="28">
        <f t="shared" si="148"/>
        <v>19.516461373372774</v>
      </c>
      <c r="CV22" s="28">
        <f t="shared" si="149"/>
        <v>6.7385343712003068E-4</v>
      </c>
      <c r="CW22" s="28">
        <f t="shared" si="150"/>
        <v>18.147178291024055</v>
      </c>
      <c r="CX22" s="28">
        <f t="shared" si="151"/>
        <v>0.36804972232683675</v>
      </c>
      <c r="CY22" s="28">
        <f t="shared" si="152"/>
        <v>5.7325478259298096E-2</v>
      </c>
      <c r="CZ22" s="28">
        <f t="shared" si="153"/>
        <v>0.22051284755454692</v>
      </c>
      <c r="DA22" s="28">
        <f t="shared" si="154"/>
        <v>145.23514238873864</v>
      </c>
      <c r="DB22" s="28">
        <f t="shared" si="155"/>
        <v>68.99694469059952</v>
      </c>
      <c r="DC22" s="28">
        <f t="shared" si="156"/>
        <v>8.210142388072029</v>
      </c>
      <c r="DD22" s="28">
        <f t="shared" si="157"/>
        <v>3.8479732256695471</v>
      </c>
      <c r="DE22" s="28">
        <f t="shared" si="158"/>
        <v>3.2399530627090951</v>
      </c>
      <c r="DF22" s="28">
        <f t="shared" si="159"/>
        <v>71.389770669438889</v>
      </c>
      <c r="DG22" s="28">
        <f t="shared" si="160"/>
        <v>22.696386663465223</v>
      </c>
      <c r="DH22" s="28">
        <f t="shared" si="161"/>
        <v>36.568701559219704</v>
      </c>
      <c r="DI22" s="38"/>
      <c r="DJ22" s="28"/>
      <c r="DK22" s="37">
        <f t="shared" si="162"/>
        <v>670.41098284004022</v>
      </c>
      <c r="DL22" s="39">
        <f t="shared" si="162"/>
        <v>1217.5410693057884</v>
      </c>
      <c r="DM22" s="39">
        <f t="shared" si="162"/>
        <v>352.58831235809896</v>
      </c>
      <c r="DN22" s="39">
        <f t="shared" si="162"/>
        <v>269.17141303031758</v>
      </c>
      <c r="DO22" s="39">
        <f t="shared" si="162"/>
        <v>27.84059073397091</v>
      </c>
      <c r="DP22" s="39">
        <f t="shared" si="162"/>
        <v>1344.5493626545967</v>
      </c>
      <c r="DQ22" s="39">
        <f t="shared" si="162"/>
        <v>124.77660873571816</v>
      </c>
      <c r="DR22" s="39">
        <f t="shared" si="162"/>
        <v>27.086984564582426</v>
      </c>
      <c r="DS22" s="39">
        <f t="shared" si="162"/>
        <v>1750.6491028403464</v>
      </c>
      <c r="DT22" s="39">
        <f t="shared" si="162"/>
        <v>33186.21738484181</v>
      </c>
      <c r="DU22" s="39">
        <f t="shared" si="163"/>
        <v>4.5905086731664522</v>
      </c>
      <c r="DV22" s="39">
        <f t="shared" si="163"/>
        <v>312.26338197396439</v>
      </c>
      <c r="DW22" s="39">
        <f t="shared" si="163"/>
        <v>1.0781654993920491E-2</v>
      </c>
      <c r="DX22" s="39">
        <f t="shared" si="163"/>
        <v>290.35485265638488</v>
      </c>
      <c r="DY22" s="39">
        <f t="shared" si="163"/>
        <v>5.888795557229388</v>
      </c>
      <c r="DZ22" s="39">
        <f t="shared" si="163"/>
        <v>0.91720765214876954</v>
      </c>
      <c r="EA22" s="39">
        <f t="shared" si="163"/>
        <v>3.5282055608727507</v>
      </c>
      <c r="EB22" s="39">
        <f t="shared" si="163"/>
        <v>2323.7622782198182</v>
      </c>
      <c r="EC22" s="39">
        <f t="shared" si="163"/>
        <v>1103.9511150495923</v>
      </c>
      <c r="ED22" s="39">
        <f t="shared" si="163"/>
        <v>131.36227820915246</v>
      </c>
      <c r="EE22" s="39">
        <f t="shared" si="164"/>
        <v>61.567571610712754</v>
      </c>
      <c r="EF22" s="39">
        <f t="shared" si="164"/>
        <v>51.839249003345522</v>
      </c>
      <c r="EG22" s="39">
        <f t="shared" si="164"/>
        <v>1142.2363307110222</v>
      </c>
      <c r="EH22" s="39">
        <f t="shared" si="164"/>
        <v>363.14218661544356</v>
      </c>
      <c r="EI22" s="39">
        <f t="shared" si="164"/>
        <v>585.09922494751527</v>
      </c>
      <c r="EM22" s="37">
        <f t="shared" si="165"/>
        <v>1.0056164742600604</v>
      </c>
      <c r="EN22" s="37">
        <f t="shared" si="165"/>
        <v>1.8263116039586826</v>
      </c>
      <c r="EO22" s="37">
        <f t="shared" si="165"/>
        <v>0.52888246853714849</v>
      </c>
      <c r="EP22" s="37">
        <f t="shared" si="165"/>
        <v>0.40375711954547638</v>
      </c>
      <c r="EQ22" s="37">
        <f t="shared" si="165"/>
        <v>4.1760886100956365E-2</v>
      </c>
      <c r="ER22" s="37">
        <f t="shared" si="165"/>
        <v>2.0168240439818952</v>
      </c>
      <c r="ES22" s="37">
        <f t="shared" si="165"/>
        <v>0.18716491310357725</v>
      </c>
      <c r="ET22" s="37">
        <f t="shared" si="165"/>
        <v>4.0630476846873639E-2</v>
      </c>
      <c r="EU22" s="37">
        <f t="shared" si="165"/>
        <v>2.6259736542605197</v>
      </c>
      <c r="EV22" s="37">
        <f t="shared" si="165"/>
        <v>49.779326077262709</v>
      </c>
      <c r="EW22" s="37">
        <f t="shared" si="166"/>
        <v>6.8857630097496781E-3</v>
      </c>
      <c r="EX22" s="37">
        <f t="shared" si="166"/>
        <v>0.46839507296094657</v>
      </c>
      <c r="EY22" s="37">
        <f t="shared" si="166"/>
        <v>1.6172482490880738E-5</v>
      </c>
      <c r="EZ22" s="37">
        <f t="shared" si="166"/>
        <v>0.4355322789845773</v>
      </c>
      <c r="FA22" s="37">
        <f t="shared" si="166"/>
        <v>8.833193335844083E-3</v>
      </c>
      <c r="FB22" s="37">
        <f t="shared" si="166"/>
        <v>1.3758114782231542E-3</v>
      </c>
      <c r="FC22" s="37">
        <f t="shared" si="166"/>
        <v>5.2923083413091258E-3</v>
      </c>
      <c r="FD22" s="37">
        <f t="shared" si="166"/>
        <v>3.4856434173297277</v>
      </c>
      <c r="FE22" s="37">
        <f t="shared" si="166"/>
        <v>1.6559266725743884</v>
      </c>
      <c r="FF22" s="37">
        <f t="shared" si="166"/>
        <v>0.19704341731372871</v>
      </c>
      <c r="FG22" s="37">
        <f t="shared" si="167"/>
        <v>9.2351357416069133E-2</v>
      </c>
      <c r="FH22" s="37">
        <f t="shared" si="167"/>
        <v>7.7758873505018283E-2</v>
      </c>
      <c r="FI22" s="37">
        <f t="shared" si="167"/>
        <v>1.7133544960665332</v>
      </c>
      <c r="FJ22" s="37">
        <f t="shared" si="167"/>
        <v>0.54471327992316543</v>
      </c>
      <c r="FK22" s="37">
        <f t="shared" si="167"/>
        <v>0.87764883742127286</v>
      </c>
    </row>
    <row r="23" spans="1:167" x14ac:dyDescent="0.2">
      <c r="A23" s="3" t="s">
        <v>6</v>
      </c>
      <c r="B23" s="3" t="s">
        <v>132</v>
      </c>
      <c r="C23" s="3" t="s">
        <v>128</v>
      </c>
      <c r="D23" s="12">
        <v>24627166.139561102</v>
      </c>
      <c r="E23" s="12">
        <v>221854190.26866999</v>
      </c>
      <c r="F23" s="21">
        <v>127161936.711895</v>
      </c>
      <c r="G23" s="12">
        <v>2191798473.0644202</v>
      </c>
      <c r="H23" s="12">
        <v>1489935034.2030101</v>
      </c>
      <c r="I23" s="12">
        <v>375956828.81832701</v>
      </c>
      <c r="J23" s="12">
        <v>1844887974.75545</v>
      </c>
      <c r="K23" s="12">
        <v>102514394.943589</v>
      </c>
      <c r="L23" s="12">
        <v>56719606.501410499</v>
      </c>
      <c r="M23" s="12">
        <v>271898848.65379798</v>
      </c>
      <c r="N23" s="12">
        <v>27120586.8285392</v>
      </c>
      <c r="O23" s="12">
        <v>1186169.2095371599</v>
      </c>
      <c r="P23" s="12">
        <v>109938299.73671</v>
      </c>
      <c r="Q23" s="12">
        <v>0</v>
      </c>
      <c r="R23" s="12">
        <v>63369287.921898402</v>
      </c>
      <c r="S23" s="12">
        <v>6823604.1209840998</v>
      </c>
      <c r="T23" s="12">
        <v>408438.36397467402</v>
      </c>
      <c r="U23" s="12">
        <v>0</v>
      </c>
      <c r="V23" s="12">
        <v>7328418690.6750202</v>
      </c>
      <c r="W23" s="12">
        <v>2576491064.64289</v>
      </c>
      <c r="X23" s="12">
        <v>1019598311.55318</v>
      </c>
      <c r="Y23" s="12">
        <v>318218455.65010399</v>
      </c>
      <c r="Z23" s="12">
        <v>13373849.2660296</v>
      </c>
      <c r="AA23" s="12">
        <v>414388875.82750899</v>
      </c>
      <c r="AB23" s="12">
        <v>18350083.4796395</v>
      </c>
      <c r="AC23" s="12">
        <v>963691975.86036098</v>
      </c>
      <c r="AD23" s="33"/>
      <c r="AE23" s="33"/>
      <c r="AG23" s="28">
        <f t="shared" si="168"/>
        <v>8.3460676358624681</v>
      </c>
      <c r="AH23" s="28">
        <f t="shared" si="169"/>
        <v>8.1043571337196454</v>
      </c>
      <c r="AI23" s="28">
        <f t="shared" si="115"/>
        <v>9.340800620040616</v>
      </c>
      <c r="AJ23" s="28">
        <f t="shared" si="116"/>
        <v>9.1731673322362663</v>
      </c>
      <c r="AK23" s="28">
        <f t="shared" si="117"/>
        <v>8.5751379776872021</v>
      </c>
      <c r="AL23" s="28">
        <f t="shared" si="118"/>
        <v>9.2659700000763081</v>
      </c>
      <c r="AM23" s="28">
        <f t="shared" si="119"/>
        <v>8.0107848527637096</v>
      </c>
      <c r="AN23" s="28">
        <f t="shared" si="120"/>
        <v>7.7537332092191065</v>
      </c>
      <c r="AO23" s="28">
        <f t="shared" si="121"/>
        <v>8.4344073685865411</v>
      </c>
      <c r="AP23" s="28">
        <f t="shared" si="122"/>
        <v>7.4332990824531056</v>
      </c>
      <c r="AQ23" s="28">
        <f t="shared" si="123"/>
        <v>6.0741466464704894</v>
      </c>
      <c r="AR23" s="28">
        <f t="shared" si="124"/>
        <v>8.0411490160509</v>
      </c>
      <c r="AS23" s="28" t="e">
        <f t="shared" si="125"/>
        <v>#NUM!</v>
      </c>
      <c r="AT23" s="28">
        <f t="shared" si="126"/>
        <v>7.8018788270032937</v>
      </c>
      <c r="AU23" s="28">
        <f t="shared" si="127"/>
        <v>6.8340138228107987</v>
      </c>
      <c r="AV23" s="28">
        <f t="shared" si="128"/>
        <v>5.6111265279300468</v>
      </c>
      <c r="AW23" s="28" t="e">
        <f t="shared" si="129"/>
        <v>#NUM!</v>
      </c>
      <c r="AX23" s="28">
        <f t="shared" si="130"/>
        <v>9.8650102736859058</v>
      </c>
      <c r="AY23" s="28">
        <f t="shared" si="131"/>
        <v>9.4110286406519297</v>
      </c>
      <c r="AZ23" s="28">
        <f t="shared" si="132"/>
        <v>9.0084291076095635</v>
      </c>
      <c r="BA23" s="28">
        <f t="shared" si="133"/>
        <v>8.5027253637284392</v>
      </c>
      <c r="BB23" s="28">
        <f t="shared" si="134"/>
        <v>7.1262564240455406</v>
      </c>
      <c r="BC23" s="28">
        <f t="shared" si="135"/>
        <v>8.6174080883598272</v>
      </c>
      <c r="BD23" s="28">
        <f t="shared" si="136"/>
        <v>7.2636380443191335</v>
      </c>
      <c r="BE23" s="28">
        <f t="shared" si="137"/>
        <v>8.983938242864685</v>
      </c>
      <c r="BI23" s="28">
        <f t="shared" si="9"/>
        <v>1.6080117002136429</v>
      </c>
      <c r="BJ23" s="28">
        <f t="shared" si="170"/>
        <v>1.8622566145657111</v>
      </c>
      <c r="BK23" s="28">
        <f t="shared" si="171"/>
        <v>1.3653018101414374</v>
      </c>
      <c r="BL23" s="28">
        <f t="shared" si="171"/>
        <v>1.1878557555163187</v>
      </c>
      <c r="BM23" s="28">
        <f t="shared" si="172"/>
        <v>0.24472574158928703</v>
      </c>
      <c r="BN23" s="28">
        <f>(AL23-7.5263)/0.9176</f>
        <v>1.8958914560552618</v>
      </c>
      <c r="BO23" s="28">
        <f t="shared" si="174"/>
        <v>0.90714079881692389</v>
      </c>
      <c r="BP23" s="28">
        <f t="shared" si="175"/>
        <v>0.19100409620533074</v>
      </c>
      <c r="BQ23" s="28">
        <f t="shared" si="176"/>
        <v>2.0394849677101696</v>
      </c>
      <c r="BR23" s="28">
        <f t="shared" si="17"/>
        <v>3.3255773389031966</v>
      </c>
      <c r="BS23" s="28">
        <f t="shared" si="177"/>
        <v>-0.69308084049808516</v>
      </c>
      <c r="BT23" s="28">
        <f t="shared" si="178"/>
        <v>1.2686374346502667</v>
      </c>
      <c r="BU23" s="28" t="e">
        <f t="shared" si="179"/>
        <v>#NUM!</v>
      </c>
      <c r="BV23" s="28">
        <f t="shared" si="180"/>
        <v>1.2495021595783617</v>
      </c>
      <c r="BW23" s="28">
        <f t="shared" si="181"/>
        <v>-0.37612819178099244</v>
      </c>
      <c r="BX23" s="28">
        <f t="shared" si="182"/>
        <v>-1.5146852129675039</v>
      </c>
      <c r="BY23" s="28" t="e">
        <f t="shared" si="183"/>
        <v>#NUM!</v>
      </c>
      <c r="BZ23" s="28">
        <f t="shared" si="184"/>
        <v>2.1354202495325074</v>
      </c>
      <c r="CA23" s="28">
        <f t="shared" si="185"/>
        <v>1.8154835500512458</v>
      </c>
      <c r="CB23" s="28">
        <f t="shared" si="186"/>
        <v>0.89465180951390477</v>
      </c>
      <c r="CC23" s="28">
        <f t="shared" si="187"/>
        <v>0.56341746408575832</v>
      </c>
      <c r="CD23" s="28">
        <f t="shared" si="188"/>
        <v>0.50116363860489133</v>
      </c>
      <c r="CE23" s="28">
        <f t="shared" si="189"/>
        <v>1.7854648525193817</v>
      </c>
      <c r="CF23" s="28">
        <f t="shared" si="190"/>
        <v>1.3849404324533829</v>
      </c>
      <c r="CG23" s="28">
        <f t="shared" si="191"/>
        <v>1.5191691596474797</v>
      </c>
      <c r="CH23" s="28"/>
      <c r="CI23" s="28"/>
      <c r="CJ23" s="28">
        <f t="shared" si="192"/>
        <v>40.551946029456033</v>
      </c>
      <c r="CK23" s="28">
        <f t="shared" si="138"/>
        <v>72.820995986433843</v>
      </c>
      <c r="CL23" s="28">
        <f t="shared" si="139"/>
        <v>23.190056681114129</v>
      </c>
      <c r="CM23" s="28">
        <f t="shared" si="140"/>
        <v>15.411884849905576</v>
      </c>
      <c r="CN23" s="28">
        <f t="shared" si="141"/>
        <v>1.7568138297989457</v>
      </c>
      <c r="CO23" s="28">
        <f t="shared" si="142"/>
        <v>78.684910660692125</v>
      </c>
      <c r="CP23" s="28">
        <f t="shared" si="143"/>
        <v>8.0749677928769827</v>
      </c>
      <c r="CQ23" s="28">
        <f t="shared" si="144"/>
        <v>1.5524016519261448</v>
      </c>
      <c r="CR23" s="28">
        <f t="shared" si="145"/>
        <v>109.51786471536508</v>
      </c>
      <c r="CS23" s="28">
        <f t="shared" si="146"/>
        <v>2116.3005212254975</v>
      </c>
      <c r="CT23" s="28">
        <f t="shared" si="147"/>
        <v>0.20273053174757188</v>
      </c>
      <c r="CU23" s="28">
        <f t="shared" si="148"/>
        <v>18.562541373575307</v>
      </c>
      <c r="CV23" s="28" t="e">
        <f t="shared" si="149"/>
        <v>#NUM!</v>
      </c>
      <c r="CW23" s="28">
        <f t="shared" si="150"/>
        <v>17.762421008309389</v>
      </c>
      <c r="CX23" s="28">
        <f t="shared" si="151"/>
        <v>0.42060245978695493</v>
      </c>
      <c r="CY23" s="28">
        <f t="shared" si="152"/>
        <v>3.0571361958134882E-2</v>
      </c>
      <c r="CZ23" s="28" t="e">
        <f t="shared" si="153"/>
        <v>#NUM!</v>
      </c>
      <c r="DA23" s="28">
        <f t="shared" si="154"/>
        <v>136.59042286094524</v>
      </c>
      <c r="DB23" s="28">
        <f t="shared" si="155"/>
        <v>65.385816308407072</v>
      </c>
      <c r="DC23" s="28">
        <f t="shared" si="156"/>
        <v>7.8460633348898643</v>
      </c>
      <c r="DD23" s="28">
        <f t="shared" si="157"/>
        <v>3.6594638731450502</v>
      </c>
      <c r="DE23" s="28">
        <f t="shared" si="158"/>
        <v>3.170761955135263</v>
      </c>
      <c r="DF23" s="28">
        <f t="shared" si="159"/>
        <v>61.018967195656757</v>
      </c>
      <c r="DG23" s="28">
        <f t="shared" si="160"/>
        <v>24.262772856560115</v>
      </c>
      <c r="DH23" s="28">
        <f t="shared" si="161"/>
        <v>33.04982465180246</v>
      </c>
      <c r="DI23" s="38"/>
      <c r="DJ23" s="28"/>
      <c r="DK23" s="37">
        <f t="shared" si="162"/>
        <v>648.83113647129653</v>
      </c>
      <c r="DL23" s="39">
        <f t="shared" si="162"/>
        <v>1165.1359357829415</v>
      </c>
      <c r="DM23" s="39">
        <f t="shared" si="162"/>
        <v>371.04090689782606</v>
      </c>
      <c r="DN23" s="39">
        <f t="shared" si="162"/>
        <v>246.59015759848921</v>
      </c>
      <c r="DO23" s="39">
        <f t="shared" si="162"/>
        <v>28.109021276783132</v>
      </c>
      <c r="DP23" s="39">
        <f t="shared" si="162"/>
        <v>1258.958570571074</v>
      </c>
      <c r="DQ23" s="39">
        <f t="shared" si="162"/>
        <v>129.19948468603172</v>
      </c>
      <c r="DR23" s="39">
        <f t="shared" si="162"/>
        <v>24.838426430818316</v>
      </c>
      <c r="DS23" s="39">
        <f t="shared" si="162"/>
        <v>1752.2858354458413</v>
      </c>
      <c r="DT23" s="39">
        <f t="shared" si="162"/>
        <v>33860.80833960796</v>
      </c>
      <c r="DU23" s="39">
        <f t="shared" si="163"/>
        <v>3.2436885079611502</v>
      </c>
      <c r="DV23" s="39">
        <f t="shared" si="163"/>
        <v>297.00066197720491</v>
      </c>
      <c r="DW23" s="39" t="e">
        <f t="shared" si="163"/>
        <v>#NUM!</v>
      </c>
      <c r="DX23" s="39">
        <f t="shared" si="163"/>
        <v>284.19873613295022</v>
      </c>
      <c r="DY23" s="39">
        <f t="shared" si="163"/>
        <v>6.7296393565912789</v>
      </c>
      <c r="DZ23" s="39">
        <f t="shared" si="163"/>
        <v>0.48914179133015812</v>
      </c>
      <c r="EA23" s="39" t="e">
        <f t="shared" si="163"/>
        <v>#NUM!</v>
      </c>
      <c r="EB23" s="39">
        <f t="shared" si="163"/>
        <v>2185.4467657751238</v>
      </c>
      <c r="EC23" s="39">
        <f t="shared" si="163"/>
        <v>1046.1730609345132</v>
      </c>
      <c r="ED23" s="39">
        <f t="shared" si="163"/>
        <v>125.53701335823783</v>
      </c>
      <c r="EE23" s="39">
        <f t="shared" si="164"/>
        <v>58.551421970320803</v>
      </c>
      <c r="EF23" s="39">
        <f t="shared" si="164"/>
        <v>50.732191282164209</v>
      </c>
      <c r="EG23" s="39">
        <f t="shared" si="164"/>
        <v>976.3034751305081</v>
      </c>
      <c r="EH23" s="39">
        <f t="shared" si="164"/>
        <v>388.20436570496184</v>
      </c>
      <c r="EI23" s="39">
        <f t="shared" si="164"/>
        <v>528.79719442883936</v>
      </c>
      <c r="EM23" s="37">
        <f t="shared" si="165"/>
        <v>0.97324670470694474</v>
      </c>
      <c r="EN23" s="37">
        <f t="shared" si="165"/>
        <v>1.7477039036744122</v>
      </c>
      <c r="EO23" s="37">
        <f t="shared" si="165"/>
        <v>0.55656136034673909</v>
      </c>
      <c r="EP23" s="37">
        <f t="shared" si="165"/>
        <v>0.3698852363977338</v>
      </c>
      <c r="EQ23" s="37">
        <f t="shared" si="165"/>
        <v>4.2163531915174704E-2</v>
      </c>
      <c r="ER23" s="37">
        <f t="shared" si="165"/>
        <v>1.8884378558566108</v>
      </c>
      <c r="ES23" s="37">
        <f t="shared" si="165"/>
        <v>0.19379922702904759</v>
      </c>
      <c r="ET23" s="37">
        <f t="shared" si="165"/>
        <v>3.7257639646227476E-2</v>
      </c>
      <c r="EU23" s="37">
        <f t="shared" si="165"/>
        <v>2.628428753168762</v>
      </c>
      <c r="EV23" s="37">
        <f t="shared" si="165"/>
        <v>50.791212509411942</v>
      </c>
      <c r="EW23" s="37">
        <f t="shared" si="166"/>
        <v>4.8655327619417255E-3</v>
      </c>
      <c r="EX23" s="37">
        <f t="shared" si="166"/>
        <v>0.44550099296580736</v>
      </c>
      <c r="EY23" s="37" t="e">
        <f t="shared" si="166"/>
        <v>#NUM!</v>
      </c>
      <c r="EZ23" s="37">
        <f t="shared" si="166"/>
        <v>0.42629810419942532</v>
      </c>
      <c r="FA23" s="37">
        <f t="shared" si="166"/>
        <v>1.0094459034886918E-2</v>
      </c>
      <c r="FB23" s="37">
        <f t="shared" si="166"/>
        <v>7.3371268699523714E-4</v>
      </c>
      <c r="FC23" s="37" t="e">
        <f t="shared" si="166"/>
        <v>#NUM!</v>
      </c>
      <c r="FD23" s="37">
        <f t="shared" si="166"/>
        <v>3.2781701486626855</v>
      </c>
      <c r="FE23" s="37">
        <f t="shared" si="166"/>
        <v>1.5692595914017697</v>
      </c>
      <c r="FF23" s="37">
        <f t="shared" si="166"/>
        <v>0.18830552003735676</v>
      </c>
      <c r="FG23" s="37">
        <f t="shared" si="167"/>
        <v>8.782713295548121E-2</v>
      </c>
      <c r="FH23" s="37">
        <f t="shared" si="167"/>
        <v>7.6098286923246314E-2</v>
      </c>
      <c r="FI23" s="37">
        <f t="shared" si="167"/>
        <v>1.4644552126957622</v>
      </c>
      <c r="FJ23" s="37">
        <f t="shared" si="167"/>
        <v>0.58230654855744279</v>
      </c>
      <c r="FK23" s="37">
        <f t="shared" si="167"/>
        <v>0.79319579164325915</v>
      </c>
    </row>
    <row r="24" spans="1:167" x14ac:dyDescent="0.2">
      <c r="A24" s="3" t="s">
        <v>7</v>
      </c>
      <c r="B24" s="3" t="s">
        <v>132</v>
      </c>
      <c r="C24" s="3" t="s">
        <v>128</v>
      </c>
      <c r="D24" s="12">
        <v>23972790.049582299</v>
      </c>
      <c r="E24" s="12">
        <v>228261136.24276</v>
      </c>
      <c r="F24" s="21">
        <v>123682692.44586501</v>
      </c>
      <c r="G24" s="12">
        <v>2135385207.8067999</v>
      </c>
      <c r="H24" s="12">
        <v>1456226618.50243</v>
      </c>
      <c r="I24" s="12">
        <v>365173994.886141</v>
      </c>
      <c r="J24" s="12">
        <v>1877495949.0484099</v>
      </c>
      <c r="K24" s="12">
        <v>94764759.350458801</v>
      </c>
      <c r="L24" s="12">
        <v>58445593.387699798</v>
      </c>
      <c r="M24" s="12">
        <v>279676199.20228398</v>
      </c>
      <c r="N24" s="12">
        <v>21448751.501976199</v>
      </c>
      <c r="O24" s="12">
        <v>1085731.15271193</v>
      </c>
      <c r="P24" s="12">
        <v>113809221.12725499</v>
      </c>
      <c r="Q24" s="12">
        <v>0</v>
      </c>
      <c r="R24" s="12">
        <v>64420697.4956467</v>
      </c>
      <c r="S24" s="12">
        <v>4703098.17919093</v>
      </c>
      <c r="T24" s="12">
        <v>404839.57133723999</v>
      </c>
      <c r="U24" s="12">
        <v>0</v>
      </c>
      <c r="V24" s="12">
        <v>7633285407.7524099</v>
      </c>
      <c r="W24" s="12">
        <v>2639813361.0293899</v>
      </c>
      <c r="X24" s="12">
        <v>1063617410.7356499</v>
      </c>
      <c r="Y24" s="12">
        <v>326845838.35717601</v>
      </c>
      <c r="Z24" s="12">
        <v>12813795.637535</v>
      </c>
      <c r="AA24" s="12">
        <v>448158086.89189601</v>
      </c>
      <c r="AB24" s="12">
        <v>21353391.958840601</v>
      </c>
      <c r="AC24" s="12">
        <v>1038191609.12486</v>
      </c>
      <c r="AD24" s="33"/>
      <c r="AE24" s="33"/>
      <c r="AG24" s="28">
        <f t="shared" si="168"/>
        <v>8.3584319747750122</v>
      </c>
      <c r="AH24" s="28">
        <f t="shared" si="169"/>
        <v>8.0923089308243679</v>
      </c>
      <c r="AI24" s="28">
        <f t="shared" si="115"/>
        <v>9.3294762299627756</v>
      </c>
      <c r="AJ24" s="28">
        <f t="shared" si="116"/>
        <v>9.1632289652975487</v>
      </c>
      <c r="AK24" s="28">
        <f t="shared" si="117"/>
        <v>8.5624998425764574</v>
      </c>
      <c r="AL24" s="28">
        <f t="shared" si="118"/>
        <v>9.2735790086280989</v>
      </c>
      <c r="AM24" s="28">
        <f t="shared" si="119"/>
        <v>7.9766468640783401</v>
      </c>
      <c r="AN24" s="28">
        <f t="shared" si="120"/>
        <v>7.7667517723062414</v>
      </c>
      <c r="AO24" s="28">
        <f t="shared" si="121"/>
        <v>8.4466555089352475</v>
      </c>
      <c r="AP24" s="28">
        <f t="shared" si="122"/>
        <v>7.3314020176590713</v>
      </c>
      <c r="AQ24" s="28">
        <f t="shared" si="123"/>
        <v>6.0357222991493931</v>
      </c>
      <c r="AR24" s="28">
        <f t="shared" si="124"/>
        <v>8.0561774511842223</v>
      </c>
      <c r="AS24" s="28" t="e">
        <f t="shared" si="125"/>
        <v>#NUM!</v>
      </c>
      <c r="AT24" s="28">
        <f t="shared" si="126"/>
        <v>7.8090254227014722</v>
      </c>
      <c r="AU24" s="28">
        <f t="shared" si="127"/>
        <v>6.6723840449242218</v>
      </c>
      <c r="AV24" s="28">
        <f t="shared" si="128"/>
        <v>5.6072829563353679</v>
      </c>
      <c r="AW24" s="28" t="e">
        <f t="shared" si="129"/>
        <v>#NUM!</v>
      </c>
      <c r="AX24" s="28">
        <f t="shared" si="130"/>
        <v>9.8827115009109665</v>
      </c>
      <c r="AY24" s="28">
        <f t="shared" si="131"/>
        <v>9.4215732226499895</v>
      </c>
      <c r="AZ24" s="28">
        <f t="shared" si="132"/>
        <v>9.0267854378401715</v>
      </c>
      <c r="BA24" s="28">
        <f t="shared" si="133"/>
        <v>8.5143429595787588</v>
      </c>
      <c r="BB24" s="28">
        <f t="shared" si="134"/>
        <v>7.107677793309767</v>
      </c>
      <c r="BC24" s="28">
        <f t="shared" si="135"/>
        <v>8.6514312375566398</v>
      </c>
      <c r="BD24" s="28">
        <f t="shared" si="136"/>
        <v>7.3294668719605927</v>
      </c>
      <c r="BE24" s="28">
        <f t="shared" si="137"/>
        <v>9.0162775145009331</v>
      </c>
      <c r="BI24" s="28">
        <f t="shared" si="9"/>
        <v>1.6204444190799518</v>
      </c>
      <c r="BJ24" s="28">
        <f t="shared" si="170"/>
        <v>1.8516076814781404</v>
      </c>
      <c r="BK24" s="28">
        <f t="shared" si="171"/>
        <v>1.3533145230896322</v>
      </c>
      <c r="BL24" s="28">
        <f t="shared" si="171"/>
        <v>1.1773356253811247</v>
      </c>
      <c r="BM24" s="28">
        <f t="shared" si="172"/>
        <v>0.23129234967735596</v>
      </c>
      <c r="BN24" s="28">
        <f t="shared" si="173"/>
        <v>1.9041837495947025</v>
      </c>
      <c r="BO24" s="28">
        <f t="shared" si="174"/>
        <v>0.87645772431991731</v>
      </c>
      <c r="BP24" s="28">
        <f t="shared" si="175"/>
        <v>0.20620027116405013</v>
      </c>
      <c r="BQ24" s="28">
        <f t="shared" si="176"/>
        <v>2.0493936646996582</v>
      </c>
      <c r="BR24" s="28">
        <f t="shared" si="17"/>
        <v>3.1981263510432414</v>
      </c>
      <c r="BS24" s="28">
        <f t="shared" si="177"/>
        <v>-0.73419398764242105</v>
      </c>
      <c r="BT24" s="28">
        <f t="shared" si="178"/>
        <v>1.2860354841215822</v>
      </c>
      <c r="BU24" s="28" t="e">
        <f t="shared" si="179"/>
        <v>#NUM!</v>
      </c>
      <c r="BV24" s="28">
        <f t="shared" si="180"/>
        <v>1.2579496722239627</v>
      </c>
      <c r="BW24" s="28">
        <f t="shared" si="181"/>
        <v>-0.54796508088005358</v>
      </c>
      <c r="BX24" s="28">
        <f t="shared" si="182"/>
        <v>-1.5188283320735501</v>
      </c>
      <c r="BY24" s="28" t="e">
        <f t="shared" si="183"/>
        <v>#NUM!</v>
      </c>
      <c r="BZ24" s="28">
        <f t="shared" si="184"/>
        <v>2.156688094330129</v>
      </c>
      <c r="CA24" s="28">
        <f t="shared" si="185"/>
        <v>1.8283710861036291</v>
      </c>
      <c r="CB24" s="28">
        <f t="shared" si="186"/>
        <v>0.91382291158242479</v>
      </c>
      <c r="CC24" s="28">
        <f t="shared" si="187"/>
        <v>0.57568136765413114</v>
      </c>
      <c r="CD24" s="28">
        <f t="shared" si="188"/>
        <v>0.48246910174055885</v>
      </c>
      <c r="CE24" s="28">
        <f t="shared" si="189"/>
        <v>1.8252440518609141</v>
      </c>
      <c r="CF24" s="28">
        <f t="shared" si="190"/>
        <v>1.4355663092829294</v>
      </c>
      <c r="CG24" s="28">
        <f t="shared" si="191"/>
        <v>1.5763663149998817</v>
      </c>
      <c r="CH24" s="28"/>
      <c r="CI24" s="28"/>
      <c r="CJ24" s="28">
        <f t="shared" si="192"/>
        <v>41.729618956573084</v>
      </c>
      <c r="CK24" s="28">
        <f t="shared" si="138"/>
        <v>71.057133131612233</v>
      </c>
      <c r="CL24" s="28">
        <f t="shared" si="139"/>
        <v>22.558723599626791</v>
      </c>
      <c r="CM24" s="28">
        <f t="shared" si="140"/>
        <v>15.043040521951003</v>
      </c>
      <c r="CN24" s="28">
        <f t="shared" si="141"/>
        <v>1.7033047191801658</v>
      </c>
      <c r="CO24" s="28">
        <f t="shared" si="142"/>
        <v>80.201732440228554</v>
      </c>
      <c r="CP24" s="28">
        <f t="shared" si="143"/>
        <v>7.524154839642577</v>
      </c>
      <c r="CQ24" s="28">
        <f t="shared" si="144"/>
        <v>1.6076824510324357</v>
      </c>
      <c r="CR24" s="28">
        <f t="shared" si="145"/>
        <v>112.04530540133344</v>
      </c>
      <c r="CS24" s="28">
        <f t="shared" si="146"/>
        <v>1578.0703172747319</v>
      </c>
      <c r="CT24" s="28">
        <f t="shared" si="147"/>
        <v>0.18441914845365323</v>
      </c>
      <c r="CU24" s="28">
        <f t="shared" si="148"/>
        <v>19.321261753416429</v>
      </c>
      <c r="CV24" s="28" t="e">
        <f t="shared" si="149"/>
        <v>#NUM!</v>
      </c>
      <c r="CW24" s="28">
        <f t="shared" si="150"/>
        <v>18.111301994699609</v>
      </c>
      <c r="CX24" s="28">
        <f t="shared" si="151"/>
        <v>0.28316196608877364</v>
      </c>
      <c r="CY24" s="28">
        <f t="shared" si="152"/>
        <v>3.028110142969706E-2</v>
      </c>
      <c r="CZ24" s="28" t="e">
        <f t="shared" si="153"/>
        <v>#NUM!</v>
      </c>
      <c r="DA24" s="28">
        <f t="shared" si="154"/>
        <v>143.4458850257717</v>
      </c>
      <c r="DB24" s="28">
        <f t="shared" si="155"/>
        <v>67.355193186070693</v>
      </c>
      <c r="DC24" s="28">
        <f t="shared" si="156"/>
        <v>8.2001710503063912</v>
      </c>
      <c r="DD24" s="28">
        <f t="shared" si="157"/>
        <v>3.7642752102220789</v>
      </c>
      <c r="DE24" s="28">
        <f t="shared" si="158"/>
        <v>3.0371700021522821</v>
      </c>
      <c r="DF24" s="28">
        <f t="shared" si="159"/>
        <v>66.871959909855946</v>
      </c>
      <c r="DG24" s="28">
        <f t="shared" si="160"/>
        <v>27.262539591492899</v>
      </c>
      <c r="DH24" s="28">
        <f t="shared" si="161"/>
        <v>37.702167192602886</v>
      </c>
      <c r="DI24" s="38"/>
      <c r="DJ24" s="28"/>
      <c r="DK24" s="37">
        <f t="shared" si="162"/>
        <v>667.67390330516935</v>
      </c>
      <c r="DL24" s="39">
        <f t="shared" si="162"/>
        <v>1136.9141301057957</v>
      </c>
      <c r="DM24" s="39">
        <f t="shared" si="162"/>
        <v>360.93957759402866</v>
      </c>
      <c r="DN24" s="39">
        <f t="shared" si="162"/>
        <v>240.68864835121605</v>
      </c>
      <c r="DO24" s="39">
        <f t="shared" si="162"/>
        <v>27.252875506882653</v>
      </c>
      <c r="DP24" s="39">
        <f t="shared" si="162"/>
        <v>1283.2277190436569</v>
      </c>
      <c r="DQ24" s="39">
        <f t="shared" si="162"/>
        <v>120.38647743428123</v>
      </c>
      <c r="DR24" s="39">
        <f t="shared" si="162"/>
        <v>25.722919216518971</v>
      </c>
      <c r="DS24" s="39">
        <f t="shared" si="162"/>
        <v>1792.724886421335</v>
      </c>
      <c r="DT24" s="39">
        <f t="shared" si="162"/>
        <v>25249.12507639571</v>
      </c>
      <c r="DU24" s="39">
        <f t="shared" si="163"/>
        <v>2.9507063752584517</v>
      </c>
      <c r="DV24" s="39">
        <f t="shared" si="163"/>
        <v>309.14018805466287</v>
      </c>
      <c r="DW24" s="39" t="e">
        <f t="shared" si="163"/>
        <v>#NUM!</v>
      </c>
      <c r="DX24" s="39">
        <f t="shared" si="163"/>
        <v>289.78083191519374</v>
      </c>
      <c r="DY24" s="39">
        <f t="shared" si="163"/>
        <v>4.5305914574203783</v>
      </c>
      <c r="DZ24" s="39">
        <f t="shared" si="163"/>
        <v>0.48449762287515297</v>
      </c>
      <c r="EA24" s="39" t="e">
        <f t="shared" si="163"/>
        <v>#NUM!</v>
      </c>
      <c r="EB24" s="39">
        <f t="shared" si="163"/>
        <v>2295.1341604123472</v>
      </c>
      <c r="EC24" s="39">
        <f t="shared" si="163"/>
        <v>1077.6830909771311</v>
      </c>
      <c r="ED24" s="39">
        <f t="shared" si="163"/>
        <v>131.20273680490226</v>
      </c>
      <c r="EE24" s="39">
        <f t="shared" si="164"/>
        <v>60.228403363553262</v>
      </c>
      <c r="EF24" s="39">
        <f t="shared" si="164"/>
        <v>48.594720034436513</v>
      </c>
      <c r="EG24" s="39">
        <f t="shared" si="164"/>
        <v>1069.9513585576951</v>
      </c>
      <c r="EH24" s="39">
        <f t="shared" si="164"/>
        <v>436.20063346388639</v>
      </c>
      <c r="EI24" s="39">
        <f t="shared" si="164"/>
        <v>603.23467508164617</v>
      </c>
      <c r="EM24" s="37">
        <f t="shared" si="165"/>
        <v>1.001510854957754</v>
      </c>
      <c r="EN24" s="37">
        <f t="shared" si="165"/>
        <v>1.7053711951586936</v>
      </c>
      <c r="EO24" s="37">
        <f t="shared" si="165"/>
        <v>0.54140936639104298</v>
      </c>
      <c r="EP24" s="37">
        <f t="shared" si="165"/>
        <v>0.36103297252682409</v>
      </c>
      <c r="EQ24" s="37">
        <f t="shared" si="165"/>
        <v>4.0879313260323985E-2</v>
      </c>
      <c r="ER24" s="37">
        <f t="shared" si="165"/>
        <v>1.9248415785654851</v>
      </c>
      <c r="ES24" s="37">
        <f t="shared" si="165"/>
        <v>0.18057971615142185</v>
      </c>
      <c r="ET24" s="37">
        <f t="shared" si="165"/>
        <v>3.8584378824778456E-2</v>
      </c>
      <c r="EU24" s="37">
        <f t="shared" si="165"/>
        <v>2.6890873296320024</v>
      </c>
      <c r="EV24" s="37">
        <f t="shared" si="165"/>
        <v>37.873687614593571</v>
      </c>
      <c r="EW24" s="37">
        <f t="shared" si="166"/>
        <v>4.426059562887677E-3</v>
      </c>
      <c r="EX24" s="37">
        <f t="shared" si="166"/>
        <v>0.46371028208199433</v>
      </c>
      <c r="EY24" s="37" t="e">
        <f t="shared" si="166"/>
        <v>#NUM!</v>
      </c>
      <c r="EZ24" s="37">
        <f t="shared" si="166"/>
        <v>0.4346712478727906</v>
      </c>
      <c r="FA24" s="37">
        <f t="shared" si="166"/>
        <v>6.7958871861305671E-3</v>
      </c>
      <c r="FB24" s="37">
        <f t="shared" si="166"/>
        <v>7.2674643431272945E-4</v>
      </c>
      <c r="FC24" s="37" t="e">
        <f t="shared" si="166"/>
        <v>#NUM!</v>
      </c>
      <c r="FD24" s="37">
        <f t="shared" si="166"/>
        <v>3.4427012406185207</v>
      </c>
      <c r="FE24" s="37">
        <f t="shared" si="166"/>
        <v>1.6165246364656967</v>
      </c>
      <c r="FF24" s="37">
        <f t="shared" si="166"/>
        <v>0.19680410520735339</v>
      </c>
      <c r="FG24" s="37">
        <f t="shared" si="167"/>
        <v>9.0342605045329885E-2</v>
      </c>
      <c r="FH24" s="37">
        <f t="shared" si="167"/>
        <v>7.2892080051654776E-2</v>
      </c>
      <c r="FI24" s="37">
        <f t="shared" si="167"/>
        <v>1.6049270378365428</v>
      </c>
      <c r="FJ24" s="37">
        <f t="shared" si="167"/>
        <v>0.65430095019582957</v>
      </c>
      <c r="FK24" s="37">
        <f t="shared" si="167"/>
        <v>0.90485201262246928</v>
      </c>
    </row>
    <row r="25" spans="1:167" x14ac:dyDescent="0.2">
      <c r="A25" s="3" t="s">
        <v>8</v>
      </c>
      <c r="B25" s="3" t="s">
        <v>132</v>
      </c>
      <c r="C25" s="3" t="s">
        <v>128</v>
      </c>
      <c r="D25" s="12">
        <v>25126169.990230799</v>
      </c>
      <c r="E25" s="12">
        <v>238286101.97214699</v>
      </c>
      <c r="F25" s="21">
        <v>138990597.36109999</v>
      </c>
      <c r="G25" s="12">
        <v>2304506988.60285</v>
      </c>
      <c r="H25" s="12">
        <v>1638015107.50455</v>
      </c>
      <c r="I25" s="12">
        <v>428491297.13453799</v>
      </c>
      <c r="J25" s="12">
        <v>2003804081.9947901</v>
      </c>
      <c r="K25" s="12">
        <v>101050714.60764</v>
      </c>
      <c r="L25" s="12">
        <v>62254203.952294201</v>
      </c>
      <c r="M25" s="12">
        <v>286846548.53852397</v>
      </c>
      <c r="N25" s="12">
        <v>27625881.336431898</v>
      </c>
      <c r="O25" s="12">
        <v>1140293.3796837099</v>
      </c>
      <c r="P25" s="12">
        <v>116356549.0372</v>
      </c>
      <c r="Q25" s="12">
        <v>0</v>
      </c>
      <c r="R25" s="12">
        <v>64960375.1796574</v>
      </c>
      <c r="S25" s="12">
        <v>5347012.3637659801</v>
      </c>
      <c r="T25" s="12">
        <v>580948.724498861</v>
      </c>
      <c r="U25" s="12">
        <v>0</v>
      </c>
      <c r="V25" s="12">
        <v>8368979577.0423803</v>
      </c>
      <c r="W25" s="12">
        <v>2860590435.7504601</v>
      </c>
      <c r="X25" s="12">
        <v>1139288145.01807</v>
      </c>
      <c r="Y25" s="12">
        <v>357010110.54032898</v>
      </c>
      <c r="Z25" s="12">
        <v>13901023.217096601</v>
      </c>
      <c r="AA25" s="12">
        <v>515756701.36402303</v>
      </c>
      <c r="AB25" s="12">
        <v>18010238.1120869</v>
      </c>
      <c r="AC25" s="12">
        <v>1041715244.37737</v>
      </c>
      <c r="AD25" s="33"/>
      <c r="AE25" s="33"/>
      <c r="AG25" s="28">
        <f t="shared" si="168"/>
        <v>8.3770987128759469</v>
      </c>
      <c r="AH25" s="28">
        <f t="shared" si="169"/>
        <v>8.1429854214604962</v>
      </c>
      <c r="AI25" s="28">
        <f t="shared" si="115"/>
        <v>9.3625780294954932</v>
      </c>
      <c r="AJ25" s="28">
        <f t="shared" si="116"/>
        <v>9.2143179029650621</v>
      </c>
      <c r="AK25" s="28">
        <f t="shared" si="117"/>
        <v>8.6319420056178409</v>
      </c>
      <c r="AL25" s="28">
        <f t="shared" si="118"/>
        <v>9.3018552569816375</v>
      </c>
      <c r="AM25" s="28">
        <f t="shared" si="119"/>
        <v>8.0045393890938499</v>
      </c>
      <c r="AN25" s="28">
        <f t="shared" si="120"/>
        <v>7.79416868414748</v>
      </c>
      <c r="AO25" s="28">
        <f t="shared" si="121"/>
        <v>8.4576496286312484</v>
      </c>
      <c r="AP25" s="28">
        <f t="shared" si="122"/>
        <v>7.4413161420214387</v>
      </c>
      <c r="AQ25" s="28">
        <f t="shared" si="123"/>
        <v>6.0570166029028067</v>
      </c>
      <c r="AR25" s="28">
        <f t="shared" si="124"/>
        <v>8.0657908322353329</v>
      </c>
      <c r="AS25" s="28" t="e">
        <f t="shared" si="125"/>
        <v>#NUM!</v>
      </c>
      <c r="AT25" s="28">
        <f t="shared" si="126"/>
        <v>7.8126485245148984</v>
      </c>
      <c r="AU25" s="28">
        <f t="shared" si="127"/>
        <v>6.7281111883100158</v>
      </c>
      <c r="AV25" s="28">
        <f t="shared" si="128"/>
        <v>5.7641378025281842</v>
      </c>
      <c r="AW25" s="28" t="e">
        <f t="shared" si="129"/>
        <v>#NUM!</v>
      </c>
      <c r="AX25" s="28">
        <f t="shared" si="130"/>
        <v>9.9226725080439255</v>
      </c>
      <c r="AY25" s="28">
        <f t="shared" si="131"/>
        <v>9.456455682263039</v>
      </c>
      <c r="AZ25" s="28">
        <f t="shared" si="132"/>
        <v>9.0566335783065188</v>
      </c>
      <c r="BA25" s="28">
        <f t="shared" si="133"/>
        <v>8.5526805155231109</v>
      </c>
      <c r="BB25" s="28">
        <f t="shared" si="134"/>
        <v>7.1430467686845782</v>
      </c>
      <c r="BC25" s="28">
        <f t="shared" si="135"/>
        <v>8.7124448795855844</v>
      </c>
      <c r="BD25" s="28">
        <f t="shared" si="136"/>
        <v>7.2555194546341815</v>
      </c>
      <c r="BE25" s="28">
        <f t="shared" si="137"/>
        <v>9.0177490196386305</v>
      </c>
      <c r="BI25" s="28">
        <f t="shared" si="9"/>
        <v>1.6392143920321234</v>
      </c>
      <c r="BJ25" s="28">
        <f t="shared" si="170"/>
        <v>1.8963986401453918</v>
      </c>
      <c r="BK25" s="28">
        <f t="shared" si="171"/>
        <v>1.3883540060288908</v>
      </c>
      <c r="BL25" s="28">
        <f t="shared" si="171"/>
        <v>1.2314151613899249</v>
      </c>
      <c r="BM25" s="28">
        <f t="shared" si="172"/>
        <v>0.30510417263801021</v>
      </c>
      <c r="BN25" s="28">
        <f t="shared" si="173"/>
        <v>1.9349991902589774</v>
      </c>
      <c r="BO25" s="28">
        <f t="shared" si="174"/>
        <v>0.90152740346382332</v>
      </c>
      <c r="BP25" s="28">
        <f t="shared" si="175"/>
        <v>0.23820320316035995</v>
      </c>
      <c r="BQ25" s="28">
        <f t="shared" si="176"/>
        <v>2.0582878639521462</v>
      </c>
      <c r="BR25" s="28">
        <f t="shared" si="17"/>
        <v>3.335604930608429</v>
      </c>
      <c r="BS25" s="28">
        <f t="shared" si="177"/>
        <v>-0.71140958388315112</v>
      </c>
      <c r="BT25" s="28">
        <f t="shared" si="178"/>
        <v>1.2971646587582002</v>
      </c>
      <c r="BU25" s="28" t="e">
        <f t="shared" si="179"/>
        <v>#NUM!</v>
      </c>
      <c r="BV25" s="28">
        <f t="shared" si="180"/>
        <v>1.2622322984809677</v>
      </c>
      <c r="BW25" s="28">
        <f t="shared" si="181"/>
        <v>-0.48871870262596689</v>
      </c>
      <c r="BX25" s="28">
        <f t="shared" si="182"/>
        <v>-1.3497490540819403</v>
      </c>
      <c r="BY25" s="28" t="e">
        <f t="shared" si="183"/>
        <v>#NUM!</v>
      </c>
      <c r="BZ25" s="28">
        <f t="shared" si="184"/>
        <v>2.2047008386926894</v>
      </c>
      <c r="CA25" s="28">
        <f t="shared" si="185"/>
        <v>1.8710042560046918</v>
      </c>
      <c r="CB25" s="28">
        <f t="shared" si="186"/>
        <v>0.94499590423657343</v>
      </c>
      <c r="CC25" s="28">
        <f t="shared" si="187"/>
        <v>0.61615171067572105</v>
      </c>
      <c r="CD25" s="28">
        <f t="shared" si="188"/>
        <v>0.51805873282811288</v>
      </c>
      <c r="CE25" s="28">
        <f t="shared" si="189"/>
        <v>1.896580006530556</v>
      </c>
      <c r="CF25" s="28">
        <f t="shared" si="190"/>
        <v>1.3786968043022239</v>
      </c>
      <c r="CG25" s="28">
        <f t="shared" si="191"/>
        <v>1.5789689063293784</v>
      </c>
      <c r="CH25" s="28"/>
      <c r="CI25" s="28"/>
      <c r="CJ25" s="28">
        <f t="shared" si="192"/>
        <v>43.572691976534017</v>
      </c>
      <c r="CK25" s="28">
        <f t="shared" si="138"/>
        <v>78.776855293593343</v>
      </c>
      <c r="CL25" s="28">
        <f t="shared" si="139"/>
        <v>24.454230757804197</v>
      </c>
      <c r="CM25" s="28">
        <f t="shared" si="140"/>
        <v>17.037864553254163</v>
      </c>
      <c r="CN25" s="28">
        <f t="shared" si="141"/>
        <v>2.0188505599500637</v>
      </c>
      <c r="CO25" s="28">
        <f t="shared" si="142"/>
        <v>86.099214686530601</v>
      </c>
      <c r="CP25" s="28">
        <f t="shared" si="143"/>
        <v>7.9712678675297415</v>
      </c>
      <c r="CQ25" s="28">
        <f t="shared" si="144"/>
        <v>1.730625916811622</v>
      </c>
      <c r="CR25" s="28">
        <f t="shared" si="145"/>
        <v>114.36361213738981</v>
      </c>
      <c r="CS25" s="28">
        <f t="shared" si="146"/>
        <v>2165.7330824532314</v>
      </c>
      <c r="CT25" s="28">
        <f t="shared" si="147"/>
        <v>0.19435262740071113</v>
      </c>
      <c r="CU25" s="28">
        <f t="shared" si="148"/>
        <v>19.822784459889963</v>
      </c>
      <c r="CV25" s="28" t="e">
        <f t="shared" si="149"/>
        <v>#NUM!</v>
      </c>
      <c r="CW25" s="28">
        <f t="shared" si="150"/>
        <v>18.290783047786604</v>
      </c>
      <c r="CX25" s="28">
        <f t="shared" si="151"/>
        <v>0.32454976378244338</v>
      </c>
      <c r="CY25" s="28">
        <f t="shared" si="152"/>
        <v>4.4694177138228902E-2</v>
      </c>
      <c r="CZ25" s="28" t="e">
        <f t="shared" si="153"/>
        <v>#NUM!</v>
      </c>
      <c r="DA25" s="28">
        <f t="shared" si="154"/>
        <v>160.2141384422269</v>
      </c>
      <c r="DB25" s="28">
        <f t="shared" si="155"/>
        <v>74.302641938095633</v>
      </c>
      <c r="DC25" s="28">
        <f t="shared" si="156"/>
        <v>8.8104056401288382</v>
      </c>
      <c r="DD25" s="28">
        <f t="shared" si="157"/>
        <v>4.131918157325039</v>
      </c>
      <c r="DE25" s="28">
        <f t="shared" si="158"/>
        <v>3.2965429073062649</v>
      </c>
      <c r="DF25" s="28">
        <f t="shared" si="159"/>
        <v>78.809760287317332</v>
      </c>
      <c r="DG25" s="28">
        <f t="shared" si="160"/>
        <v>23.916454846613927</v>
      </c>
      <c r="DH25" s="28">
        <f t="shared" si="161"/>
        <v>37.928782857751543</v>
      </c>
      <c r="DI25" s="38"/>
      <c r="DJ25" s="28"/>
      <c r="DK25" s="37">
        <f t="shared" si="162"/>
        <v>697.16307162454427</v>
      </c>
      <c r="DL25" s="39">
        <f t="shared" si="162"/>
        <v>1260.4296846974935</v>
      </c>
      <c r="DM25" s="39">
        <f t="shared" si="162"/>
        <v>391.26769212486715</v>
      </c>
      <c r="DN25" s="39">
        <f t="shared" si="162"/>
        <v>272.60583285206661</v>
      </c>
      <c r="DO25" s="39">
        <f t="shared" si="162"/>
        <v>32.301608959201019</v>
      </c>
      <c r="DP25" s="39">
        <f t="shared" si="162"/>
        <v>1377.5874349844896</v>
      </c>
      <c r="DQ25" s="39">
        <f t="shared" si="162"/>
        <v>127.54028588047586</v>
      </c>
      <c r="DR25" s="39">
        <f t="shared" si="162"/>
        <v>27.690014668985953</v>
      </c>
      <c r="DS25" s="39">
        <f t="shared" si="162"/>
        <v>1829.8177941982369</v>
      </c>
      <c r="DT25" s="39">
        <f t="shared" si="162"/>
        <v>34651.729319251703</v>
      </c>
      <c r="DU25" s="39">
        <f t="shared" si="163"/>
        <v>3.1096420384113781</v>
      </c>
      <c r="DV25" s="39">
        <f t="shared" si="163"/>
        <v>317.16455135823941</v>
      </c>
      <c r="DW25" s="39" t="e">
        <f t="shared" si="163"/>
        <v>#NUM!</v>
      </c>
      <c r="DX25" s="39">
        <f t="shared" si="163"/>
        <v>292.65252876458567</v>
      </c>
      <c r="DY25" s="39">
        <f t="shared" si="163"/>
        <v>5.1927962205190941</v>
      </c>
      <c r="DZ25" s="39">
        <f t="shared" si="163"/>
        <v>0.71510683421166243</v>
      </c>
      <c r="EA25" s="39" t="e">
        <f t="shared" si="163"/>
        <v>#NUM!</v>
      </c>
      <c r="EB25" s="39">
        <f t="shared" si="163"/>
        <v>2563.4262150756304</v>
      </c>
      <c r="EC25" s="39">
        <f t="shared" si="163"/>
        <v>1188.8422710095301</v>
      </c>
      <c r="ED25" s="39">
        <f t="shared" si="163"/>
        <v>140.96649024206141</v>
      </c>
      <c r="EE25" s="39">
        <f t="shared" si="164"/>
        <v>66.110690517200624</v>
      </c>
      <c r="EF25" s="39">
        <f t="shared" si="164"/>
        <v>52.744686516900238</v>
      </c>
      <c r="EG25" s="39">
        <f t="shared" si="164"/>
        <v>1260.9561645970773</v>
      </c>
      <c r="EH25" s="39">
        <f t="shared" si="164"/>
        <v>382.66327754582284</v>
      </c>
      <c r="EI25" s="39">
        <f t="shared" si="164"/>
        <v>606.86052572402468</v>
      </c>
      <c r="EM25" s="37">
        <f t="shared" si="165"/>
        <v>1.0457446074368162</v>
      </c>
      <c r="EN25" s="37">
        <f t="shared" si="165"/>
        <v>1.8906445270462402</v>
      </c>
      <c r="EO25" s="37">
        <f t="shared" si="165"/>
        <v>0.58690153818730073</v>
      </c>
      <c r="EP25" s="37">
        <f t="shared" si="165"/>
        <v>0.40890874927809989</v>
      </c>
      <c r="EQ25" s="37">
        <f t="shared" si="165"/>
        <v>4.845241343880153E-2</v>
      </c>
      <c r="ER25" s="37">
        <f t="shared" si="165"/>
        <v>2.0663811524767342</v>
      </c>
      <c r="ES25" s="37">
        <f t="shared" si="165"/>
        <v>0.19131042882071381</v>
      </c>
      <c r="ET25" s="37">
        <f t="shared" si="165"/>
        <v>4.153502200347893E-2</v>
      </c>
      <c r="EU25" s="37">
        <f t="shared" si="165"/>
        <v>2.7447266912973554</v>
      </c>
      <c r="EV25" s="37">
        <f t="shared" si="165"/>
        <v>51.977593978877557</v>
      </c>
      <c r="EW25" s="37">
        <f t="shared" si="166"/>
        <v>4.6644630576170671E-3</v>
      </c>
      <c r="EX25" s="37">
        <f t="shared" si="166"/>
        <v>0.47574682703735915</v>
      </c>
      <c r="EY25" s="37" t="e">
        <f t="shared" si="166"/>
        <v>#NUM!</v>
      </c>
      <c r="EZ25" s="37">
        <f t="shared" si="166"/>
        <v>0.43897879314687849</v>
      </c>
      <c r="FA25" s="37">
        <f t="shared" si="166"/>
        <v>7.7891943307786407E-3</v>
      </c>
      <c r="FB25" s="37">
        <f t="shared" si="166"/>
        <v>1.0726602513174937E-3</v>
      </c>
      <c r="FC25" s="37" t="e">
        <f t="shared" si="166"/>
        <v>#NUM!</v>
      </c>
      <c r="FD25" s="37">
        <f t="shared" si="166"/>
        <v>3.8451393226134454</v>
      </c>
      <c r="FE25" s="37">
        <f t="shared" si="166"/>
        <v>1.7832634065142952</v>
      </c>
      <c r="FF25" s="37">
        <f t="shared" si="166"/>
        <v>0.21144973536309211</v>
      </c>
      <c r="FG25" s="37">
        <f t="shared" si="167"/>
        <v>9.9166035775800937E-2</v>
      </c>
      <c r="FH25" s="37">
        <f t="shared" si="167"/>
        <v>7.9117029775350359E-2</v>
      </c>
      <c r="FI25" s="37">
        <f t="shared" si="167"/>
        <v>1.891434246895616</v>
      </c>
      <c r="FJ25" s="37">
        <f t="shared" si="167"/>
        <v>0.57399491631873423</v>
      </c>
      <c r="FK25" s="37">
        <f t="shared" si="167"/>
        <v>0.91029078858603707</v>
      </c>
    </row>
    <row r="26" spans="1:167" x14ac:dyDescent="0.2">
      <c r="A26" s="3" t="s">
        <v>9</v>
      </c>
      <c r="B26" s="3" t="s">
        <v>132</v>
      </c>
      <c r="C26" s="3" t="s">
        <v>128</v>
      </c>
      <c r="D26" s="12">
        <v>24898184.561680298</v>
      </c>
      <c r="E26" s="12">
        <v>228614011.241032</v>
      </c>
      <c r="F26" s="21">
        <v>131275128.677959</v>
      </c>
      <c r="G26" s="12">
        <v>2265617933.78373</v>
      </c>
      <c r="H26" s="12">
        <v>1546178116.78302</v>
      </c>
      <c r="I26" s="12">
        <v>369158186.954319</v>
      </c>
      <c r="J26" s="12">
        <v>1848491568.37134</v>
      </c>
      <c r="K26" s="12">
        <v>95567969.592713505</v>
      </c>
      <c r="L26" s="12">
        <v>59090422.2386306</v>
      </c>
      <c r="M26" s="12">
        <v>278678643.28639901</v>
      </c>
      <c r="N26" s="12">
        <v>22980186.207995299</v>
      </c>
      <c r="O26" s="12">
        <v>778558.589697232</v>
      </c>
      <c r="P26" s="12">
        <v>111690486.975879</v>
      </c>
      <c r="Q26" s="12">
        <v>0</v>
      </c>
      <c r="R26" s="12">
        <v>61120824.847439699</v>
      </c>
      <c r="S26" s="12">
        <v>5911856.0156869898</v>
      </c>
      <c r="T26" s="12">
        <v>240640.94178016199</v>
      </c>
      <c r="U26" s="12">
        <v>0</v>
      </c>
      <c r="V26" s="12">
        <v>7435708436.7661896</v>
      </c>
      <c r="W26" s="12">
        <v>2614980953.3731899</v>
      </c>
      <c r="X26" s="12">
        <v>1041154407.12059</v>
      </c>
      <c r="Y26" s="12">
        <v>326620681.03382099</v>
      </c>
      <c r="Z26" s="12">
        <v>13102375.954517899</v>
      </c>
      <c r="AA26" s="12">
        <v>445173795.32035601</v>
      </c>
      <c r="AB26" s="12">
        <v>19030975.7241861</v>
      </c>
      <c r="AC26" s="12">
        <v>1014248982.74589</v>
      </c>
      <c r="AD26" s="33"/>
      <c r="AE26" s="33"/>
      <c r="AG26" s="28">
        <f t="shared" si="168"/>
        <v>8.3591028438116375</v>
      </c>
      <c r="AH26" s="28">
        <f t="shared" si="169"/>
        <v>8.1181824526616282</v>
      </c>
      <c r="AI26" s="28">
        <f t="shared" si="115"/>
        <v>9.3551866737358793</v>
      </c>
      <c r="AJ26" s="28">
        <f t="shared" si="116"/>
        <v>9.1892595223638374</v>
      </c>
      <c r="AK26" s="28">
        <f t="shared" si="117"/>
        <v>8.5672125043707226</v>
      </c>
      <c r="AL26" s="28">
        <f t="shared" si="118"/>
        <v>9.2668174739417726</v>
      </c>
      <c r="AM26" s="28">
        <f t="shared" si="119"/>
        <v>7.9803123592216094</v>
      </c>
      <c r="AN26" s="28">
        <f t="shared" si="120"/>
        <v>7.7715170933009077</v>
      </c>
      <c r="AO26" s="28">
        <f t="shared" si="121"/>
        <v>8.4451036875570029</v>
      </c>
      <c r="AP26" s="28">
        <f t="shared" si="122"/>
        <v>7.361353543446139</v>
      </c>
      <c r="AQ26" s="28">
        <f t="shared" si="123"/>
        <v>5.8912913005582865</v>
      </c>
      <c r="AR26" s="28">
        <f t="shared" si="124"/>
        <v>8.0480161844869489</v>
      </c>
      <c r="AS26" s="28" t="e">
        <f t="shared" si="125"/>
        <v>#NUM!</v>
      </c>
      <c r="AT26" s="28">
        <f t="shared" si="126"/>
        <v>7.7861892065668856</v>
      </c>
      <c r="AU26" s="28">
        <f t="shared" si="127"/>
        <v>6.7717238481956157</v>
      </c>
      <c r="AV26" s="28">
        <f t="shared" si="128"/>
        <v>5.3813695185837851</v>
      </c>
      <c r="AW26" s="28" t="e">
        <f t="shared" si="129"/>
        <v>#NUM!</v>
      </c>
      <c r="AX26" s="28">
        <f t="shared" si="130"/>
        <v>9.871322352215234</v>
      </c>
      <c r="AY26" s="28">
        <f t="shared" si="131"/>
        <v>9.4174685299623579</v>
      </c>
      <c r="AZ26" s="28">
        <f t="shared" si="132"/>
        <v>9.0175151417945933</v>
      </c>
      <c r="BA26" s="28">
        <f t="shared" si="133"/>
        <v>8.514043680016421</v>
      </c>
      <c r="BB26" s="28">
        <f t="shared" si="134"/>
        <v>7.1173500567529251</v>
      </c>
      <c r="BC26" s="28">
        <f t="shared" si="135"/>
        <v>8.64852959213456</v>
      </c>
      <c r="BD26" s="28">
        <f t="shared" si="136"/>
        <v>7.279461055274238</v>
      </c>
      <c r="BE26" s="28">
        <f t="shared" si="137"/>
        <v>9.0061445807953255</v>
      </c>
      <c r="BI26" s="28">
        <f>(AG26-6.7469)/0.9945</f>
        <v>1.6211189983023</v>
      </c>
      <c r="BJ26" s="28">
        <f t="shared" si="170"/>
        <v>1.8744762706926184</v>
      </c>
      <c r="BK26" s="28">
        <f t="shared" si="171"/>
        <v>1.3805299817252876</v>
      </c>
      <c r="BL26" s="28">
        <f t="shared" si="171"/>
        <v>1.2048899358143721</v>
      </c>
      <c r="BM26" s="28">
        <f t="shared" si="172"/>
        <v>0.23630155651649842</v>
      </c>
      <c r="BN26" s="28">
        <f t="shared" si="173"/>
        <v>1.8968150326305282</v>
      </c>
      <c r="BO26" s="28">
        <f t="shared" si="174"/>
        <v>0.87975225527737666</v>
      </c>
      <c r="BP26" s="28">
        <f t="shared" si="175"/>
        <v>0.2117626862389495</v>
      </c>
      <c r="BQ26" s="28">
        <f t="shared" si="176"/>
        <v>2.0481382473562033</v>
      </c>
      <c r="BR26" s="28">
        <f t="shared" si="17"/>
        <v>3.2355891725405121</v>
      </c>
      <c r="BS26" s="28">
        <f t="shared" si="177"/>
        <v>-0.88873175630399448</v>
      </c>
      <c r="BT26" s="28">
        <f t="shared" si="178"/>
        <v>1.2765873865327035</v>
      </c>
      <c r="BU26" s="28" t="e">
        <f t="shared" si="179"/>
        <v>#NUM!</v>
      </c>
      <c r="BV26" s="28">
        <f t="shared" si="180"/>
        <v>1.2309565089443097</v>
      </c>
      <c r="BW26" s="28">
        <f t="shared" si="181"/>
        <v>-0.44235185180138692</v>
      </c>
      <c r="BX26" s="28">
        <f t="shared" si="182"/>
        <v>-1.7623482606620837</v>
      </c>
      <c r="BY26" s="28" t="e">
        <f t="shared" si="183"/>
        <v>#NUM!</v>
      </c>
      <c r="BZ26" s="28">
        <f t="shared" si="184"/>
        <v>2.1430041478015549</v>
      </c>
      <c r="CA26" s="28">
        <f t="shared" si="185"/>
        <v>1.8233543509684156</v>
      </c>
      <c r="CB26" s="28">
        <f t="shared" si="186"/>
        <v>0.90414114025545023</v>
      </c>
      <c r="CC26" s="28">
        <f t="shared" si="187"/>
        <v>0.57536543863234524</v>
      </c>
      <c r="CD26" s="28">
        <f t="shared" si="188"/>
        <v>0.49220170733842367</v>
      </c>
      <c r="CE26" s="28">
        <f t="shared" si="189"/>
        <v>1.8218515048925055</v>
      </c>
      <c r="CF26" s="28">
        <f t="shared" si="190"/>
        <v>1.3971091711714514</v>
      </c>
      <c r="CG26" s="28">
        <f t="shared" si="191"/>
        <v>1.5584446069956235</v>
      </c>
      <c r="CH26" s="28"/>
      <c r="CI26" s="28"/>
      <c r="CJ26" s="28">
        <f t="shared" si="192"/>
        <v>41.794486940651957</v>
      </c>
      <c r="CK26" s="28">
        <f t="shared" si="138"/>
        <v>74.899043349209023</v>
      </c>
      <c r="CL26" s="28">
        <f t="shared" si="139"/>
        <v>24.01762068944721</v>
      </c>
      <c r="CM26" s="28">
        <f t="shared" si="140"/>
        <v>16.028391282408911</v>
      </c>
      <c r="CN26" s="28">
        <f t="shared" si="141"/>
        <v>1.7230645860397484</v>
      </c>
      <c r="CO26" s="28">
        <f t="shared" si="142"/>
        <v>78.852421117984662</v>
      </c>
      <c r="CP26" s="28">
        <f t="shared" si="143"/>
        <v>7.5814496534781561</v>
      </c>
      <c r="CQ26" s="28">
        <f t="shared" si="144"/>
        <v>1.6284059712552199</v>
      </c>
      <c r="CR26" s="28">
        <f t="shared" si="145"/>
        <v>111.72188313203469</v>
      </c>
      <c r="CS26" s="28">
        <f t="shared" si="146"/>
        <v>1720.2405174269211</v>
      </c>
      <c r="CT26" s="28">
        <f t="shared" si="147"/>
        <v>0.12920170466282072</v>
      </c>
      <c r="CU26" s="28">
        <f t="shared" si="148"/>
        <v>18.905465991147004</v>
      </c>
      <c r="CV26" s="28" t="e">
        <f t="shared" si="149"/>
        <v>#NUM!</v>
      </c>
      <c r="CW26" s="28">
        <f t="shared" si="150"/>
        <v>17.019880596165155</v>
      </c>
      <c r="CX26" s="28">
        <f t="shared" si="151"/>
        <v>0.36111717825427436</v>
      </c>
      <c r="CY26" s="28">
        <f t="shared" si="152"/>
        <v>1.728429775831836E-2</v>
      </c>
      <c r="CZ26" s="28" t="e">
        <f t="shared" si="153"/>
        <v>#NUM!</v>
      </c>
      <c r="DA26" s="28">
        <f t="shared" si="154"/>
        <v>138.9965906250124</v>
      </c>
      <c r="DB26" s="28">
        <f t="shared" si="155"/>
        <v>66.581618954916081</v>
      </c>
      <c r="DC26" s="28">
        <f t="shared" si="156"/>
        <v>8.0193864103573347</v>
      </c>
      <c r="DD26" s="28">
        <f t="shared" si="157"/>
        <v>3.7615378709751979</v>
      </c>
      <c r="DE26" s="28">
        <f t="shared" si="158"/>
        <v>3.1060018304818118</v>
      </c>
      <c r="DF26" s="28">
        <f t="shared" si="159"/>
        <v>66.351616042671068</v>
      </c>
      <c r="DG26" s="28">
        <f t="shared" si="160"/>
        <v>24.952218867905703</v>
      </c>
      <c r="DH26" s="28">
        <f t="shared" si="161"/>
        <v>36.178004379189566</v>
      </c>
      <c r="DI26" s="38"/>
      <c r="DJ26" s="28"/>
      <c r="DK26" s="37">
        <f t="shared" si="162"/>
        <v>668.71179105043132</v>
      </c>
      <c r="DL26" s="39">
        <f t="shared" si="162"/>
        <v>1198.3846935873444</v>
      </c>
      <c r="DM26" s="39">
        <f t="shared" si="162"/>
        <v>384.28193103115535</v>
      </c>
      <c r="DN26" s="39">
        <f t="shared" si="162"/>
        <v>256.45426051854258</v>
      </c>
      <c r="DO26" s="39">
        <f t="shared" si="162"/>
        <v>27.569033376635975</v>
      </c>
      <c r="DP26" s="39">
        <f t="shared" si="162"/>
        <v>1261.6387378877546</v>
      </c>
      <c r="DQ26" s="39">
        <f t="shared" si="162"/>
        <v>121.3031944556505</v>
      </c>
      <c r="DR26" s="39">
        <f t="shared" si="162"/>
        <v>26.054495540083519</v>
      </c>
      <c r="DS26" s="39">
        <f t="shared" si="162"/>
        <v>1787.5501301125551</v>
      </c>
      <c r="DT26" s="39">
        <f t="shared" si="162"/>
        <v>27523.848278830737</v>
      </c>
      <c r="DU26" s="39">
        <f t="shared" si="163"/>
        <v>2.0672272746051314</v>
      </c>
      <c r="DV26" s="39">
        <f t="shared" si="163"/>
        <v>302.48745585835206</v>
      </c>
      <c r="DW26" s="39" t="e">
        <f t="shared" si="163"/>
        <v>#NUM!</v>
      </c>
      <c r="DX26" s="39">
        <f t="shared" si="163"/>
        <v>272.31808953864248</v>
      </c>
      <c r="DY26" s="39">
        <f t="shared" si="163"/>
        <v>5.7778748520683898</v>
      </c>
      <c r="DZ26" s="39">
        <f t="shared" si="163"/>
        <v>0.27654876413309376</v>
      </c>
      <c r="EA26" s="39" t="e">
        <f t="shared" si="163"/>
        <v>#NUM!</v>
      </c>
      <c r="EB26" s="39">
        <f t="shared" si="163"/>
        <v>2223.9454500001984</v>
      </c>
      <c r="EC26" s="39">
        <f t="shared" si="163"/>
        <v>1065.3059032786573</v>
      </c>
      <c r="ED26" s="39">
        <f t="shared" si="163"/>
        <v>128.31018256571735</v>
      </c>
      <c r="EE26" s="39">
        <f t="shared" si="164"/>
        <v>60.184605935603166</v>
      </c>
      <c r="EF26" s="39">
        <f t="shared" si="164"/>
        <v>49.696029287708988</v>
      </c>
      <c r="EG26" s="39">
        <f t="shared" si="164"/>
        <v>1061.6258566827371</v>
      </c>
      <c r="EH26" s="39">
        <f t="shared" si="164"/>
        <v>399.23550188649125</v>
      </c>
      <c r="EI26" s="39">
        <f t="shared" si="164"/>
        <v>578.84807006703306</v>
      </c>
      <c r="EM26" s="37">
        <f t="shared" si="165"/>
        <v>1.0030676865756469</v>
      </c>
      <c r="EN26" s="37">
        <f t="shared" si="165"/>
        <v>1.7975770403810165</v>
      </c>
      <c r="EO26" s="37">
        <f t="shared" si="165"/>
        <v>0.57642289654673295</v>
      </c>
      <c r="EP26" s="37">
        <f t="shared" si="165"/>
        <v>0.38468139077781388</v>
      </c>
      <c r="EQ26" s="37">
        <f t="shared" si="165"/>
        <v>4.1353550064953962E-2</v>
      </c>
      <c r="ER26" s="37">
        <f t="shared" si="165"/>
        <v>1.892458106831632</v>
      </c>
      <c r="ES26" s="37">
        <f t="shared" si="165"/>
        <v>0.18195479168347575</v>
      </c>
      <c r="ET26" s="37">
        <f t="shared" si="165"/>
        <v>3.9081743310125275E-2</v>
      </c>
      <c r="EU26" s="37">
        <f t="shared" si="165"/>
        <v>2.6813251951688324</v>
      </c>
      <c r="EV26" s="37">
        <f t="shared" si="165"/>
        <v>41.285772418246111</v>
      </c>
      <c r="EW26" s="37">
        <f t="shared" si="166"/>
        <v>3.100840911907697E-3</v>
      </c>
      <c r="EX26" s="37">
        <f t="shared" si="166"/>
        <v>0.45373118378752808</v>
      </c>
      <c r="EY26" s="37" t="e">
        <f t="shared" si="166"/>
        <v>#NUM!</v>
      </c>
      <c r="EZ26" s="37">
        <f t="shared" si="166"/>
        <v>0.40847713430796373</v>
      </c>
      <c r="FA26" s="37">
        <f t="shared" si="166"/>
        <v>8.6668122781025855E-3</v>
      </c>
      <c r="FB26" s="37">
        <f t="shared" si="166"/>
        <v>4.1482314619964065E-4</v>
      </c>
      <c r="FC26" s="37" t="e">
        <f t="shared" si="166"/>
        <v>#NUM!</v>
      </c>
      <c r="FD26" s="37">
        <f t="shared" si="166"/>
        <v>3.3359181750002977</v>
      </c>
      <c r="FE26" s="37">
        <f t="shared" si="166"/>
        <v>1.5979588549179859</v>
      </c>
      <c r="FF26" s="37">
        <f t="shared" si="166"/>
        <v>0.19246527384857604</v>
      </c>
      <c r="FG26" s="37">
        <f t="shared" si="167"/>
        <v>9.0276908903404743E-2</v>
      </c>
      <c r="FH26" s="37">
        <f t="shared" si="167"/>
        <v>7.4544043931563483E-2</v>
      </c>
      <c r="FI26" s="37">
        <f t="shared" si="167"/>
        <v>1.5924387850241055</v>
      </c>
      <c r="FJ26" s="37">
        <f t="shared" si="167"/>
        <v>0.59885325282973689</v>
      </c>
      <c r="FK26" s="37">
        <f t="shared" si="167"/>
        <v>0.86827210510054964</v>
      </c>
    </row>
    <row r="27" spans="1:167" x14ac:dyDescent="0.2">
      <c r="A27" s="3"/>
      <c r="B27" s="3"/>
      <c r="C27" s="2" t="s">
        <v>134</v>
      </c>
      <c r="D27" s="12"/>
      <c r="E27" s="15">
        <f>AVERAGE(E21:E26)</f>
        <v>228384484.40858516</v>
      </c>
      <c r="F27" s="15">
        <f t="shared" ref="F27:AC27" si="193">AVERAGE(F21:F26)</f>
        <v>129524881.28900231</v>
      </c>
      <c r="G27" s="15">
        <f t="shared" si="193"/>
        <v>2175953195.4493814</v>
      </c>
      <c r="H27" s="15">
        <f t="shared" si="193"/>
        <v>1551648446.0866165</v>
      </c>
      <c r="I27" s="15">
        <f t="shared" si="193"/>
        <v>377152658.02911663</v>
      </c>
      <c r="J27" s="15">
        <f t="shared" si="193"/>
        <v>1906008816.6440966</v>
      </c>
      <c r="K27" s="15">
        <f t="shared" si="193"/>
        <v>98010281.616205111</v>
      </c>
      <c r="L27" s="15">
        <f t="shared" si="193"/>
        <v>59364995.46213562</v>
      </c>
      <c r="M27" s="15">
        <f t="shared" si="193"/>
        <v>276677029.35459799</v>
      </c>
      <c r="N27" s="15">
        <f t="shared" si="193"/>
        <v>25479575.176708415</v>
      </c>
      <c r="O27" s="15">
        <f t="shared" si="193"/>
        <v>1173667.6143681102</v>
      </c>
      <c r="P27" s="15">
        <f t="shared" si="193"/>
        <v>112696174.824665</v>
      </c>
      <c r="Q27" s="15">
        <v>0</v>
      </c>
      <c r="R27" s="15">
        <f t="shared" si="193"/>
        <v>63442149.099805973</v>
      </c>
      <c r="S27" s="15">
        <f t="shared" si="193"/>
        <v>5630439.6720921593</v>
      </c>
      <c r="T27" s="15">
        <f t="shared" si="193"/>
        <v>475472.85315863154</v>
      </c>
      <c r="U27" s="15">
        <v>0</v>
      </c>
      <c r="V27" s="15">
        <f t="shared" si="193"/>
        <v>7649735195.8231802</v>
      </c>
      <c r="W27" s="15">
        <f t="shared" si="193"/>
        <v>2648954381.7049613</v>
      </c>
      <c r="X27" s="15">
        <f t="shared" si="193"/>
        <v>1065381565.0472502</v>
      </c>
      <c r="Y27" s="15">
        <f t="shared" si="193"/>
        <v>331840921.00429487</v>
      </c>
      <c r="Z27" s="15">
        <f t="shared" si="193"/>
        <v>13470006.642657684</v>
      </c>
      <c r="AA27" s="15">
        <f t="shared" si="193"/>
        <v>457948286.15050215</v>
      </c>
      <c r="AB27" s="15">
        <f t="shared" si="193"/>
        <v>19001411.97607705</v>
      </c>
      <c r="AC27" s="15">
        <f t="shared" si="193"/>
        <v>1010200440.5237436</v>
      </c>
      <c r="AD27" s="34"/>
      <c r="AE27" s="34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41.752352576285197</v>
      </c>
      <c r="CK27" s="15">
        <f>AVERAGE(CK21:CK26)</f>
        <v>74.008200829116348</v>
      </c>
      <c r="CL27" s="15">
        <f t="shared" ref="CL27:DH27" si="194">AVERAGE(CL21:CL26)</f>
        <v>23.013767158611305</v>
      </c>
      <c r="CM27" s="15">
        <f t="shared" si="194"/>
        <v>16.089287755708607</v>
      </c>
      <c r="CN27" s="15">
        <f t="shared" si="194"/>
        <v>1.7629910863059841</v>
      </c>
      <c r="CO27" s="15">
        <f t="shared" si="194"/>
        <v>81.533704854178467</v>
      </c>
      <c r="CP27" s="15">
        <f t="shared" si="194"/>
        <v>7.7550480247280547</v>
      </c>
      <c r="CQ27" s="15">
        <f t="shared" si="194"/>
        <v>1.6373914435718373</v>
      </c>
      <c r="CR27" s="15">
        <f t="shared" si="194"/>
        <v>111.06866928891118</v>
      </c>
      <c r="CS27" s="15">
        <f t="shared" si="194"/>
        <v>1960.0692203362858</v>
      </c>
      <c r="CT27" s="15">
        <f t="shared" si="194"/>
        <v>0.20079192089305598</v>
      </c>
      <c r="CU27" s="15">
        <f t="shared" si="194"/>
        <v>19.10353104631622</v>
      </c>
      <c r="CV27" s="15">
        <v>0</v>
      </c>
      <c r="CW27" s="15">
        <f t="shared" si="194"/>
        <v>17.787458668522255</v>
      </c>
      <c r="CX27" s="15">
        <f t="shared" si="194"/>
        <v>0.34305079633044383</v>
      </c>
      <c r="CY27" s="15">
        <f t="shared" si="194"/>
        <v>3.6173278276339406E-2</v>
      </c>
      <c r="CZ27" s="15">
        <v>0</v>
      </c>
      <c r="DA27" s="15">
        <f t="shared" si="194"/>
        <v>143.85273244842702</v>
      </c>
      <c r="DB27" s="15">
        <f t="shared" si="194"/>
        <v>67.656070829843713</v>
      </c>
      <c r="DC27" s="15">
        <f t="shared" si="194"/>
        <v>8.2146019381729101</v>
      </c>
      <c r="DD27" s="15">
        <f t="shared" si="194"/>
        <v>3.8251779960378669</v>
      </c>
      <c r="DE27" s="15">
        <f t="shared" si="194"/>
        <v>3.1937119714361137</v>
      </c>
      <c r="DF27" s="15">
        <f t="shared" si="194"/>
        <v>68.61410639251794</v>
      </c>
      <c r="DG27" s="15">
        <f t="shared" si="194"/>
        <v>24.908422359211116</v>
      </c>
      <c r="DH27" s="15">
        <f t="shared" si="194"/>
        <v>35.942164700205552</v>
      </c>
      <c r="DI27" s="34"/>
      <c r="DJ27" s="37" t="s">
        <v>134</v>
      </c>
      <c r="DK27" s="15">
        <f>AVERAGE(DK21:DK26)</f>
        <v>668.03764122056316</v>
      </c>
      <c r="DL27" s="15">
        <f>AVERAGE(DL21:DL26)</f>
        <v>1184.1312132658616</v>
      </c>
      <c r="DM27" s="15">
        <f t="shared" ref="DM27:EI27" si="195">AVERAGE(DM21:DM26)</f>
        <v>368.22027453778088</v>
      </c>
      <c r="DN27" s="15">
        <f t="shared" si="195"/>
        <v>257.42860409133772</v>
      </c>
      <c r="DO27" s="15">
        <f t="shared" si="195"/>
        <v>28.207857380895746</v>
      </c>
      <c r="DP27" s="15">
        <f t="shared" si="195"/>
        <v>1304.5392776668555</v>
      </c>
      <c r="DQ27" s="15">
        <f t="shared" si="195"/>
        <v>124.08076839564887</v>
      </c>
      <c r="DR27" s="15">
        <f t="shared" si="195"/>
        <v>26.198263097149397</v>
      </c>
      <c r="DS27" s="15">
        <f t="shared" si="195"/>
        <v>1777.0987086225789</v>
      </c>
      <c r="DT27" s="15">
        <f t="shared" si="195"/>
        <v>31361.107525380572</v>
      </c>
      <c r="DU27" s="15">
        <f t="shared" si="195"/>
        <v>3.2126707342888956</v>
      </c>
      <c r="DV27" s="15">
        <f t="shared" si="195"/>
        <v>305.65649674105953</v>
      </c>
      <c r="DW27" s="15">
        <v>0</v>
      </c>
      <c r="DX27" s="15">
        <f t="shared" si="195"/>
        <v>284.59933869635609</v>
      </c>
      <c r="DY27" s="15">
        <f t="shared" si="195"/>
        <v>5.4888127412871013</v>
      </c>
      <c r="DZ27" s="15">
        <f t="shared" si="195"/>
        <v>0.57877245242143049</v>
      </c>
      <c r="EA27" s="15">
        <v>0</v>
      </c>
      <c r="EB27" s="15">
        <f t="shared" si="195"/>
        <v>2301.6437191748323</v>
      </c>
      <c r="EC27" s="15">
        <f t="shared" si="195"/>
        <v>1082.4971332774994</v>
      </c>
      <c r="ED27" s="15">
        <f t="shared" si="195"/>
        <v>131.43363101076656</v>
      </c>
      <c r="EE27" s="15">
        <f t="shared" si="195"/>
        <v>61.20284793660587</v>
      </c>
      <c r="EF27" s="15">
        <f t="shared" si="195"/>
        <v>51.09939154297782</v>
      </c>
      <c r="EG27" s="15">
        <f t="shared" si="195"/>
        <v>1097.825702280287</v>
      </c>
      <c r="EH27" s="15">
        <f t="shared" si="195"/>
        <v>398.53475774737785</v>
      </c>
      <c r="EI27" s="15">
        <f t="shared" si="195"/>
        <v>575.07463520328884</v>
      </c>
      <c r="EJ27" s="34"/>
      <c r="EL27" s="37" t="s">
        <v>134</v>
      </c>
      <c r="EM27" s="15">
        <f>AVERAGE(EM21:EM26)</f>
        <v>1.0020564618308445</v>
      </c>
      <c r="EN27" s="15">
        <f>AVERAGE(EN21:EN26)</f>
        <v>1.7761968198987921</v>
      </c>
      <c r="EO27" s="15">
        <f t="shared" ref="EO27:FK27" si="196">AVERAGE(EO21:EO26)</f>
        <v>0.55233041180667131</v>
      </c>
      <c r="EP27" s="15">
        <f t="shared" si="196"/>
        <v>0.38614290613700658</v>
      </c>
      <c r="EQ27" s="15">
        <f t="shared" si="196"/>
        <v>4.2311786071343616E-2</v>
      </c>
      <c r="ER27" s="15">
        <f t="shared" si="196"/>
        <v>1.9568089165002831</v>
      </c>
      <c r="ES27" s="15">
        <f t="shared" si="196"/>
        <v>0.18612115259347331</v>
      </c>
      <c r="ET27" s="15">
        <f t="shared" si="196"/>
        <v>3.9297394645724099E-2</v>
      </c>
      <c r="EU27" s="15">
        <f t="shared" si="196"/>
        <v>2.6656480629338684</v>
      </c>
      <c r="EV27" s="15">
        <f t="shared" si="196"/>
        <v>47.041661288070856</v>
      </c>
      <c r="EW27" s="15">
        <f t="shared" si="196"/>
        <v>4.8190061014333433E-3</v>
      </c>
      <c r="EX27" s="15">
        <f t="shared" si="196"/>
        <v>0.45848474511158926</v>
      </c>
      <c r="EY27" s="15">
        <v>0</v>
      </c>
      <c r="EZ27" s="15">
        <f t="shared" si="196"/>
        <v>0.42689900804453412</v>
      </c>
      <c r="FA27" s="15">
        <f t="shared" si="196"/>
        <v>8.2332191119306505E-3</v>
      </c>
      <c r="FB27" s="15">
        <f t="shared" si="196"/>
        <v>8.6815867863214565E-4</v>
      </c>
      <c r="FC27" s="15">
        <v>0</v>
      </c>
      <c r="FD27" s="15">
        <f t="shared" si="196"/>
        <v>3.4524655787622489</v>
      </c>
      <c r="FE27" s="15">
        <f t="shared" si="196"/>
        <v>1.623745699916249</v>
      </c>
      <c r="FF27" s="15">
        <f t="shared" si="196"/>
        <v>0.19715044651614985</v>
      </c>
      <c r="FG27" s="15">
        <f t="shared" si="196"/>
        <v>9.1804271904908821E-2</v>
      </c>
      <c r="FH27" s="15">
        <f t="shared" si="196"/>
        <v>7.6649087314466721E-2</v>
      </c>
      <c r="FI27" s="15">
        <f t="shared" si="196"/>
        <v>1.6467385534204304</v>
      </c>
      <c r="FJ27" s="15">
        <f t="shared" si="196"/>
        <v>0.59780213662106674</v>
      </c>
      <c r="FK27" s="15">
        <f t="shared" si="196"/>
        <v>0.86261195280493341</v>
      </c>
    </row>
    <row r="28" spans="1:167" x14ac:dyDescent="0.2"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0.66803764122056319</v>
      </c>
      <c r="CK29" s="28">
        <f>0.016*CK27</f>
        <v>1.1841312132658617</v>
      </c>
      <c r="CL29" s="28">
        <f t="shared" ref="CL29:DH29" si="197">0.016*CL27</f>
        <v>0.36822027453778089</v>
      </c>
      <c r="CM29" s="28">
        <f t="shared" si="197"/>
        <v>0.25742860409133772</v>
      </c>
      <c r="CN29" s="28">
        <f t="shared" si="197"/>
        <v>2.8207857380895745E-2</v>
      </c>
      <c r="CO29" s="28">
        <f t="shared" si="197"/>
        <v>1.3045392776668554</v>
      </c>
      <c r="CP29" s="28">
        <f t="shared" si="197"/>
        <v>0.12408076839564888</v>
      </c>
      <c r="CQ29" s="28">
        <f t="shared" si="197"/>
        <v>2.6198263097149399E-2</v>
      </c>
      <c r="CR29" s="28">
        <f t="shared" si="197"/>
        <v>1.7770987086225789</v>
      </c>
      <c r="CS29" s="28">
        <f t="shared" si="197"/>
        <v>31.361107525380572</v>
      </c>
      <c r="CT29" s="28">
        <f t="shared" si="197"/>
        <v>3.2126707342888957E-3</v>
      </c>
      <c r="CU29" s="28">
        <f t="shared" si="197"/>
        <v>0.30565649674105955</v>
      </c>
      <c r="CV29" s="28">
        <f t="shared" si="197"/>
        <v>0</v>
      </c>
      <c r="CW29" s="28">
        <f t="shared" si="197"/>
        <v>0.28459933869635606</v>
      </c>
      <c r="CX29" s="28">
        <f t="shared" si="197"/>
        <v>5.4888127412871012E-3</v>
      </c>
      <c r="CY29" s="28">
        <f t="shared" si="197"/>
        <v>5.7877245242143047E-4</v>
      </c>
      <c r="CZ29" s="28">
        <f t="shared" si="197"/>
        <v>0</v>
      </c>
      <c r="DA29" s="28">
        <f t="shared" si="197"/>
        <v>2.3016437191748325</v>
      </c>
      <c r="DB29" s="28">
        <f t="shared" si="197"/>
        <v>1.0824971332774995</v>
      </c>
      <c r="DC29" s="28">
        <f t="shared" si="197"/>
        <v>0.13143363101076658</v>
      </c>
      <c r="DD29" s="28">
        <f t="shared" si="197"/>
        <v>6.1202847936605874E-2</v>
      </c>
      <c r="DE29" s="28">
        <f t="shared" si="197"/>
        <v>5.1099391542977823E-2</v>
      </c>
      <c r="DF29" s="28">
        <f t="shared" si="197"/>
        <v>1.0978257022802871</v>
      </c>
      <c r="DG29" s="28">
        <f t="shared" si="197"/>
        <v>0.39853475774737784</v>
      </c>
      <c r="DH29" s="28">
        <f t="shared" si="197"/>
        <v>0.57507463520328883</v>
      </c>
      <c r="DI29" s="38"/>
      <c r="DJ29" s="28"/>
    </row>
    <row r="30" spans="1:167" x14ac:dyDescent="0.2">
      <c r="D30" s="75" t="s">
        <v>136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EK30" s="37"/>
      <c r="EL30" s="75" t="s">
        <v>136</v>
      </c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6"/>
    </row>
    <row r="31" spans="1:167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EK31" s="11" t="s">
        <v>71</v>
      </c>
      <c r="EL31" s="11" t="s">
        <v>123</v>
      </c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x14ac:dyDescent="0.2">
      <c r="B32" s="3" t="s">
        <v>124</v>
      </c>
      <c r="C32" s="3" t="s">
        <v>128</v>
      </c>
      <c r="E32" s="13">
        <f>E5-E$27</f>
        <v>761957888.93547678</v>
      </c>
      <c r="F32" s="13">
        <f>F5-F$27</f>
        <v>-55728433.853827015</v>
      </c>
      <c r="G32" s="13">
        <f t="shared" ref="G32:AC36" si="198">G5-G$27</f>
        <v>-101498913.12159133</v>
      </c>
      <c r="H32" s="13">
        <f t="shared" si="198"/>
        <v>-67156234.694786549</v>
      </c>
      <c r="I32" s="13">
        <f t="shared" si="198"/>
        <v>132550992.24507636</v>
      </c>
      <c r="J32" s="13">
        <f t="shared" si="198"/>
        <v>-65345719.038246632</v>
      </c>
      <c r="K32" s="13">
        <f t="shared" si="198"/>
        <v>74076595.044798896</v>
      </c>
      <c r="L32" s="13">
        <f t="shared" si="198"/>
        <v>244491666.13348436</v>
      </c>
      <c r="M32" s="13">
        <f t="shared" si="198"/>
        <v>-50197213.319545984</v>
      </c>
      <c r="N32" s="13">
        <f t="shared" si="198"/>
        <v>-7618419.181436114</v>
      </c>
      <c r="O32" s="13">
        <f t="shared" si="198"/>
        <v>-944635.33816017117</v>
      </c>
      <c r="P32" s="13">
        <f t="shared" si="198"/>
        <v>-15371925.5755786</v>
      </c>
      <c r="Q32" s="13">
        <f t="shared" si="198"/>
        <v>1417457.8002422</v>
      </c>
      <c r="R32" s="13">
        <f t="shared" si="198"/>
        <v>906077.94036592543</v>
      </c>
      <c r="S32" s="13">
        <f t="shared" si="198"/>
        <v>404471.3767766403</v>
      </c>
      <c r="T32" s="13">
        <f t="shared" si="198"/>
        <v>3303186.0146649685</v>
      </c>
      <c r="U32" s="13">
        <f t="shared" si="198"/>
        <v>890067.13793900295</v>
      </c>
      <c r="V32" s="13">
        <f t="shared" si="198"/>
        <v>-767340978.23326015</v>
      </c>
      <c r="W32" s="13">
        <f t="shared" si="198"/>
        <v>-56340553.923181534</v>
      </c>
      <c r="X32" s="13">
        <f t="shared" si="198"/>
        <v>-95555708.923408151</v>
      </c>
      <c r="Y32" s="13">
        <f t="shared" si="198"/>
        <v>-26420895.502641857</v>
      </c>
      <c r="Z32" s="13">
        <f t="shared" si="198"/>
        <v>980193.94253371656</v>
      </c>
      <c r="AA32" s="13">
        <f t="shared" si="198"/>
        <v>-13908563.728384137</v>
      </c>
      <c r="AB32" s="13">
        <f t="shared" si="198"/>
        <v>-511711.29221475124</v>
      </c>
      <c r="AC32" s="13">
        <f t="shared" si="198"/>
        <v>-31181873.6985116</v>
      </c>
      <c r="AD32" s="35"/>
      <c r="AE32" s="35"/>
      <c r="EK32" s="3" t="s">
        <v>124</v>
      </c>
      <c r="EL32" s="3" t="s">
        <v>128</v>
      </c>
      <c r="EM32" s="13">
        <f>EM5-EM$27</f>
        <v>3.3785463503372943</v>
      </c>
      <c r="EN32" s="13">
        <f>EN5-EN$27</f>
        <v>-0.69577732633146727</v>
      </c>
      <c r="EO32" s="13">
        <f t="shared" ref="EO32:FK32" si="199">EO5-EO$27</f>
        <v>-2.7260112153842275E-2</v>
      </c>
      <c r="EP32" s="13">
        <f t="shared" si="199"/>
        <v>-1.7687825880734254E-2</v>
      </c>
      <c r="EQ32" s="13">
        <f t="shared" si="199"/>
        <v>1.5956760279526964E-2</v>
      </c>
      <c r="ER32" s="13">
        <f t="shared" si="199"/>
        <v>-7.3083531629679843E-2</v>
      </c>
      <c r="ES32" s="13">
        <f t="shared" si="199"/>
        <v>0.12258672215289287</v>
      </c>
      <c r="ET32" s="13">
        <f t="shared" si="199"/>
        <v>0.2249920162028908</v>
      </c>
      <c r="EU32" s="13">
        <f t="shared" si="199"/>
        <v>-0.3985002749189781</v>
      </c>
      <c r="EV32" s="13">
        <f t="shared" si="199"/>
        <v>-16.917852463865202</v>
      </c>
      <c r="EW32" s="13">
        <f t="shared" si="199"/>
        <v>-3.9816701078801125E-3</v>
      </c>
      <c r="EX32" s="13">
        <f t="shared" si="199"/>
        <v>-7.1605628997304716E-2</v>
      </c>
      <c r="EY32" s="13">
        <f t="shared" si="199"/>
        <v>9.3166447883000832E-4</v>
      </c>
      <c r="EZ32" s="13">
        <f t="shared" si="199"/>
        <v>7.194301315678775E-3</v>
      </c>
      <c r="FA32" s="13">
        <f t="shared" si="199"/>
        <v>6.2551017110274408E-4</v>
      </c>
      <c r="FB32" s="13">
        <f t="shared" si="199"/>
        <v>7.2049080402245003E-3</v>
      </c>
      <c r="FC32" s="13">
        <f t="shared" si="199"/>
        <v>2.4432209580912877E-2</v>
      </c>
      <c r="FD32" s="13">
        <f t="shared" si="199"/>
        <v>-0.41251874922724774</v>
      </c>
      <c r="FE32" s="13">
        <f t="shared" si="199"/>
        <v>-4.2475984773205466E-2</v>
      </c>
      <c r="FF32" s="13">
        <f t="shared" si="199"/>
        <v>-1.8434647274386429E-2</v>
      </c>
      <c r="FG32" s="13">
        <f t="shared" si="199"/>
        <v>-7.7017428737711641E-3</v>
      </c>
      <c r="FH32" s="13">
        <f t="shared" si="199"/>
        <v>5.6134423508930192E-3</v>
      </c>
      <c r="FI32" s="13">
        <f t="shared" si="199"/>
        <v>-5.904177321659354E-2</v>
      </c>
      <c r="FJ32" s="13">
        <f t="shared" si="199"/>
        <v>-1.2091283081727133E-2</v>
      </c>
      <c r="FK32" s="13">
        <f t="shared" si="199"/>
        <v>-4.6968288001010383E-2</v>
      </c>
    </row>
    <row r="33" spans="1:167" x14ac:dyDescent="0.2">
      <c r="B33" s="3" t="s">
        <v>124</v>
      </c>
      <c r="C33" s="3" t="s">
        <v>128</v>
      </c>
      <c r="E33" s="13">
        <f t="shared" ref="E33:T36" si="200">E6-E$27</f>
        <v>870104434.2380048</v>
      </c>
      <c r="F33" s="13">
        <f t="shared" si="200"/>
        <v>-56953119.40270482</v>
      </c>
      <c r="G33" s="13">
        <f t="shared" si="200"/>
        <v>74008272.68215847</v>
      </c>
      <c r="H33" s="13">
        <f t="shared" si="200"/>
        <v>-33988270.347336531</v>
      </c>
      <c r="I33" s="13">
        <f t="shared" si="200"/>
        <v>185421991.99734032</v>
      </c>
      <c r="J33" s="13">
        <f t="shared" si="200"/>
        <v>-3568255.6166167259</v>
      </c>
      <c r="K33" s="13">
        <f t="shared" si="200"/>
        <v>93847861.946412876</v>
      </c>
      <c r="L33" s="13">
        <f t="shared" si="200"/>
        <v>255605316.09374136</v>
      </c>
      <c r="M33" s="13">
        <f t="shared" si="200"/>
        <v>-33071005.134523988</v>
      </c>
      <c r="N33" s="13">
        <f t="shared" si="200"/>
        <v>-7756634.1599430144</v>
      </c>
      <c r="O33" s="13">
        <f t="shared" si="200"/>
        <v>-543608.70211610117</v>
      </c>
      <c r="P33" s="13">
        <f t="shared" si="200"/>
        <v>-8750225.3370999992</v>
      </c>
      <c r="Q33" s="13">
        <f t="shared" si="200"/>
        <v>1463713.33699359</v>
      </c>
      <c r="R33" s="13">
        <f t="shared" si="200"/>
        <v>6890922.2140950337</v>
      </c>
      <c r="S33" s="13">
        <f t="shared" si="200"/>
        <v>257861.25892107096</v>
      </c>
      <c r="T33" s="13">
        <f t="shared" si="200"/>
        <v>5754971.7841448691</v>
      </c>
      <c r="U33" s="13">
        <f t="shared" si="198"/>
        <v>2553344.8114948901</v>
      </c>
      <c r="V33" s="13">
        <f t="shared" si="198"/>
        <v>140988518.98738956</v>
      </c>
      <c r="W33" s="13">
        <f t="shared" si="198"/>
        <v>-61503237.1642313</v>
      </c>
      <c r="X33" s="13">
        <f t="shared" si="198"/>
        <v>21007677.410479903</v>
      </c>
      <c r="Y33" s="13">
        <f t="shared" si="198"/>
        <v>11485124.254899144</v>
      </c>
      <c r="Z33" s="13">
        <f t="shared" si="198"/>
        <v>3848565.5042089168</v>
      </c>
      <c r="AA33" s="13">
        <f t="shared" si="198"/>
        <v>29199063.168938875</v>
      </c>
      <c r="AB33" s="13">
        <f t="shared" si="198"/>
        <v>245867.87318754941</v>
      </c>
      <c r="AC33" s="13">
        <f t="shared" si="198"/>
        <v>-54711303.34139061</v>
      </c>
      <c r="AD33" s="35"/>
      <c r="AE33" s="35"/>
      <c r="EK33" s="3" t="s">
        <v>124</v>
      </c>
      <c r="EL33" s="3" t="s">
        <v>128</v>
      </c>
      <c r="EM33" s="13">
        <f t="shared" ref="EM33:FK33" si="201">EM6-EM$27</f>
        <v>3.8596991285154765</v>
      </c>
      <c r="EN33" s="13">
        <f t="shared" si="201"/>
        <v>-0.7116403621196048</v>
      </c>
      <c r="EO33" s="13">
        <f t="shared" si="201"/>
        <v>1.9876817491402576E-2</v>
      </c>
      <c r="EP33" s="13">
        <f t="shared" si="201"/>
        <v>-8.9678863783141383E-3</v>
      </c>
      <c r="EQ33" s="13">
        <f t="shared" si="201"/>
        <v>2.2401540219344096E-2</v>
      </c>
      <c r="ER33" s="13">
        <f t="shared" si="201"/>
        <v>-4.080627229585021E-3</v>
      </c>
      <c r="ES33" s="13">
        <f t="shared" si="201"/>
        <v>0.15428708318735598</v>
      </c>
      <c r="ET33" s="13">
        <f t="shared" si="201"/>
        <v>0.23630956012402796</v>
      </c>
      <c r="EU33" s="13">
        <f t="shared" si="201"/>
        <v>-0.26077892649934853</v>
      </c>
      <c r="EV33" s="13">
        <f t="shared" si="201"/>
        <v>-17.209135060855616</v>
      </c>
      <c r="EW33" s="13">
        <f t="shared" si="201"/>
        <v>-2.3464975771773826E-3</v>
      </c>
      <c r="EX33" s="13">
        <f t="shared" si="201"/>
        <v>-4.0972531939030388E-2</v>
      </c>
      <c r="EY33" s="13">
        <f t="shared" si="201"/>
        <v>9.6808909110071735E-4</v>
      </c>
      <c r="EZ33" s="13">
        <f t="shared" si="201"/>
        <v>5.5311592262393072E-2</v>
      </c>
      <c r="FA33" s="13">
        <f t="shared" si="201"/>
        <v>3.9688518271959773E-4</v>
      </c>
      <c r="FB33" s="13">
        <f t="shared" si="201"/>
        <v>1.2972152528976801E-2</v>
      </c>
      <c r="FC33" s="13">
        <f t="shared" si="201"/>
        <v>6.2328533393645857E-2</v>
      </c>
      <c r="FD33" s="13">
        <f t="shared" si="201"/>
        <v>7.5725586056769156E-2</v>
      </c>
      <c r="FE33" s="13">
        <f t="shared" si="201"/>
        <v>-4.6323567672313715E-2</v>
      </c>
      <c r="FF33" s="13">
        <f t="shared" si="201"/>
        <v>4.056295025900325E-3</v>
      </c>
      <c r="FG33" s="13">
        <f t="shared" si="201"/>
        <v>3.3536407157142151E-3</v>
      </c>
      <c r="FH33" s="13">
        <f t="shared" si="201"/>
        <v>2.2054029420934568E-2</v>
      </c>
      <c r="FI33" s="13">
        <f t="shared" si="201"/>
        <v>0.12261105655000537</v>
      </c>
      <c r="FJ33" s="13">
        <f t="shared" si="201"/>
        <v>6.27884289693037E-3</v>
      </c>
      <c r="FK33" s="13">
        <f t="shared" si="201"/>
        <v>-8.1318341308888376E-2</v>
      </c>
    </row>
    <row r="34" spans="1:167" x14ac:dyDescent="0.2">
      <c r="B34" s="3" t="s">
        <v>124</v>
      </c>
      <c r="C34" s="3" t="s">
        <v>128</v>
      </c>
      <c r="E34" s="13">
        <f t="shared" si="200"/>
        <v>820498486.56467485</v>
      </c>
      <c r="F34" s="13">
        <f t="shared" si="200"/>
        <v>-52437421.406157613</v>
      </c>
      <c r="G34" s="13">
        <f t="shared" si="198"/>
        <v>-18167849.47880125</v>
      </c>
      <c r="H34" s="13">
        <f t="shared" si="198"/>
        <v>-51594443.307236433</v>
      </c>
      <c r="I34" s="13">
        <f t="shared" si="198"/>
        <v>190779103.70453334</v>
      </c>
      <c r="J34" s="13">
        <f t="shared" si="198"/>
        <v>-16853240.844826698</v>
      </c>
      <c r="K34" s="13">
        <f t="shared" si="198"/>
        <v>79960072.847092882</v>
      </c>
      <c r="L34" s="13">
        <f t="shared" si="198"/>
        <v>248268624.08259737</v>
      </c>
      <c r="M34" s="13">
        <f t="shared" si="198"/>
        <v>-45432713.855443984</v>
      </c>
      <c r="N34" s="13">
        <f t="shared" si="198"/>
        <v>-8663456.3760864139</v>
      </c>
      <c r="O34" s="13">
        <f t="shared" si="198"/>
        <v>-377131.16685522522</v>
      </c>
      <c r="P34" s="13">
        <f t="shared" si="198"/>
        <v>-12713874.029718101</v>
      </c>
      <c r="Q34" s="13">
        <f t="shared" si="198"/>
        <v>1434392.98090248</v>
      </c>
      <c r="R34" s="13">
        <f t="shared" si="198"/>
        <v>4834415.1587466225</v>
      </c>
      <c r="S34" s="13">
        <f t="shared" si="198"/>
        <v>1431895.473058071</v>
      </c>
      <c r="T34" s="13">
        <f t="shared" si="198"/>
        <v>5412585.3571376689</v>
      </c>
      <c r="U34" s="13">
        <f t="shared" si="198"/>
        <v>1736236.1725463399</v>
      </c>
      <c r="V34" s="13">
        <f t="shared" si="198"/>
        <v>-226294303.75588036</v>
      </c>
      <c r="W34" s="13">
        <f t="shared" si="198"/>
        <v>-7750086.870341301</v>
      </c>
      <c r="X34" s="13">
        <f t="shared" si="198"/>
        <v>-2912529.4918601513</v>
      </c>
      <c r="Y34" s="13">
        <f t="shared" si="198"/>
        <v>-11539238.524943888</v>
      </c>
      <c r="Z34" s="13">
        <f t="shared" si="198"/>
        <v>3640684.4521179143</v>
      </c>
      <c r="AA34" s="13">
        <f t="shared" si="198"/>
        <v>-30788211.82478416</v>
      </c>
      <c r="AB34" s="13">
        <f t="shared" si="198"/>
        <v>-1320522.508036349</v>
      </c>
      <c r="AC34" s="13">
        <f t="shared" si="198"/>
        <v>76008510.396106482</v>
      </c>
      <c r="AD34" s="35"/>
      <c r="AE34" s="35"/>
      <c r="EK34" s="3" t="s">
        <v>124</v>
      </c>
      <c r="EL34" s="3" t="s">
        <v>128</v>
      </c>
      <c r="EM34" s="13">
        <f>EM7-EM$27</f>
        <v>3.6389640578057447</v>
      </c>
      <c r="EN34" s="13">
        <f t="shared" ref="EM34:FK34" si="202">EN7-EN$27</f>
        <v>-0.65329948383487024</v>
      </c>
      <c r="EO34" s="13">
        <f t="shared" si="202"/>
        <v>-4.9073808598653068E-3</v>
      </c>
      <c r="EP34" s="13">
        <f t="shared" si="202"/>
        <v>-1.3597997419167895E-2</v>
      </c>
      <c r="EQ34" s="13">
        <f t="shared" si="202"/>
        <v>2.3056744414198901E-2</v>
      </c>
      <c r="ER34" s="13">
        <f t="shared" si="202"/>
        <v>-1.8936627966921193E-2</v>
      </c>
      <c r="ES34" s="13">
        <f t="shared" si="202"/>
        <v>0.13205677280260922</v>
      </c>
      <c r="ET34" s="13">
        <f t="shared" si="202"/>
        <v>0.22883062707051074</v>
      </c>
      <c r="EU34" s="13">
        <f t="shared" si="202"/>
        <v>-0.35999255479957037</v>
      </c>
      <c r="EV34" s="13">
        <f t="shared" si="202"/>
        <v>-19.10595422171335</v>
      </c>
      <c r="EW34" s="13">
        <f t="shared" si="202"/>
        <v>-1.6414911046771265E-3</v>
      </c>
      <c r="EX34" s="13">
        <f t="shared" si="202"/>
        <v>-5.9347294806812556E-2</v>
      </c>
      <c r="EY34" s="13">
        <f t="shared" si="202"/>
        <v>9.4497393683893292E-4</v>
      </c>
      <c r="EZ34" s="13">
        <f t="shared" si="202"/>
        <v>3.869008795547707E-2</v>
      </c>
      <c r="FA34" s="13">
        <f t="shared" si="202"/>
        <v>2.2371184077848126E-3</v>
      </c>
      <c r="FB34" s="13">
        <f t="shared" si="202"/>
        <v>1.21540859890881E-2</v>
      </c>
      <c r="FC34" s="13">
        <f t="shared" si="202"/>
        <v>4.4242241216349981E-2</v>
      </c>
      <c r="FD34" s="13">
        <f t="shared" si="202"/>
        <v>-0.1231588819533993</v>
      </c>
      <c r="FE34" s="13">
        <f t="shared" si="202"/>
        <v>-6.1799896653609299E-3</v>
      </c>
      <c r="FF34" s="13">
        <f t="shared" si="202"/>
        <v>-5.6825460291345942E-4</v>
      </c>
      <c r="FG34" s="13">
        <f t="shared" si="202"/>
        <v>-3.3700794224010566E-3</v>
      </c>
      <c r="FH34" s="13">
        <f t="shared" si="202"/>
        <v>2.0861913822376801E-2</v>
      </c>
      <c r="FI34" s="13">
        <f t="shared" si="202"/>
        <v>-0.12937764581304978</v>
      </c>
      <c r="FJ34" s="13">
        <f t="shared" si="202"/>
        <v>-3.1896762581484994E-2</v>
      </c>
      <c r="FK34" s="13">
        <f t="shared" si="202"/>
        <v>0.11757001614202511</v>
      </c>
    </row>
    <row r="35" spans="1:167" x14ac:dyDescent="0.2">
      <c r="B35" s="3" t="s">
        <v>124</v>
      </c>
      <c r="C35" s="3" t="s">
        <v>128</v>
      </c>
      <c r="E35" s="13">
        <f t="shared" si="200"/>
        <v>872015088.0633949</v>
      </c>
      <c r="F35" s="13">
        <f t="shared" si="200"/>
        <v>-56543601.74119401</v>
      </c>
      <c r="G35" s="13">
        <f t="shared" si="198"/>
        <v>-39572162.594321251</v>
      </c>
      <c r="H35" s="13">
        <f t="shared" si="198"/>
        <v>-66252209.608276606</v>
      </c>
      <c r="I35" s="13">
        <f t="shared" si="198"/>
        <v>163658789.6927954</v>
      </c>
      <c r="J35" s="13">
        <f>J8-J$27</f>
        <v>-130653563.59779668</v>
      </c>
      <c r="K35" s="13">
        <f t="shared" si="198"/>
        <v>84954124.977322891</v>
      </c>
      <c r="L35" s="13">
        <f t="shared" si="198"/>
        <v>253718087.69133139</v>
      </c>
      <c r="M35" s="13">
        <f t="shared" si="198"/>
        <v>-48404499.731158972</v>
      </c>
      <c r="N35" s="13">
        <f t="shared" si="198"/>
        <v>-8845007.1550907157</v>
      </c>
      <c r="O35" s="13">
        <f t="shared" si="198"/>
        <v>-426914.64548711921</v>
      </c>
      <c r="P35" s="13">
        <f t="shared" si="198"/>
        <v>-11053132.986289993</v>
      </c>
      <c r="Q35" s="13">
        <f t="shared" si="198"/>
        <v>1730070.6407858301</v>
      </c>
      <c r="R35" s="13">
        <f t="shared" si="198"/>
        <v>3740860.7282381281</v>
      </c>
      <c r="S35" s="13">
        <f t="shared" si="198"/>
        <v>503815.32494428102</v>
      </c>
      <c r="T35" s="13">
        <f t="shared" si="198"/>
        <v>5937276.1882282086</v>
      </c>
      <c r="U35" s="13">
        <f t="shared" si="198"/>
        <v>2058105.6509183601</v>
      </c>
      <c r="V35" s="13">
        <f t="shared" si="198"/>
        <v>-520893470.76858997</v>
      </c>
      <c r="W35" s="13">
        <f t="shared" si="198"/>
        <v>-101132813.78535128</v>
      </c>
      <c r="X35" s="13">
        <f t="shared" si="198"/>
        <v>-65242634.992480159</v>
      </c>
      <c r="Y35" s="13">
        <f t="shared" si="198"/>
        <v>-10407051.935151875</v>
      </c>
      <c r="Z35" s="13">
        <f t="shared" si="198"/>
        <v>4076842.1961995158</v>
      </c>
      <c r="AA35" s="13">
        <f t="shared" si="198"/>
        <v>-22549822.155081153</v>
      </c>
      <c r="AB35" s="13">
        <f t="shared" si="198"/>
        <v>-3200929.4999420494</v>
      </c>
      <c r="AC35" s="13">
        <f t="shared" si="198"/>
        <v>-49126613.172346592</v>
      </c>
      <c r="AD35" s="35"/>
      <c r="AE35" s="35"/>
      <c r="EK35" s="3" t="s">
        <v>124</v>
      </c>
      <c r="EL35" s="3" t="s">
        <v>128</v>
      </c>
      <c r="EM35" s="13">
        <f t="shared" ref="EM35:EQ35" si="203">EM8-EM$27</f>
        <v>3.8682022180167017</v>
      </c>
      <c r="EN35" s="13">
        <f t="shared" si="203"/>
        <v>-0.70633255102762105</v>
      </c>
      <c r="EO35" s="13">
        <f t="shared" si="203"/>
        <v>-1.0653778875014064E-2</v>
      </c>
      <c r="EP35" s="13">
        <f t="shared" si="203"/>
        <v>-1.7450305472095806E-2</v>
      </c>
      <c r="EQ35" s="13">
        <f t="shared" si="203"/>
        <v>1.9743854502199544E-2</v>
      </c>
      <c r="ER35" s="13">
        <f>ER8-ER$27</f>
        <v>-0.14580375904755383</v>
      </c>
      <c r="ES35" s="13">
        <f t="shared" ref="ES35:FK35" si="204">ES8-ES$27</f>
        <v>0.14007033381626713</v>
      </c>
      <c r="ET35" s="13">
        <f t="shared" si="204"/>
        <v>0.23438293065879232</v>
      </c>
      <c r="EU35" s="13">
        <f t="shared" si="204"/>
        <v>-0.38399318743472266</v>
      </c>
      <c r="EV35" s="13">
        <f t="shared" si="204"/>
        <v>-19.482678518414467</v>
      </c>
      <c r="EW35" s="13">
        <f t="shared" si="204"/>
        <v>-1.8535085814079858E-3</v>
      </c>
      <c r="EX35" s="13">
        <f t="shared" si="204"/>
        <v>-5.166211932453757E-2</v>
      </c>
      <c r="EY35" s="13">
        <f t="shared" si="204"/>
        <v>1.1820393182591935E-3</v>
      </c>
      <c r="EZ35" s="13">
        <f t="shared" si="204"/>
        <v>2.9888423042933043E-2</v>
      </c>
      <c r="FA35" s="13">
        <f t="shared" si="204"/>
        <v>7.8062793228281767E-4</v>
      </c>
      <c r="FB35" s="13">
        <f t="shared" si="204"/>
        <v>1.3409178180921312E-2</v>
      </c>
      <c r="FC35" s="13">
        <f t="shared" si="204"/>
        <v>5.1460255857484878E-2</v>
      </c>
      <c r="FD35" s="13">
        <f t="shared" si="204"/>
        <v>-0.28126242494039833</v>
      </c>
      <c r="FE35" s="13">
        <f t="shared" si="204"/>
        <v>-7.5801237786507158E-2</v>
      </c>
      <c r="FF35" s="13">
        <f t="shared" si="204"/>
        <v>-1.2596721244321235E-2</v>
      </c>
      <c r="FG35" s="13">
        <f t="shared" si="204"/>
        <v>-3.0400640918158833E-3</v>
      </c>
      <c r="FH35" s="13">
        <f t="shared" si="204"/>
        <v>2.3363208751835826E-2</v>
      </c>
      <c r="FI35" s="13">
        <f t="shared" si="204"/>
        <v>-9.5106683506829492E-2</v>
      </c>
      <c r="FJ35" s="13">
        <f t="shared" si="204"/>
        <v>-7.8777403680813318E-2</v>
      </c>
      <c r="FK35" s="13">
        <f t="shared" si="204"/>
        <v>-7.3223546508081938E-2</v>
      </c>
    </row>
    <row r="36" spans="1:167" x14ac:dyDescent="0.2">
      <c r="B36" s="3" t="s">
        <v>124</v>
      </c>
      <c r="C36" s="3" t="s">
        <v>128</v>
      </c>
      <c r="E36" s="13">
        <f t="shared" si="200"/>
        <v>723611123.60766685</v>
      </c>
      <c r="F36" s="13">
        <f t="shared" si="200"/>
        <v>-56513648.105540812</v>
      </c>
      <c r="G36" s="13">
        <f t="shared" si="198"/>
        <v>-155465756.09514141</v>
      </c>
      <c r="H36" s="13">
        <f t="shared" si="198"/>
        <v>-77704698.391146421</v>
      </c>
      <c r="I36" s="13">
        <f t="shared" si="198"/>
        <v>146792881.72797638</v>
      </c>
      <c r="J36" s="13">
        <f t="shared" si="198"/>
        <v>-163517553.23897672</v>
      </c>
      <c r="K36" s="13">
        <f t="shared" si="198"/>
        <v>75462246.626972899</v>
      </c>
      <c r="L36" s="13">
        <f t="shared" si="198"/>
        <v>251503086.76229239</v>
      </c>
      <c r="M36" s="13">
        <f t="shared" si="198"/>
        <v>-52482866.956969976</v>
      </c>
      <c r="N36" s="13">
        <f t="shared" si="198"/>
        <v>-8043451.0473300144</v>
      </c>
      <c r="O36" s="13">
        <f t="shared" si="198"/>
        <v>-482092.66606295924</v>
      </c>
      <c r="P36" s="13">
        <f t="shared" si="198"/>
        <v>-9516377.8685039878</v>
      </c>
      <c r="Q36" s="13">
        <f t="shared" si="198"/>
        <v>935443.91274312802</v>
      </c>
      <c r="R36" s="13">
        <f t="shared" si="198"/>
        <v>4761596.3187762275</v>
      </c>
      <c r="S36" s="13">
        <f t="shared" si="198"/>
        <v>-375972.99703979958</v>
      </c>
      <c r="T36" s="13">
        <f t="shared" si="198"/>
        <v>4516170.3505029688</v>
      </c>
      <c r="U36" s="13">
        <f t="shared" si="198"/>
        <v>1672191.24560256</v>
      </c>
      <c r="V36" s="13">
        <f t="shared" si="198"/>
        <v>-516654943.08600998</v>
      </c>
      <c r="W36" s="13">
        <f t="shared" si="198"/>
        <v>-100405807.26912117</v>
      </c>
      <c r="X36" s="13">
        <f t="shared" si="198"/>
        <v>-88710661.019603133</v>
      </c>
      <c r="Y36" s="13">
        <f t="shared" si="198"/>
        <v>-25632241.340784848</v>
      </c>
      <c r="Z36" s="13">
        <f t="shared" si="198"/>
        <v>1946990.3820491154</v>
      </c>
      <c r="AA36" s="13">
        <f t="shared" si="198"/>
        <v>-7387742.064658165</v>
      </c>
      <c r="AB36" s="13">
        <f t="shared" si="198"/>
        <v>-5115155.3566206507</v>
      </c>
      <c r="AC36" s="13">
        <f t="shared" si="198"/>
        <v>-67871073.593208671</v>
      </c>
      <c r="AD36" s="35"/>
      <c r="AE36" s="35"/>
      <c r="EK36" s="3" t="s">
        <v>124</v>
      </c>
      <c r="EL36" s="3" t="s">
        <v>128</v>
      </c>
      <c r="EM36" s="13">
        <f t="shared" ref="EM36:FK36" si="205">EM9-EM$27</f>
        <v>3.2080067059846424</v>
      </c>
      <c r="EN36" s="13">
        <f t="shared" si="205"/>
        <v>-0.70594445407818607</v>
      </c>
      <c r="EO36" s="13">
        <f t="shared" si="205"/>
        <v>-4.1708292027523908E-2</v>
      </c>
      <c r="EP36" s="13">
        <f t="shared" si="205"/>
        <v>-2.045866549826808E-2</v>
      </c>
      <c r="EQ36" s="13">
        <f t="shared" si="205"/>
        <v>1.768882885843668E-2</v>
      </c>
      <c r="ER36" s="13">
        <f t="shared" si="205"/>
        <v>-0.18230756416254756</v>
      </c>
      <c r="ES36" s="13">
        <f t="shared" si="205"/>
        <v>0.12481997796614666</v>
      </c>
      <c r="ET36" s="13">
        <f t="shared" si="205"/>
        <v>0.23212416297089147</v>
      </c>
      <c r="EU36" s="13">
        <f t="shared" si="205"/>
        <v>-0.41702821778025712</v>
      </c>
      <c r="EV36" s="13">
        <f t="shared" si="205"/>
        <v>-17.81177055702571</v>
      </c>
      <c r="EW36" s="13">
        <f t="shared" si="205"/>
        <v>-2.0873438223718158E-3</v>
      </c>
      <c r="EX36" s="13">
        <f t="shared" si="205"/>
        <v>-4.4533029509624678E-2</v>
      </c>
      <c r="EY36" s="13">
        <f t="shared" si="205"/>
        <v>5.671458571460679E-4</v>
      </c>
      <c r="EZ36" s="13">
        <f t="shared" si="205"/>
        <v>3.8103190315765367E-2</v>
      </c>
      <c r="FA36" s="13">
        <f t="shared" si="205"/>
        <v>-5.8727452809018924E-4</v>
      </c>
      <c r="FB36" s="13">
        <f t="shared" si="205"/>
        <v>1.0030351866738334E-2</v>
      </c>
      <c r="FC36" s="13">
        <f t="shared" si="205"/>
        <v>4.2788965158678936E-2</v>
      </c>
      <c r="FD36" s="13">
        <f t="shared" si="205"/>
        <v>-0.27899691365274837</v>
      </c>
      <c r="FE36" s="13">
        <f t="shared" si="205"/>
        <v>-7.5261380509529685E-2</v>
      </c>
      <c r="FF36" s="13">
        <f t="shared" si="205"/>
        <v>-1.7117074025638612E-2</v>
      </c>
      <c r="FG36" s="13">
        <f t="shared" si="205"/>
        <v>-7.4724757535465369E-3</v>
      </c>
      <c r="FH36" s="13">
        <f t="shared" si="205"/>
        <v>1.1152717254191133E-2</v>
      </c>
      <c r="FI36" s="13">
        <f t="shared" si="205"/>
        <v>-3.1747811832679496E-2</v>
      </c>
      <c r="FJ36" s="13">
        <f t="shared" si="205"/>
        <v>-0.1278478934319528</v>
      </c>
      <c r="FK36" s="13">
        <f t="shared" si="205"/>
        <v>-0.10024934327861457</v>
      </c>
    </row>
    <row r="37" spans="1:167" x14ac:dyDescent="0.2">
      <c r="B37" s="3" t="s">
        <v>124</v>
      </c>
      <c r="C37" s="3" t="s">
        <v>128</v>
      </c>
      <c r="E37" s="13">
        <f>E10-E$27</f>
        <v>825950177.50386477</v>
      </c>
      <c r="F37" s="13">
        <f>F10-F$27</f>
        <v>-58381937.326022416</v>
      </c>
      <c r="G37" s="13">
        <f t="shared" ref="G37:AB37" si="206">G10-G$27</f>
        <v>1372016.8813586235</v>
      </c>
      <c r="H37" s="13">
        <f t="shared" si="206"/>
        <v>-45495068.535566568</v>
      </c>
      <c r="I37" s="13">
        <f t="shared" si="206"/>
        <v>208570906.72278535</v>
      </c>
      <c r="J37" s="13">
        <f t="shared" si="206"/>
        <v>-99786373.348216534</v>
      </c>
      <c r="K37" s="13">
        <f t="shared" si="206"/>
        <v>81107663.769786879</v>
      </c>
      <c r="L37" s="13">
        <f t="shared" si="206"/>
        <v>243855998.96030837</v>
      </c>
      <c r="M37" s="13">
        <f t="shared" si="206"/>
        <v>-43180856.110655993</v>
      </c>
      <c r="N37" s="13">
        <f t="shared" si="206"/>
        <v>-7173695.0463101156</v>
      </c>
      <c r="O37" s="13">
        <f t="shared" si="206"/>
        <v>-953867.71064648416</v>
      </c>
      <c r="P37" s="13">
        <f t="shared" si="206"/>
        <v>-12824571.444697499</v>
      </c>
      <c r="Q37" s="13">
        <f t="shared" si="206"/>
        <v>1211536.91386818</v>
      </c>
      <c r="R37" s="13">
        <f t="shared" si="206"/>
        <v>3287552.990660727</v>
      </c>
      <c r="S37" s="13">
        <f t="shared" si="206"/>
        <v>-174977.62114100903</v>
      </c>
      <c r="T37" s="13">
        <f t="shared" si="206"/>
        <v>5681687.4374626586</v>
      </c>
      <c r="U37" s="13">
        <f t="shared" si="206"/>
        <v>1088960.32795748</v>
      </c>
      <c r="V37" s="13">
        <f t="shared" si="206"/>
        <v>91259896.075260162</v>
      </c>
      <c r="W37" s="13">
        <f t="shared" si="206"/>
        <v>-46943298.387741089</v>
      </c>
      <c r="X37" s="13">
        <f t="shared" si="206"/>
        <v>-55118288.718880177</v>
      </c>
      <c r="Y37" s="13">
        <f t="shared" si="206"/>
        <v>-16160053.732789874</v>
      </c>
      <c r="Z37" s="13">
        <f t="shared" si="206"/>
        <v>2848235.5209799167</v>
      </c>
      <c r="AA37" s="13">
        <f t="shared" si="206"/>
        <v>-1192879.441876173</v>
      </c>
      <c r="AB37" s="13">
        <f t="shared" si="206"/>
        <v>1279168.1098185517</v>
      </c>
      <c r="AC37" s="13">
        <f>AC10-AC$27</f>
        <v>-56744601.211240649</v>
      </c>
      <c r="AD37" s="35"/>
      <c r="AE37" s="35"/>
      <c r="EK37" s="3" t="s">
        <v>124</v>
      </c>
      <c r="EL37" s="3" t="s">
        <v>128</v>
      </c>
      <c r="EM37" s="13">
        <f>EM10-EM$27</f>
        <v>3.663220054517855</v>
      </c>
      <c r="EN37" s="13">
        <f>EN10-EN$27</f>
        <v>-0.73018684919821153</v>
      </c>
      <c r="EO37" s="13">
        <f t="shared" ref="EO37:FJ37" si="207">EO10-EO$27</f>
        <v>3.4138578257991714E-4</v>
      </c>
      <c r="EP37" s="13">
        <f t="shared" si="207"/>
        <v>-1.1994328330090898E-2</v>
      </c>
      <c r="EQ37" s="13">
        <f t="shared" si="207"/>
        <v>2.5235552319184951E-2</v>
      </c>
      <c r="ER37" s="13">
        <f t="shared" si="207"/>
        <v>-0.11146257712146102</v>
      </c>
      <c r="ES37" s="13">
        <f t="shared" si="207"/>
        <v>0.13390021291296192</v>
      </c>
      <c r="ET37" s="13">
        <f t="shared" si="207"/>
        <v>0.22434675436383125</v>
      </c>
      <c r="EU37" s="13">
        <f t="shared" si="207"/>
        <v>-0.34184541553163372</v>
      </c>
      <c r="EV37" s="13">
        <f t="shared" si="207"/>
        <v>-15.976790902209306</v>
      </c>
      <c r="EW37" s="13">
        <f t="shared" si="207"/>
        <v>-4.0177337710483076E-3</v>
      </c>
      <c r="EX37" s="13">
        <f t="shared" si="207"/>
        <v>-5.9858842004836876E-2</v>
      </c>
      <c r="EY37" s="13">
        <f t="shared" si="207"/>
        <v>7.723940422003086E-4</v>
      </c>
      <c r="EZ37" s="13">
        <f t="shared" si="207"/>
        <v>2.6247511110747912E-2</v>
      </c>
      <c r="FA37" s="13">
        <f t="shared" si="207"/>
        <v>-2.7595834892466149E-4</v>
      </c>
      <c r="FB37" s="13">
        <f t="shared" si="207"/>
        <v>1.2796752099812894E-2</v>
      </c>
      <c r="FC37" s="13">
        <f t="shared" si="207"/>
        <v>2.9228002558000767E-2</v>
      </c>
      <c r="FD37" s="13">
        <f t="shared" si="207"/>
        <v>4.8684694925448468E-2</v>
      </c>
      <c r="FE37" s="13">
        <f t="shared" si="207"/>
        <v>-3.5468141714017687E-2</v>
      </c>
      <c r="FF37" s="13">
        <f t="shared" si="207"/>
        <v>-1.0645134155072844E-2</v>
      </c>
      <c r="FG37" s="13">
        <f t="shared" si="207"/>
        <v>-4.7163022488754119E-3</v>
      </c>
      <c r="FH37" s="13">
        <f t="shared" si="207"/>
        <v>1.6318371005926036E-2</v>
      </c>
      <c r="FI37" s="13">
        <f t="shared" si="207"/>
        <v>-5.7562132487418705E-3</v>
      </c>
      <c r="FJ37" s="13">
        <f t="shared" si="207"/>
        <v>3.1068243926308359E-2</v>
      </c>
      <c r="FK37" s="13">
        <f>FK10-FK$27</f>
        <v>-8.4256520811964886E-2</v>
      </c>
    </row>
    <row r="38" spans="1:167" x14ac:dyDescent="0.2">
      <c r="A38" s="3"/>
      <c r="B38" s="3"/>
      <c r="C38" s="2" t="s">
        <v>134</v>
      </c>
      <c r="D38" s="12"/>
      <c r="E38" s="15">
        <f>AVERAGE(E32:E37)</f>
        <v>812356199.81884718</v>
      </c>
      <c r="F38" s="15">
        <f t="shared" ref="F38" si="208">AVERAGE(F32:F37)</f>
        <v>-56093026.97257445</v>
      </c>
      <c r="G38" s="15">
        <f t="shared" ref="G38" si="209">AVERAGE(G32:G37)</f>
        <v>-39887398.621056356</v>
      </c>
      <c r="H38" s="15">
        <f t="shared" ref="H38" si="210">AVERAGE(H32:H37)</f>
        <v>-57031820.814058185</v>
      </c>
      <c r="I38" s="15">
        <f t="shared" ref="I38" si="211">AVERAGE(I32:I37)</f>
        <v>171295777.68175119</v>
      </c>
      <c r="J38" s="15">
        <f t="shared" ref="J38" si="212">AVERAGE(J32:J37)</f>
        <v>-79954117.614113331</v>
      </c>
      <c r="K38" s="15">
        <f t="shared" ref="K38" si="213">AVERAGE(K32:K37)</f>
        <v>81568094.202064559</v>
      </c>
      <c r="L38" s="15">
        <f t="shared" ref="L38" si="214">AVERAGE(L32:L37)</f>
        <v>249573796.62062585</v>
      </c>
      <c r="M38" s="15">
        <f t="shared" ref="M38" si="215">AVERAGE(M32:M37)</f>
        <v>-45461525.85138315</v>
      </c>
      <c r="N38" s="15">
        <f t="shared" ref="N38" si="216">AVERAGE(N32:N37)</f>
        <v>-8016777.1610327316</v>
      </c>
      <c r="O38" s="15">
        <f t="shared" ref="O38" si="217">AVERAGE(O32:O37)</f>
        <v>-621375.03822134342</v>
      </c>
      <c r="P38" s="15">
        <f t="shared" ref="P38" si="218">AVERAGE(P32:P37)</f>
        <v>-11705017.873648031</v>
      </c>
      <c r="Q38" s="15">
        <v>0</v>
      </c>
      <c r="R38" s="15">
        <f t="shared" ref="R38" si="219">AVERAGE(R32:R37)</f>
        <v>4070237.5584804439</v>
      </c>
      <c r="S38" s="15">
        <f t="shared" ref="S38" si="220">AVERAGE(S32:S37)</f>
        <v>341182.13591987576</v>
      </c>
      <c r="T38" s="15">
        <f t="shared" ref="T38" si="221">AVERAGE(T32:T37)</f>
        <v>5100979.5220235568</v>
      </c>
      <c r="U38" s="15">
        <v>0</v>
      </c>
      <c r="V38" s="15">
        <f t="shared" ref="V38" si="222">AVERAGE(V32:V37)</f>
        <v>-299822546.79684848</v>
      </c>
      <c r="W38" s="15">
        <f t="shared" ref="W38" si="223">AVERAGE(W32:W37)</f>
        <v>-62345966.233327948</v>
      </c>
      <c r="X38" s="15">
        <f t="shared" ref="X38" si="224">AVERAGE(X32:X37)</f>
        <v>-47755357.622625314</v>
      </c>
      <c r="Y38" s="15">
        <f t="shared" ref="Y38" si="225">AVERAGE(Y32:Y37)</f>
        <v>-13112392.7969022</v>
      </c>
      <c r="Z38" s="15">
        <f t="shared" ref="Z38" si="226">AVERAGE(Z32:Z37)</f>
        <v>2890251.9996815161</v>
      </c>
      <c r="AA38" s="15">
        <f t="shared" ref="AA38" si="227">AVERAGE(AA32:AA37)</f>
        <v>-7771359.3409741521</v>
      </c>
      <c r="AB38" s="15">
        <f t="shared" ref="AB38" si="228">AVERAGE(AB32:AB37)</f>
        <v>-1437213.7789679498</v>
      </c>
      <c r="AC38" s="15">
        <f t="shared" ref="AC38" si="229">AVERAGE(AC32:AC37)</f>
        <v>-30604492.436765272</v>
      </c>
      <c r="AD38" s="34"/>
      <c r="AE38" s="34"/>
      <c r="EK38" s="3"/>
      <c r="EL38" s="37" t="s">
        <v>134</v>
      </c>
      <c r="EM38" s="15">
        <f>AVERAGE(EM32:EM37)</f>
        <v>3.6027730858629528</v>
      </c>
      <c r="EN38" s="15">
        <f t="shared" ref="EN38:EX38" si="230">AVERAGE(EN32:EN37)</f>
        <v>-0.70053017109832683</v>
      </c>
      <c r="EO38" s="15">
        <f t="shared" si="230"/>
        <v>-1.0718560107043843E-2</v>
      </c>
      <c r="EP38" s="15">
        <f t="shared" si="230"/>
        <v>-1.5026168163111845E-2</v>
      </c>
      <c r="EQ38" s="15">
        <f t="shared" si="230"/>
        <v>2.0680546765481856E-2</v>
      </c>
      <c r="ER38" s="15">
        <f t="shared" si="230"/>
        <v>-8.9279114526291406E-2</v>
      </c>
      <c r="ES38" s="15">
        <f t="shared" si="230"/>
        <v>0.13462018380637228</v>
      </c>
      <c r="ET38" s="15">
        <f t="shared" si="230"/>
        <v>0.23016434189849078</v>
      </c>
      <c r="EU38" s="15">
        <f t="shared" si="230"/>
        <v>-0.36035642949408508</v>
      </c>
      <c r="EV38" s="15">
        <f t="shared" si="230"/>
        <v>-17.750696954013943</v>
      </c>
      <c r="EW38" s="15">
        <f t="shared" si="230"/>
        <v>-2.654707494093789E-3</v>
      </c>
      <c r="EX38" s="15">
        <f t="shared" si="230"/>
        <v>-5.4663241097024466E-2</v>
      </c>
      <c r="EY38" s="15">
        <v>0</v>
      </c>
      <c r="EZ38" s="15">
        <f t="shared" ref="EZ38:FB38" si="231">AVERAGE(EZ32:EZ37)</f>
        <v>3.2572517667165873E-2</v>
      </c>
      <c r="FA38" s="15">
        <f t="shared" si="231"/>
        <v>5.2948480281252023E-4</v>
      </c>
      <c r="FB38" s="15">
        <f t="shared" si="231"/>
        <v>1.1427904784293655E-2</v>
      </c>
      <c r="FC38" s="15">
        <v>0</v>
      </c>
      <c r="FD38" s="15">
        <f t="shared" ref="FD38:FK38" si="232">AVERAGE(FD32:FD37)</f>
        <v>-0.16192111479859603</v>
      </c>
      <c r="FE38" s="15">
        <f t="shared" si="232"/>
        <v>-4.691838368682244E-2</v>
      </c>
      <c r="FF38" s="15">
        <f t="shared" si="232"/>
        <v>-9.2175893794053752E-3</v>
      </c>
      <c r="FG38" s="15">
        <f t="shared" si="232"/>
        <v>-3.8245039457826396E-3</v>
      </c>
      <c r="FH38" s="15">
        <f t="shared" si="232"/>
        <v>1.6560613767692897E-2</v>
      </c>
      <c r="FI38" s="15">
        <f t="shared" si="232"/>
        <v>-3.306984517798147E-2</v>
      </c>
      <c r="FJ38" s="15">
        <f t="shared" si="232"/>
        <v>-3.5544375992123255E-2</v>
      </c>
      <c r="FK38" s="15">
        <f t="shared" si="232"/>
        <v>-4.4741003961089175E-2</v>
      </c>
    </row>
    <row r="39" spans="1:167" x14ac:dyDescent="0.2">
      <c r="B39" s="3" t="s">
        <v>125</v>
      </c>
      <c r="C39" s="3" t="s">
        <v>128</v>
      </c>
      <c r="E39" s="13">
        <f>E13-E$27</f>
        <v>1821705320.1015749</v>
      </c>
      <c r="F39" s="13">
        <f>F13-F$27</f>
        <v>-96602842.467535213</v>
      </c>
      <c r="G39" s="13">
        <f t="shared" ref="G39:AC44" si="233">G13-G$27</f>
        <v>-180714942.65186143</v>
      </c>
      <c r="H39" s="13">
        <f t="shared" si="233"/>
        <v>-145795529.14557648</v>
      </c>
      <c r="I39" s="13">
        <f t="shared" si="233"/>
        <v>291347833.22393537</v>
      </c>
      <c r="J39" s="13">
        <f t="shared" si="233"/>
        <v>-178853092.29749656</v>
      </c>
      <c r="K39" s="13">
        <f t="shared" si="233"/>
        <v>217735179.43433791</v>
      </c>
      <c r="L39" s="13">
        <f t="shared" si="233"/>
        <v>280307832.4625774</v>
      </c>
      <c r="M39" s="13">
        <f t="shared" si="233"/>
        <v>-81313138.539839</v>
      </c>
      <c r="N39" s="13">
        <f t="shared" si="233"/>
        <v>-7665992.3872852139</v>
      </c>
      <c r="O39" s="13">
        <f t="shared" si="233"/>
        <v>578785.43720996985</v>
      </c>
      <c r="P39" s="13">
        <f t="shared" si="233"/>
        <v>-32273314.5113976</v>
      </c>
      <c r="Q39" s="13">
        <f t="shared" si="233"/>
        <v>7109344.5972317401</v>
      </c>
      <c r="R39" s="13">
        <f t="shared" si="233"/>
        <v>3400753.1861859262</v>
      </c>
      <c r="S39" s="13">
        <f t="shared" si="233"/>
        <v>8519302.2312374413</v>
      </c>
      <c r="T39" s="13">
        <f t="shared" si="233"/>
        <v>7457851.5231256885</v>
      </c>
      <c r="U39" s="13">
        <f t="shared" si="233"/>
        <v>209551.00395140899</v>
      </c>
      <c r="V39" s="13">
        <f>V13-V$27</f>
        <v>-863361663.06447983</v>
      </c>
      <c r="W39" s="13">
        <f t="shared" si="233"/>
        <v>-301516185.84050131</v>
      </c>
      <c r="X39" s="13">
        <f t="shared" si="233"/>
        <v>-161631392.49520111</v>
      </c>
      <c r="Y39" s="13">
        <f t="shared" si="233"/>
        <v>-39529761.223001897</v>
      </c>
      <c r="Z39" s="13">
        <f t="shared" si="233"/>
        <v>-1264777.1818686835</v>
      </c>
      <c r="AA39" s="13">
        <f t="shared" si="233"/>
        <v>-61736805.879230142</v>
      </c>
      <c r="AB39" s="13">
        <f t="shared" si="233"/>
        <v>-5332170.5577310491</v>
      </c>
      <c r="AC39" s="13">
        <f t="shared" si="233"/>
        <v>-123388569.33633661</v>
      </c>
      <c r="AD39" s="35"/>
      <c r="AE39" s="35"/>
      <c r="EK39" s="3" t="s">
        <v>125</v>
      </c>
      <c r="EL39" s="3" t="s">
        <v>128</v>
      </c>
      <c r="EM39" s="13">
        <f>EM13-EM$27</f>
        <v>8.1027128158151687</v>
      </c>
      <c r="EN39" s="13">
        <f>EN13-EN$27</f>
        <v>-1.246830676306721</v>
      </c>
      <c r="EO39" s="13">
        <f t="shared" ref="EO39:FC39" si="234">EO13-EO$27</f>
        <v>-4.8460369907154077E-2</v>
      </c>
      <c r="EP39" s="13">
        <f t="shared" si="234"/>
        <v>-3.8316291564205518E-2</v>
      </c>
      <c r="EQ39" s="13">
        <f t="shared" si="234"/>
        <v>3.5425566830135299E-2</v>
      </c>
      <c r="ER39" s="13">
        <f t="shared" si="234"/>
        <v>-0.19932049972603449</v>
      </c>
      <c r="ES39" s="13">
        <f t="shared" si="234"/>
        <v>0.34655183277617807</v>
      </c>
      <c r="ET39" s="13">
        <f t="shared" si="234"/>
        <v>0.26170249285248137</v>
      </c>
      <c r="EU39" s="13">
        <f t="shared" si="234"/>
        <v>-0.65398958075631297</v>
      </c>
      <c r="EV39" s="13">
        <f t="shared" si="234"/>
        <v>-17.018175138879609</v>
      </c>
      <c r="EW39" s="13">
        <f t="shared" si="234"/>
        <v>2.5683858002811281E-3</v>
      </c>
      <c r="EX39" s="13">
        <f t="shared" si="234"/>
        <v>-0.14826340705607954</v>
      </c>
      <c r="EY39" s="13">
        <f t="shared" si="234"/>
        <v>6.392365172042367E-3</v>
      </c>
      <c r="EZ39" s="13">
        <f t="shared" si="234"/>
        <v>2.715630059968771E-2</v>
      </c>
      <c r="FA39" s="13">
        <f t="shared" si="234"/>
        <v>1.3685739426406043E-2</v>
      </c>
      <c r="FB39" s="13">
        <f t="shared" si="234"/>
        <v>1.708993335217714E-2</v>
      </c>
      <c r="FC39" s="13">
        <f t="shared" si="234"/>
        <v>6.757267834385663E-3</v>
      </c>
      <c r="FD39" s="13">
        <f>FD13-FD$27</f>
        <v>-0.46340473681827588</v>
      </c>
      <c r="FE39" s="13">
        <f t="shared" ref="FE39:FK39" si="235">FE13-FE$27</f>
        <v>-0.22326871052547315</v>
      </c>
      <c r="FF39" s="13">
        <f t="shared" si="235"/>
        <v>-3.1131618273850636E-2</v>
      </c>
      <c r="FG39" s="13">
        <f t="shared" si="235"/>
        <v>-1.1507693542150713E-2</v>
      </c>
      <c r="FH39" s="13">
        <f t="shared" si="235"/>
        <v>-7.2399472206860355E-3</v>
      </c>
      <c r="FI39" s="13">
        <f t="shared" si="235"/>
        <v>-0.25710832750848112</v>
      </c>
      <c r="FJ39" s="13">
        <f t="shared" si="235"/>
        <v>-0.13350644234289288</v>
      </c>
      <c r="FK39" s="13">
        <f t="shared" si="235"/>
        <v>-0.17788114329181071</v>
      </c>
    </row>
    <row r="40" spans="1:167" x14ac:dyDescent="0.2">
      <c r="B40" s="3" t="s">
        <v>125</v>
      </c>
      <c r="C40" s="3" t="s">
        <v>128</v>
      </c>
      <c r="E40" s="13">
        <f t="shared" ref="E40:T44" si="236">E14-E$27</f>
        <v>1733468490.4267049</v>
      </c>
      <c r="F40" s="13">
        <f t="shared" si="236"/>
        <v>-94222687.853234813</v>
      </c>
      <c r="G40" s="13">
        <f t="shared" si="236"/>
        <v>-189184514.59568143</v>
      </c>
      <c r="H40" s="13">
        <f t="shared" si="236"/>
        <v>-164225711.83900642</v>
      </c>
      <c r="I40" s="13">
        <f t="shared" si="236"/>
        <v>264592822.01383638</v>
      </c>
      <c r="J40" s="13">
        <f t="shared" si="236"/>
        <v>-142140435.58802652</v>
      </c>
      <c r="K40" s="13">
        <f t="shared" si="236"/>
        <v>204770052.3676759</v>
      </c>
      <c r="L40" s="13">
        <f t="shared" si="236"/>
        <v>278470582.07160139</v>
      </c>
      <c r="M40" s="13">
        <f t="shared" si="236"/>
        <v>-79894847.811692983</v>
      </c>
      <c r="N40" s="13">
        <f t="shared" si="236"/>
        <v>-7926413.9596641138</v>
      </c>
      <c r="O40" s="13">
        <f t="shared" si="236"/>
        <v>-120615.6135600803</v>
      </c>
      <c r="P40" s="13">
        <f t="shared" si="236"/>
        <v>-30823215.355484694</v>
      </c>
      <c r="Q40" s="13">
        <f t="shared" si="236"/>
        <v>8043325.4961630004</v>
      </c>
      <c r="R40" s="13">
        <f t="shared" si="236"/>
        <v>3602739.497773923</v>
      </c>
      <c r="S40" s="13">
        <f t="shared" si="236"/>
        <v>6328081.4355921401</v>
      </c>
      <c r="T40" s="13">
        <f t="shared" si="236"/>
        <v>8139375.7303338787</v>
      </c>
      <c r="U40" s="13">
        <f t="shared" si="233"/>
        <v>424198.508858182</v>
      </c>
      <c r="V40" s="13">
        <f t="shared" si="233"/>
        <v>-1062419814.0662603</v>
      </c>
      <c r="W40" s="13">
        <f t="shared" si="233"/>
        <v>-364126615.51316118</v>
      </c>
      <c r="X40" s="13">
        <f t="shared" si="233"/>
        <v>-202056057.34308612</v>
      </c>
      <c r="Y40" s="13">
        <f t="shared" si="233"/>
        <v>-64079336.367698878</v>
      </c>
      <c r="Z40" s="13">
        <f t="shared" si="233"/>
        <v>-1774469.6423265841</v>
      </c>
      <c r="AA40" s="13">
        <f t="shared" si="233"/>
        <v>-62676219.524883151</v>
      </c>
      <c r="AB40" s="13">
        <f t="shared" si="233"/>
        <v>-4343493.8469826505</v>
      </c>
      <c r="AC40" s="13">
        <f t="shared" si="233"/>
        <v>-155862945.37391961</v>
      </c>
      <c r="AD40" s="35"/>
      <c r="AE40" s="35"/>
      <c r="EK40" s="3" t="s">
        <v>125</v>
      </c>
      <c r="EL40" s="3" t="s">
        <v>128</v>
      </c>
      <c r="EM40" s="13">
        <f t="shared" ref="EM40:FK40" si="237">EM14-EM$27</f>
        <v>7.7087196193385088</v>
      </c>
      <c r="EN40" s="13">
        <f t="shared" si="237"/>
        <v>-1.2131424019209156</v>
      </c>
      <c r="EO40" s="13">
        <f t="shared" si="237"/>
        <v>-5.0724165907724661E-2</v>
      </c>
      <c r="EP40" s="13">
        <f t="shared" si="237"/>
        <v>-4.3141224571477066E-2</v>
      </c>
      <c r="EQ40" s="13">
        <f t="shared" si="237"/>
        <v>3.212277157051191E-2</v>
      </c>
      <c r="ER40" s="13">
        <f t="shared" si="237"/>
        <v>-0.15856980374035756</v>
      </c>
      <c r="ES40" s="13">
        <f t="shared" si="237"/>
        <v>0.32685136207483856</v>
      </c>
      <c r="ET40" s="13">
        <f t="shared" si="237"/>
        <v>0.25980295345584448</v>
      </c>
      <c r="EU40" s="13">
        <f t="shared" si="237"/>
        <v>-0.64218307807962161</v>
      </c>
      <c r="EV40" s="13">
        <f t="shared" si="237"/>
        <v>-17.566159991883151</v>
      </c>
      <c r="EW40" s="13">
        <f t="shared" si="237"/>
        <v>-5.3533605747607509E-4</v>
      </c>
      <c r="EX40" s="13">
        <f t="shared" si="237"/>
        <v>-0.14177869831063306</v>
      </c>
      <c r="EY40" s="13">
        <f t="shared" si="237"/>
        <v>7.4077125850179424E-3</v>
      </c>
      <c r="EZ40" s="13">
        <f t="shared" si="237"/>
        <v>2.8778575190845535E-2</v>
      </c>
      <c r="FA40" s="13">
        <f t="shared" si="237"/>
        <v>1.0095594240458859E-2</v>
      </c>
      <c r="FB40" s="13">
        <f t="shared" si="237"/>
        <v>1.8758307103809831E-2</v>
      </c>
      <c r="FC40" s="13">
        <f t="shared" si="237"/>
        <v>1.2645817243781688E-2</v>
      </c>
      <c r="FD40" s="13">
        <f t="shared" si="237"/>
        <v>-0.56843189592057586</v>
      </c>
      <c r="FE40" s="13">
        <f t="shared" si="237"/>
        <v>-0.26878545444785518</v>
      </c>
      <c r="FF40" s="13">
        <f t="shared" si="237"/>
        <v>-3.8879428434346136E-2</v>
      </c>
      <c r="FG40" s="13">
        <f t="shared" si="237"/>
        <v>-1.8609425928437395E-2</v>
      </c>
      <c r="FH40" s="13">
        <f t="shared" si="237"/>
        <v>-1.0156182477669931E-2</v>
      </c>
      <c r="FI40" s="13">
        <f t="shared" si="237"/>
        <v>-0.26095977002098603</v>
      </c>
      <c r="FJ40" s="13">
        <f t="shared" si="237"/>
        <v>-0.10788976067305778</v>
      </c>
      <c r="FK40" s="13">
        <f t="shared" si="237"/>
        <v>-0.22160314695589134</v>
      </c>
    </row>
    <row r="41" spans="1:167" x14ac:dyDescent="0.2">
      <c r="B41" s="3" t="s">
        <v>125</v>
      </c>
      <c r="C41" s="3" t="s">
        <v>128</v>
      </c>
      <c r="E41" s="13">
        <f t="shared" si="236"/>
        <v>1757163884.866395</v>
      </c>
      <c r="F41" s="13">
        <f t="shared" si="236"/>
        <v>-96190826.673789918</v>
      </c>
      <c r="G41" s="13">
        <f t="shared" si="233"/>
        <v>-226891954.24368143</v>
      </c>
      <c r="H41" s="13">
        <f t="shared" si="233"/>
        <v>-166163369.2132864</v>
      </c>
      <c r="I41" s="13">
        <f t="shared" si="233"/>
        <v>329977682.49094141</v>
      </c>
      <c r="J41" s="13">
        <f t="shared" si="233"/>
        <v>-140025594.41167665</v>
      </c>
      <c r="K41" s="13">
        <f t="shared" si="233"/>
        <v>245002542.70249391</v>
      </c>
      <c r="L41" s="13">
        <f t="shared" si="233"/>
        <v>285872963.21636641</v>
      </c>
      <c r="M41" s="13">
        <f t="shared" si="233"/>
        <v>-88087846.736105978</v>
      </c>
      <c r="N41" s="13">
        <f t="shared" si="233"/>
        <v>-9794039.585670216</v>
      </c>
      <c r="O41" s="13">
        <f t="shared" si="233"/>
        <v>530047.48054009979</v>
      </c>
      <c r="P41" s="13">
        <f t="shared" si="233"/>
        <v>-33210227.888448596</v>
      </c>
      <c r="Q41" s="13">
        <f t="shared" si="233"/>
        <v>7624098.1014565201</v>
      </c>
      <c r="R41" s="13">
        <f t="shared" si="233"/>
        <v>4303699.9793997332</v>
      </c>
      <c r="S41" s="13">
        <f t="shared" si="233"/>
        <v>4377024.3626442412</v>
      </c>
      <c r="T41" s="13">
        <f t="shared" si="233"/>
        <v>8153787.9032948194</v>
      </c>
      <c r="U41" s="13">
        <f t="shared" si="233"/>
        <v>282426.18399923202</v>
      </c>
      <c r="V41" s="13">
        <f t="shared" si="233"/>
        <v>-1031901492.2178001</v>
      </c>
      <c r="W41" s="13">
        <f t="shared" si="233"/>
        <v>-277074359.41339111</v>
      </c>
      <c r="X41" s="13">
        <f t="shared" si="233"/>
        <v>-145926688.39344311</v>
      </c>
      <c r="Y41" s="13">
        <f t="shared" si="233"/>
        <v>-56170144.149916887</v>
      </c>
      <c r="Z41" s="13">
        <f t="shared" si="233"/>
        <v>-1986653.1972881835</v>
      </c>
      <c r="AA41" s="13">
        <f t="shared" si="233"/>
        <v>-74444023.886041164</v>
      </c>
      <c r="AB41" s="13">
        <f t="shared" si="233"/>
        <v>-3890657.2484607492</v>
      </c>
      <c r="AC41" s="13">
        <f t="shared" si="233"/>
        <v>-160450110.83736861</v>
      </c>
      <c r="AD41" s="35"/>
      <c r="AE41" s="35"/>
      <c r="EK41" s="3" t="s">
        <v>125</v>
      </c>
      <c r="EL41" s="3" t="s">
        <v>128</v>
      </c>
      <c r="EM41" s="13">
        <f>EM15-EM$27</f>
        <v>7.814514339546311</v>
      </c>
      <c r="EN41" s="13">
        <f t="shared" ref="EM41:FK41" si="238">EN15-EN$27</f>
        <v>-1.2409793696687834</v>
      </c>
      <c r="EO41" s="13">
        <f t="shared" si="238"/>
        <v>-6.0795940384499925E-2</v>
      </c>
      <c r="EP41" s="13">
        <f t="shared" si="238"/>
        <v>-4.3648276866030067E-2</v>
      </c>
      <c r="EQ41" s="13">
        <f t="shared" si="238"/>
        <v>4.0208879287808044E-2</v>
      </c>
      <c r="ER41" s="13">
        <f t="shared" si="238"/>
        <v>-0.15622001408391184</v>
      </c>
      <c r="ES41" s="13">
        <f t="shared" si="238"/>
        <v>0.38772207891669141</v>
      </c>
      <c r="ET41" s="13">
        <f t="shared" si="238"/>
        <v>0.2674667604908314</v>
      </c>
      <c r="EU41" s="13">
        <f t="shared" si="238"/>
        <v>-0.71061389618875292</v>
      </c>
      <c r="EV41" s="13">
        <f t="shared" si="238"/>
        <v>-21.434996222458661</v>
      </c>
      <c r="EW41" s="13">
        <f t="shared" si="238"/>
        <v>2.3487719189632479E-3</v>
      </c>
      <c r="EX41" s="13">
        <f t="shared" si="238"/>
        <v>-0.15244342377815928</v>
      </c>
      <c r="EY41" s="13">
        <f t="shared" si="238"/>
        <v>6.9489579006626898E-3</v>
      </c>
      <c r="EZ41" s="13">
        <f t="shared" si="238"/>
        <v>3.4415302987386542E-2</v>
      </c>
      <c r="FA41" s="13">
        <f t="shared" si="238"/>
        <v>6.9336504395297038E-3</v>
      </c>
      <c r="FB41" s="13">
        <f t="shared" si="238"/>
        <v>1.879370232723181E-2</v>
      </c>
      <c r="FC41" s="13">
        <f t="shared" si="238"/>
        <v>8.8095543598858683E-3</v>
      </c>
      <c r="FD41" s="13">
        <f t="shared" si="238"/>
        <v>-0.55237080532399752</v>
      </c>
      <c r="FE41" s="13">
        <f t="shared" si="238"/>
        <v>-0.20542616852818374</v>
      </c>
      <c r="FF41" s="13">
        <f t="shared" si="238"/>
        <v>-2.8117457149745645E-2</v>
      </c>
      <c r="FG41" s="13">
        <f t="shared" si="238"/>
        <v>-1.6325246374702382E-2</v>
      </c>
      <c r="FH41" s="13">
        <f t="shared" si="238"/>
        <v>-1.1369971318958977E-2</v>
      </c>
      <c r="FI41" s="13">
        <f t="shared" si="238"/>
        <v>-0.30907366236656242</v>
      </c>
      <c r="FJ41" s="13">
        <f t="shared" si="238"/>
        <v>-9.6291005468080004E-2</v>
      </c>
      <c r="FK41" s="13">
        <f t="shared" si="238"/>
        <v>-0.22767785815160513</v>
      </c>
    </row>
    <row r="42" spans="1:167" x14ac:dyDescent="0.2">
      <c r="B42" s="3" t="s">
        <v>125</v>
      </c>
      <c r="C42" s="3" t="s">
        <v>128</v>
      </c>
      <c r="E42" s="13">
        <f t="shared" si="236"/>
        <v>1891733290.9157948</v>
      </c>
      <c r="F42" s="13">
        <f t="shared" si="236"/>
        <v>-94484475.607609808</v>
      </c>
      <c r="G42" s="13">
        <f t="shared" si="233"/>
        <v>-117791394.98613143</v>
      </c>
      <c r="H42" s="13">
        <f t="shared" si="233"/>
        <v>-110145934.66017652</v>
      </c>
      <c r="I42" s="13">
        <f t="shared" si="233"/>
        <v>307818583.33682132</v>
      </c>
      <c r="J42" s="13">
        <f t="shared" si="233"/>
        <v>-108154246.06913662</v>
      </c>
      <c r="K42" s="13">
        <f t="shared" si="233"/>
        <v>219064658.85308892</v>
      </c>
      <c r="L42" s="13">
        <f t="shared" si="233"/>
        <v>277145295.67348838</v>
      </c>
      <c r="M42" s="13">
        <f t="shared" si="233"/>
        <v>-66082779.225552976</v>
      </c>
      <c r="N42" s="13">
        <f t="shared" si="233"/>
        <v>-4802531.554806415</v>
      </c>
      <c r="O42" s="13">
        <f t="shared" si="233"/>
        <v>103339.8398841999</v>
      </c>
      <c r="P42" s="13">
        <f t="shared" si="233"/>
        <v>-28777382.276485398</v>
      </c>
      <c r="Q42" s="13">
        <f t="shared" si="233"/>
        <v>6982731.5854406804</v>
      </c>
      <c r="R42" s="13">
        <f t="shared" si="233"/>
        <v>4295378.3622561321</v>
      </c>
      <c r="S42" s="13">
        <f t="shared" si="233"/>
        <v>9430351.9596882425</v>
      </c>
      <c r="T42" s="13">
        <f t="shared" si="233"/>
        <v>7242674.6648420589</v>
      </c>
      <c r="U42" s="13">
        <f t="shared" si="233"/>
        <v>168723.56060294999</v>
      </c>
      <c r="V42" s="13">
        <f t="shared" si="233"/>
        <v>-742376686.36468983</v>
      </c>
      <c r="W42" s="13">
        <f t="shared" si="233"/>
        <v>-157040339.3275013</v>
      </c>
      <c r="X42" s="13">
        <f t="shared" si="233"/>
        <v>-149803371.35310912</v>
      </c>
      <c r="Y42" s="13">
        <f t="shared" si="233"/>
        <v>-28643128.674076855</v>
      </c>
      <c r="Z42" s="13">
        <f t="shared" si="233"/>
        <v>424998.42471671663</v>
      </c>
      <c r="AA42" s="13">
        <f t="shared" si="233"/>
        <v>-29220839.187778175</v>
      </c>
      <c r="AB42" s="13">
        <f t="shared" si="233"/>
        <v>-1392551.5179490484</v>
      </c>
      <c r="AC42" s="13">
        <f t="shared" si="233"/>
        <v>-257021.65119361877</v>
      </c>
      <c r="AD42" s="35"/>
      <c r="AE42" s="35"/>
      <c r="EK42" s="3" t="s">
        <v>125</v>
      </c>
      <c r="EL42" s="3" t="s">
        <v>128</v>
      </c>
      <c r="EM42" s="13">
        <f t="shared" ref="EM42:FK42" si="239">EM16-EM$27</f>
        <v>8.4154671785050414</v>
      </c>
      <c r="EN42" s="13">
        <f t="shared" si="239"/>
        <v>-1.216834466833798</v>
      </c>
      <c r="EO42" s="13">
        <f t="shared" si="239"/>
        <v>-3.1624334068687809E-2</v>
      </c>
      <c r="EP42" s="13">
        <f t="shared" si="239"/>
        <v>-2.8972927312404306E-2</v>
      </c>
      <c r="EQ42" s="13">
        <f t="shared" si="239"/>
        <v>3.7462975064529336E-2</v>
      </c>
      <c r="ER42" s="13">
        <f t="shared" si="239"/>
        <v>-0.12077746944978296</v>
      </c>
      <c r="ES42" s="13">
        <f t="shared" si="239"/>
        <v>0.34856729061841041</v>
      </c>
      <c r="ET42" s="13">
        <f t="shared" si="239"/>
        <v>0.25843380720089626</v>
      </c>
      <c r="EU42" s="13">
        <f t="shared" si="239"/>
        <v>-0.52803391984193615</v>
      </c>
      <c r="EV42" s="13">
        <f t="shared" si="239"/>
        <v>-10.86460834937639</v>
      </c>
      <c r="EW42" s="13">
        <f t="shared" si="239"/>
        <v>4.4625251801908711E-4</v>
      </c>
      <c r="EX42" s="13">
        <f t="shared" si="239"/>
        <v>-0.13259914277832846</v>
      </c>
      <c r="EY42" s="13">
        <f t="shared" si="239"/>
        <v>6.2566359022369015E-3</v>
      </c>
      <c r="EZ42" s="13">
        <f t="shared" si="239"/>
        <v>3.4348322739606918E-2</v>
      </c>
      <c r="FA42" s="13">
        <f t="shared" si="239"/>
        <v>1.5189135322802425E-2</v>
      </c>
      <c r="FB42" s="13">
        <f t="shared" si="239"/>
        <v>1.6565452244599693E-2</v>
      </c>
      <c r="FC42" s="13">
        <f t="shared" si="239"/>
        <v>5.5736094563411743E-3</v>
      </c>
      <c r="FD42" s="13">
        <f t="shared" si="239"/>
        <v>-0.39926544029923816</v>
      </c>
      <c r="FE42" s="13">
        <f t="shared" si="239"/>
        <v>-0.11721369773162271</v>
      </c>
      <c r="FF42" s="13">
        <f t="shared" si="239"/>
        <v>-2.8861712318332955E-2</v>
      </c>
      <c r="FG42" s="13">
        <f t="shared" si="239"/>
        <v>-8.3475837492631572E-3</v>
      </c>
      <c r="FH42" s="13">
        <f t="shared" si="239"/>
        <v>2.4334767996499751E-3</v>
      </c>
      <c r="FI42" s="13">
        <f t="shared" si="239"/>
        <v>-0.12286606151369184</v>
      </c>
      <c r="FJ42" s="13">
        <f t="shared" si="239"/>
        <v>-3.3670577022139048E-2</v>
      </c>
      <c r="FK42" s="13">
        <f t="shared" si="239"/>
        <v>-8.4827613750726449E-4</v>
      </c>
    </row>
    <row r="43" spans="1:167" x14ac:dyDescent="0.2">
      <c r="B43" s="3" t="s">
        <v>125</v>
      </c>
      <c r="C43" s="3" t="s">
        <v>128</v>
      </c>
      <c r="E43" s="13">
        <f t="shared" si="236"/>
        <v>1660955769.0924549</v>
      </c>
      <c r="F43" s="13">
        <f t="shared" si="236"/>
        <v>-96273278.292564318</v>
      </c>
      <c r="G43" s="13">
        <f t="shared" si="233"/>
        <v>-315095364.96598125</v>
      </c>
      <c r="H43" s="13">
        <f t="shared" si="233"/>
        <v>-194099764.27201653</v>
      </c>
      <c r="I43" s="13">
        <f t="shared" si="233"/>
        <v>266834374.95289934</v>
      </c>
      <c r="J43" s="13">
        <f t="shared" si="233"/>
        <v>-250317203.15807652</v>
      </c>
      <c r="K43" s="13">
        <f>K17-K$27</f>
        <v>220917172.37761992</v>
      </c>
      <c r="L43" s="13">
        <f t="shared" si="233"/>
        <v>243218903.09448141</v>
      </c>
      <c r="M43" s="13">
        <f t="shared" si="233"/>
        <v>-93298941.154284984</v>
      </c>
      <c r="N43" s="13">
        <f t="shared" si="233"/>
        <v>-12948686.607480915</v>
      </c>
      <c r="O43" s="13">
        <f t="shared" si="233"/>
        <v>72579.781071129721</v>
      </c>
      <c r="P43" s="13">
        <f t="shared" si="233"/>
        <v>-34425834.275461689</v>
      </c>
      <c r="Q43" s="13">
        <f t="shared" si="233"/>
        <v>6040970.4499209002</v>
      </c>
      <c r="R43" s="13">
        <f t="shared" si="233"/>
        <v>1582974.7895099297</v>
      </c>
      <c r="S43" s="13">
        <f t="shared" si="233"/>
        <v>7141389.7554733409</v>
      </c>
      <c r="T43" s="13">
        <f t="shared" si="233"/>
        <v>4508052.9215423483</v>
      </c>
      <c r="U43" s="13">
        <f t="shared" si="233"/>
        <v>291427.74539402401</v>
      </c>
      <c r="V43" s="13">
        <f t="shared" si="233"/>
        <v>-1251131968.0818701</v>
      </c>
      <c r="W43" s="13">
        <f t="shared" si="233"/>
        <v>-307176455.6182313</v>
      </c>
      <c r="X43" s="13">
        <f t="shared" si="233"/>
        <v>-200706891.01014912</v>
      </c>
      <c r="Y43" s="13">
        <f t="shared" si="233"/>
        <v>-66459851.135425866</v>
      </c>
      <c r="Z43" s="13">
        <f t="shared" si="233"/>
        <v>-620665.63441828452</v>
      </c>
      <c r="AA43" s="13">
        <f t="shared" si="233"/>
        <v>-20074396.494682133</v>
      </c>
      <c r="AB43" s="13">
        <f t="shared" si="233"/>
        <v>-5301211.01332305</v>
      </c>
      <c r="AC43" s="13">
        <f t="shared" si="233"/>
        <v>-157902010.9304986</v>
      </c>
      <c r="AD43" s="35"/>
      <c r="AE43" s="35"/>
      <c r="EK43" s="3" t="s">
        <v>125</v>
      </c>
      <c r="EL43" s="3" t="s">
        <v>128</v>
      </c>
      <c r="EM43" s="13">
        <f t="shared" ref="EM43:ER43" si="240">EM17-EM$27</f>
        <v>7.3850105513672721</v>
      </c>
      <c r="EN43" s="13">
        <f t="shared" si="240"/>
        <v>-1.2421496436976844</v>
      </c>
      <c r="EO43" s="13">
        <f t="shared" si="240"/>
        <v>-8.4310452784810586E-2</v>
      </c>
      <c r="EP43" s="13">
        <f t="shared" si="240"/>
        <v>-5.0954120011440507E-2</v>
      </c>
      <c r="EQ43" s="13">
        <f t="shared" si="240"/>
        <v>3.2399154462650986E-2</v>
      </c>
      <c r="ER43" s="13">
        <f t="shared" si="240"/>
        <v>-0.27842070788974627</v>
      </c>
      <c r="ES43" s="13">
        <f>ES17-ES$27</f>
        <v>0.35137423022502556</v>
      </c>
      <c r="ET43" s="13">
        <f t="shared" ref="ET43:FK43" si="241">ET17-ET$27</f>
        <v>0.22370026926009903</v>
      </c>
      <c r="EU43" s="13">
        <f t="shared" si="241"/>
        <v>-0.75443367648169479</v>
      </c>
      <c r="EV43" s="13">
        <f t="shared" si="241"/>
        <v>-27.70506935756913</v>
      </c>
      <c r="EW43" s="13">
        <f t="shared" si="241"/>
        <v>3.1066530866977107E-4</v>
      </c>
      <c r="EX43" s="13">
        <f t="shared" si="241"/>
        <v>-0.15785524299955694</v>
      </c>
      <c r="EY43" s="13">
        <f t="shared" si="241"/>
        <v>5.2625496575818675E-3</v>
      </c>
      <c r="EZ43" s="13">
        <f t="shared" si="241"/>
        <v>1.2597028740024718E-2</v>
      </c>
      <c r="FA43" s="13">
        <f t="shared" si="241"/>
        <v>1.1423660104302446E-2</v>
      </c>
      <c r="FB43" s="13">
        <f t="shared" si="241"/>
        <v>1.0011248627331007E-2</v>
      </c>
      <c r="FC43" s="13">
        <f t="shared" si="241"/>
        <v>9.05863280941396E-3</v>
      </c>
      <c r="FD43" s="13">
        <f t="shared" si="241"/>
        <v>-0.66741177046361333</v>
      </c>
      <c r="FE43" s="13">
        <f t="shared" si="241"/>
        <v>-0.22739484176350455</v>
      </c>
      <c r="FF43" s="13">
        <f t="shared" si="241"/>
        <v>-3.8621102153983677E-2</v>
      </c>
      <c r="FG43" s="13">
        <f t="shared" si="241"/>
        <v>-1.9296190464093754E-2</v>
      </c>
      <c r="FH43" s="13">
        <f t="shared" si="241"/>
        <v>-3.5535419595354861E-3</v>
      </c>
      <c r="FI43" s="13">
        <f t="shared" si="241"/>
        <v>-8.4787586314947871E-2</v>
      </c>
      <c r="FJ43" s="13">
        <f t="shared" si="241"/>
        <v>-0.13269792796439955</v>
      </c>
      <c r="FK43" s="13">
        <f t="shared" si="241"/>
        <v>-0.22430655302107994</v>
      </c>
    </row>
    <row r="44" spans="1:167" x14ac:dyDescent="0.2">
      <c r="B44" s="3" t="s">
        <v>125</v>
      </c>
      <c r="C44" s="3" t="s">
        <v>128</v>
      </c>
      <c r="E44" s="13">
        <f t="shared" si="236"/>
        <v>1852697594.3159149</v>
      </c>
      <c r="F44" s="13">
        <f t="shared" si="236"/>
        <v>-95622724.954884619</v>
      </c>
      <c r="G44" s="13">
        <f t="shared" si="233"/>
        <v>-147490506.60564137</v>
      </c>
      <c r="H44" s="13">
        <f t="shared" si="233"/>
        <v>-109283035.64081645</v>
      </c>
      <c r="I44" s="13">
        <f t="shared" si="233"/>
        <v>305020302.88103139</v>
      </c>
      <c r="J44" s="13">
        <f t="shared" si="233"/>
        <v>-165198310.32242656</v>
      </c>
      <c r="K44" s="13">
        <f t="shared" si="233"/>
        <v>221897239.14885092</v>
      </c>
      <c r="L44" s="13">
        <f t="shared" si="233"/>
        <v>284726867.44716442</v>
      </c>
      <c r="M44" s="13">
        <f t="shared" si="233"/>
        <v>-83054092.400120974</v>
      </c>
      <c r="N44" s="13">
        <f t="shared" si="233"/>
        <v>-7176658.1459485143</v>
      </c>
      <c r="O44" s="13">
        <f t="shared" si="233"/>
        <v>282795.8306263797</v>
      </c>
      <c r="P44" s="13">
        <f t="shared" si="233"/>
        <v>-29652881.432419494</v>
      </c>
      <c r="Q44" s="13">
        <f t="shared" si="233"/>
        <v>7696065.3418327896</v>
      </c>
      <c r="R44" s="13">
        <f t="shared" si="233"/>
        <v>4212042.3025494292</v>
      </c>
      <c r="S44" s="13">
        <f t="shared" si="233"/>
        <v>9887922.7130788416</v>
      </c>
      <c r="T44" s="13">
        <f t="shared" si="233"/>
        <v>8284121.8375680083</v>
      </c>
      <c r="U44" s="13">
        <f t="shared" si="233"/>
        <v>372240.64723108901</v>
      </c>
      <c r="V44" s="13">
        <f>V18-V$27</f>
        <v>-670759166.09451008</v>
      </c>
      <c r="W44" s="13">
        <f t="shared" si="233"/>
        <v>-290312489.14923143</v>
      </c>
      <c r="X44" s="13">
        <f t="shared" si="233"/>
        <v>-122524629.17825115</v>
      </c>
      <c r="Y44" s="13">
        <f t="shared" si="233"/>
        <v>-42688673.847248852</v>
      </c>
      <c r="Z44" s="13">
        <f t="shared" si="233"/>
        <v>26569.843560116366</v>
      </c>
      <c r="AA44" s="13">
        <f t="shared" si="233"/>
        <v>-54704142.588411152</v>
      </c>
      <c r="AB44" s="13">
        <f t="shared" si="233"/>
        <v>-3560307.0303374492</v>
      </c>
      <c r="AC44" s="13">
        <f t="shared" si="233"/>
        <v>-112679728.52633762</v>
      </c>
      <c r="AD44" s="35"/>
      <c r="AE44" s="35"/>
      <c r="EK44" s="3" t="s">
        <v>125</v>
      </c>
      <c r="EL44" s="3" t="s">
        <v>128</v>
      </c>
      <c r="EM44" s="13">
        <f t="shared" ref="EM44:FC44" si="242">EM18-EM$27</f>
        <v>8.2411213221066291</v>
      </c>
      <c r="EN44" s="13">
        <f t="shared" si="242"/>
        <v>-1.2329251265117893</v>
      </c>
      <c r="EO44" s="13">
        <f t="shared" si="242"/>
        <v>-3.9574540031610095E-2</v>
      </c>
      <c r="EP44" s="13">
        <f t="shared" si="242"/>
        <v>-2.8746601956336049E-2</v>
      </c>
      <c r="EQ44" s="13">
        <f t="shared" si="242"/>
        <v>3.7116612290668066E-2</v>
      </c>
      <c r="ER44" s="13">
        <f t="shared" si="242"/>
        <v>-0.18417282020667503</v>
      </c>
      <c r="ES44" s="13">
        <f t="shared" si="242"/>
        <v>0.35285856539880933</v>
      </c>
      <c r="ET44" s="13">
        <f t="shared" si="242"/>
        <v>0.26627837454703041</v>
      </c>
      <c r="EU44" s="13">
        <f t="shared" si="242"/>
        <v>-0.66850449164770209</v>
      </c>
      <c r="EV44" s="13">
        <f t="shared" si="242"/>
        <v>-15.983080138387646</v>
      </c>
      <c r="EW44" s="13">
        <f t="shared" si="242"/>
        <v>1.2416822288781569E-3</v>
      </c>
      <c r="EX44" s="13">
        <f t="shared" si="242"/>
        <v>-0.13653183606957203</v>
      </c>
      <c r="EY44" s="13">
        <f t="shared" si="242"/>
        <v>7.0273698179835805E-3</v>
      </c>
      <c r="EZ44" s="13">
        <f t="shared" si="242"/>
        <v>3.3677637921459946E-2</v>
      </c>
      <c r="FA44" s="13">
        <f t="shared" si="242"/>
        <v>1.5946401511133954E-2</v>
      </c>
      <c r="FB44" s="13">
        <f t="shared" si="242"/>
        <v>1.9114001140700734E-2</v>
      </c>
      <c r="FC44" s="13">
        <f t="shared" si="242"/>
        <v>1.1259524325001526E-2</v>
      </c>
      <c r="FD44" s="13">
        <f>FD18-FD$27</f>
        <v>-0.36119088646978925</v>
      </c>
      <c r="FE44" s="13">
        <f t="shared" ref="FE44:FK44" si="243">FE18-FE$27</f>
        <v>-0.21509510614506344</v>
      </c>
      <c r="FF44" s="13">
        <f t="shared" si="243"/>
        <v>-2.3621733293995334E-2</v>
      </c>
      <c r="FG44" s="13">
        <f t="shared" si="243"/>
        <v>-1.2423430422651829E-2</v>
      </c>
      <c r="FH44" s="13">
        <f t="shared" si="243"/>
        <v>1.5190414197681357E-4</v>
      </c>
      <c r="FI44" s="13">
        <f t="shared" si="243"/>
        <v>-0.2282266802100803</v>
      </c>
      <c r="FJ44" s="13">
        <f t="shared" si="243"/>
        <v>-8.7880202736211444E-2</v>
      </c>
      <c r="FK44" s="13">
        <f t="shared" si="243"/>
        <v>-0.16318903631564641</v>
      </c>
    </row>
    <row r="45" spans="1:167" x14ac:dyDescent="0.2">
      <c r="A45" s="3"/>
      <c r="B45" s="3"/>
      <c r="C45" s="2" t="s">
        <v>134</v>
      </c>
      <c r="D45" s="12"/>
      <c r="E45" s="15">
        <f>AVERAGE(E39:E44)</f>
        <v>1786287391.6198063</v>
      </c>
      <c r="F45" s="15">
        <f t="shared" ref="F45" si="244">AVERAGE(F39:F44)</f>
        <v>-95566139.308269784</v>
      </c>
      <c r="G45" s="15">
        <f t="shared" ref="G45" si="245">AVERAGE(G39:G44)</f>
        <v>-196194779.67482972</v>
      </c>
      <c r="H45" s="15">
        <f t="shared" ref="H45" si="246">AVERAGE(H39:H44)</f>
        <v>-148285557.46181312</v>
      </c>
      <c r="I45" s="15">
        <f t="shared" ref="I45" si="247">AVERAGE(I39:I44)</f>
        <v>294265266.48324424</v>
      </c>
      <c r="J45" s="15">
        <f t="shared" ref="J45" si="248">AVERAGE(J39:J44)</f>
        <v>-164114813.64113989</v>
      </c>
      <c r="K45" s="15">
        <f t="shared" ref="K45" si="249">AVERAGE(K39:K44)</f>
        <v>221564474.14734459</v>
      </c>
      <c r="L45" s="15">
        <f t="shared" ref="L45" si="250">AVERAGE(L39:L44)</f>
        <v>274957073.99427992</v>
      </c>
      <c r="M45" s="15">
        <f t="shared" ref="M45" si="251">AVERAGE(M39:M44)</f>
        <v>-81955274.311266139</v>
      </c>
      <c r="N45" s="15">
        <f t="shared" ref="N45" si="252">AVERAGE(N39:N44)</f>
        <v>-8385720.3734758981</v>
      </c>
      <c r="O45" s="15">
        <f t="shared" ref="O45" si="253">AVERAGE(O39:O44)</f>
        <v>241155.4592952831</v>
      </c>
      <c r="P45" s="15">
        <f t="shared" ref="P45" si="254">AVERAGE(P39:P44)</f>
        <v>-31527142.623282909</v>
      </c>
      <c r="Q45" s="15">
        <v>0</v>
      </c>
      <c r="R45" s="15">
        <f t="shared" ref="R45" si="255">AVERAGE(R39:R44)</f>
        <v>3566264.6862791791</v>
      </c>
      <c r="S45" s="15">
        <f t="shared" ref="S45" si="256">AVERAGE(S39:S44)</f>
        <v>7614012.0762857078</v>
      </c>
      <c r="T45" s="15">
        <f t="shared" ref="T45" si="257">AVERAGE(T39:T44)</f>
        <v>7297644.0967844659</v>
      </c>
      <c r="U45" s="15">
        <v>0</v>
      </c>
      <c r="V45" s="15">
        <f t="shared" ref="V45" si="258">AVERAGE(V39:V44)</f>
        <v>-936991798.31493509</v>
      </c>
      <c r="W45" s="15">
        <f t="shared" ref="W45" si="259">AVERAGE(W39:W44)</f>
        <v>-282874407.47700292</v>
      </c>
      <c r="X45" s="15">
        <f t="shared" ref="X45" si="260">AVERAGE(X39:X44)</f>
        <v>-163774838.29553995</v>
      </c>
      <c r="Y45" s="15">
        <f t="shared" ref="Y45" si="261">AVERAGE(Y39:Y44)</f>
        <v>-49595149.232894875</v>
      </c>
      <c r="Z45" s="15">
        <f t="shared" ref="Z45" si="262">AVERAGE(Z39:Z44)</f>
        <v>-865832.89793748374</v>
      </c>
      <c r="AA45" s="15">
        <f t="shared" ref="AA45" si="263">AVERAGE(AA39:AA44)</f>
        <v>-50476071.260170989</v>
      </c>
      <c r="AB45" s="15">
        <f t="shared" ref="AB45" si="264">AVERAGE(AB39:AB44)</f>
        <v>-3970065.2024639994</v>
      </c>
      <c r="AC45" s="15">
        <f t="shared" ref="AC45" si="265">AVERAGE(AC39:AC44)</f>
        <v>-118423397.77594244</v>
      </c>
      <c r="AD45" s="34"/>
      <c r="AE45" s="34"/>
      <c r="EK45" s="3"/>
      <c r="EL45" s="37" t="s">
        <v>134</v>
      </c>
      <c r="EM45" s="15">
        <f>AVERAGE(EM39:EM44)</f>
        <v>7.944590971113155</v>
      </c>
      <c r="EN45" s="15">
        <f t="shared" ref="EN45:EX45" si="266">AVERAGE(EN39:EN44)</f>
        <v>-1.2321436141566153</v>
      </c>
      <c r="EO45" s="15">
        <f t="shared" si="266"/>
        <v>-5.2581633847414523E-2</v>
      </c>
      <c r="EP45" s="15">
        <f t="shared" si="266"/>
        <v>-3.8963240380315588E-2</v>
      </c>
      <c r="EQ45" s="15">
        <f t="shared" si="266"/>
        <v>3.578932658438394E-2</v>
      </c>
      <c r="ER45" s="15">
        <f t="shared" si="266"/>
        <v>-0.18291355251608468</v>
      </c>
      <c r="ES45" s="15">
        <f t="shared" si="266"/>
        <v>0.35232089333499222</v>
      </c>
      <c r="ET45" s="15">
        <f t="shared" si="266"/>
        <v>0.25623077630119723</v>
      </c>
      <c r="EU45" s="15">
        <f t="shared" si="266"/>
        <v>-0.65962644049933672</v>
      </c>
      <c r="EV45" s="15">
        <f t="shared" si="266"/>
        <v>-18.428681533092433</v>
      </c>
      <c r="EW45" s="15">
        <f t="shared" si="266"/>
        <v>1.0634036195558861E-3</v>
      </c>
      <c r="EX45" s="15">
        <f t="shared" si="266"/>
        <v>-0.14491195849872154</v>
      </c>
      <c r="EY45" s="15">
        <v>0</v>
      </c>
      <c r="EZ45" s="15">
        <f t="shared" ref="EZ45:FB45" si="267">AVERAGE(EZ39:EZ44)</f>
        <v>2.8495528029835227E-2</v>
      </c>
      <c r="FA45" s="15">
        <f t="shared" si="267"/>
        <v>1.2212363507438906E-2</v>
      </c>
      <c r="FB45" s="15">
        <f t="shared" si="267"/>
        <v>1.6722107465975036E-2</v>
      </c>
      <c r="FC45" s="15">
        <v>0</v>
      </c>
      <c r="FD45" s="15">
        <f t="shared" ref="FD45:FK45" si="268">AVERAGE(FD39:FD44)</f>
        <v>-0.50201258921591496</v>
      </c>
      <c r="FE45" s="15">
        <f t="shared" si="268"/>
        <v>-0.20953066319028379</v>
      </c>
      <c r="FF45" s="15">
        <f t="shared" si="268"/>
        <v>-3.1538841937375731E-2</v>
      </c>
      <c r="FG45" s="15">
        <f t="shared" si="268"/>
        <v>-1.4418261746883205E-2</v>
      </c>
      <c r="FH45" s="15">
        <f t="shared" si="268"/>
        <v>-4.9557103392039404E-3</v>
      </c>
      <c r="FI45" s="15">
        <f t="shared" si="268"/>
        <v>-0.21050368132245825</v>
      </c>
      <c r="FJ45" s="15">
        <f t="shared" si="268"/>
        <v>-9.8655986034463447E-2</v>
      </c>
      <c r="FK45" s="15">
        <f t="shared" si="268"/>
        <v>-0.16925100231225679</v>
      </c>
    </row>
    <row r="46" spans="1:167" x14ac:dyDescent="0.2">
      <c r="EM46" s="2">
        <f>AVERAGE(EM5:EM10)-AVERAGE(EM21:EM26)</f>
        <v>3.6027730858629523</v>
      </c>
    </row>
    <row r="49" spans="139:167" x14ac:dyDescent="0.2">
      <c r="EL49" s="75" t="s">
        <v>185</v>
      </c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6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ht="15" x14ac:dyDescent="0.2">
      <c r="EI51" s="70" t="s">
        <v>195</v>
      </c>
      <c r="EJ51" s="74"/>
      <c r="EL51" s="3" t="s">
        <v>124</v>
      </c>
      <c r="EM51" s="13">
        <f>EM32/$EI$53</f>
        <v>2.1623680759896384</v>
      </c>
      <c r="EN51" s="13">
        <f t="shared" ref="EN51:FF56" si="269">EN32/$EI$53</f>
        <v>-0.44531775575800125</v>
      </c>
      <c r="EO51" s="13">
        <f t="shared" si="269"/>
        <v>-1.7447265822912512E-2</v>
      </c>
      <c r="EP51" s="13">
        <f t="shared" si="269"/>
        <v>-1.1320723782387845E-2</v>
      </c>
      <c r="EQ51" s="13">
        <f t="shared" si="269"/>
        <v>1.0212791374380255E-2</v>
      </c>
      <c r="ER51" s="13">
        <f t="shared" si="269"/>
        <v>-4.6775589052025751E-2</v>
      </c>
      <c r="ES51" s="13">
        <f t="shared" si="269"/>
        <v>7.8459072937437591E-2</v>
      </c>
      <c r="ET51" s="13">
        <f t="shared" si="269"/>
        <v>0.14400144403556983</v>
      </c>
      <c r="EU51" s="13">
        <f t="shared" si="269"/>
        <v>-0.25505178363821029</v>
      </c>
      <c r="EV51" s="13">
        <f t="shared" si="269"/>
        <v>-10.827918367469657</v>
      </c>
      <c r="EW51" s="13">
        <f t="shared" si="269"/>
        <v>-2.5483848488692834E-3</v>
      </c>
      <c r="EX51" s="13">
        <f t="shared" si="269"/>
        <v>-4.5829688318312273E-2</v>
      </c>
      <c r="EY51" s="13">
        <f t="shared" si="269"/>
        <v>5.9629240438107604E-4</v>
      </c>
      <c r="EZ51" s="13">
        <f t="shared" si="269"/>
        <v>4.6045624007854573E-3</v>
      </c>
      <c r="FA51" s="13">
        <f t="shared" si="269"/>
        <v>4.0034472963922969E-4</v>
      </c>
      <c r="FB51" s="13">
        <f t="shared" si="269"/>
        <v>4.6113510134520273E-3</v>
      </c>
      <c r="FC51" s="13">
        <f t="shared" si="269"/>
        <v>1.5637325803856385E-2</v>
      </c>
      <c r="FD51" s="13">
        <f t="shared" si="269"/>
        <v>-0.26402401553174548</v>
      </c>
      <c r="FE51" s="13">
        <f t="shared" si="269"/>
        <v>-2.7185867513888583E-2</v>
      </c>
      <c r="FF51" s="13">
        <f t="shared" si="269"/>
        <v>-1.1798711228064987E-2</v>
      </c>
      <c r="FG51" s="13">
        <f>FG32/$EI$53</f>
        <v>-4.9293397789439307E-3</v>
      </c>
      <c r="FH51" s="13">
        <f t="shared" ref="FH51:FJ51" si="270">FH32/$EI$53</f>
        <v>3.5927666153721619E-3</v>
      </c>
      <c r="FI51" s="13">
        <f t="shared" si="270"/>
        <v>-3.7788454653178316E-2</v>
      </c>
      <c r="FJ51" s="13">
        <f t="shared" si="270"/>
        <v>-7.7387733724801865E-3</v>
      </c>
      <c r="FK51" s="13">
        <f>FK32/$EI$53</f>
        <v>-3.0061072433454291E-2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271">EM33/$EI$53</f>
        <v>2.4703198692519552</v>
      </c>
      <c r="EN52" s="13">
        <f t="shared" si="271"/>
        <v>-0.45547056072784431</v>
      </c>
      <c r="EO52" s="13">
        <f t="shared" si="271"/>
        <v>1.2721742175119311E-2</v>
      </c>
      <c r="EP52" s="13">
        <f t="shared" si="271"/>
        <v>-5.7397085026324587E-3</v>
      </c>
      <c r="EQ52" s="13">
        <f t="shared" si="271"/>
        <v>1.4337638262228249E-2</v>
      </c>
      <c r="ER52" s="13">
        <f t="shared" si="271"/>
        <v>-2.6117202892266883E-3</v>
      </c>
      <c r="ES52" s="13">
        <f t="shared" si="271"/>
        <v>9.8748227381456236E-2</v>
      </c>
      <c r="ET52" s="13">
        <f t="shared" si="271"/>
        <v>0.1512450018074602</v>
      </c>
      <c r="EU52" s="13">
        <f t="shared" si="271"/>
        <v>-0.16690610904205685</v>
      </c>
      <c r="EV52" s="13">
        <f t="shared" si="271"/>
        <v>-11.014347714150233</v>
      </c>
      <c r="EW52" s="13">
        <f t="shared" si="271"/>
        <v>-1.5018267991998534E-3</v>
      </c>
      <c r="EX52" s="13">
        <f t="shared" si="271"/>
        <v>-2.6223613906785702E-2</v>
      </c>
      <c r="EY52" s="13">
        <f t="shared" si="271"/>
        <v>6.1960521722634549E-4</v>
      </c>
      <c r="EZ52" s="13">
        <f t="shared" si="271"/>
        <v>3.5401030188149919E-2</v>
      </c>
      <c r="FA52" s="13">
        <f t="shared" si="271"/>
        <v>2.5401807758549587E-4</v>
      </c>
      <c r="FB52" s="13">
        <f t="shared" si="271"/>
        <v>8.3025554770699787E-3</v>
      </c>
      <c r="FC52" s="13">
        <f t="shared" si="269"/>
        <v>3.9892076904677824E-2</v>
      </c>
      <c r="FD52" s="13">
        <f t="shared" si="269"/>
        <v>4.8466580844278254E-2</v>
      </c>
      <c r="FE52" s="13">
        <f t="shared" si="269"/>
        <v>-2.9648432643393091E-2</v>
      </c>
      <c r="FF52" s="13">
        <f t="shared" si="269"/>
        <v>2.5961469701094261E-3</v>
      </c>
      <c r="FG52" s="13">
        <f t="shared" ref="FG52:FK52" si="272">FG33/$EI$53</f>
        <v>2.1464277443686642E-3</v>
      </c>
      <c r="FH52" s="13">
        <f t="shared" si="272"/>
        <v>1.4115221228799829E-2</v>
      </c>
      <c r="FI52" s="13">
        <f t="shared" si="272"/>
        <v>7.8474647660412539E-2</v>
      </c>
      <c r="FJ52" s="13">
        <f t="shared" si="272"/>
        <v>4.0186423469138043E-3</v>
      </c>
      <c r="FK52" s="13">
        <f t="shared" si="272"/>
        <v>-5.2046107113852338E-2</v>
      </c>
    </row>
    <row r="53" spans="139:167" x14ac:dyDescent="0.2">
      <c r="EI53" s="2">
        <v>1.5624288888888884</v>
      </c>
      <c r="EJ53" s="37">
        <v>5.6782866666666676</v>
      </c>
      <c r="EL53" s="3" t="s">
        <v>124</v>
      </c>
      <c r="EM53" s="13">
        <f t="shared" si="271"/>
        <v>2.3290429943301749</v>
      </c>
      <c r="EN53" s="13">
        <f t="shared" si="269"/>
        <v>-0.4181306992470295</v>
      </c>
      <c r="EO53" s="13">
        <f t="shared" si="269"/>
        <v>-3.1408666946469224E-3</v>
      </c>
      <c r="EP53" s="13">
        <f t="shared" si="269"/>
        <v>-8.7031144366755964E-3</v>
      </c>
      <c r="EQ53" s="13">
        <f t="shared" si="269"/>
        <v>1.4756988032009291E-2</v>
      </c>
      <c r="ER53" s="13">
        <f t="shared" si="269"/>
        <v>-1.2119993493200103E-2</v>
      </c>
      <c r="ES53" s="13">
        <f t="shared" si="269"/>
        <v>8.4520181201027694E-2</v>
      </c>
      <c r="ET53" s="13">
        <f t="shared" si="269"/>
        <v>0.14645826680358057</v>
      </c>
      <c r="EU53" s="13">
        <f t="shared" si="269"/>
        <v>-0.23040572109209836</v>
      </c>
      <c r="EV53" s="13">
        <f t="shared" si="269"/>
        <v>-12.228367228476191</v>
      </c>
      <c r="EW53" s="13">
        <f t="shared" si="269"/>
        <v>-1.0506021210632266E-3</v>
      </c>
      <c r="EX53" s="13">
        <f t="shared" si="269"/>
        <v>-3.7983997370284808E-2</v>
      </c>
      <c r="EY53" s="13">
        <f t="shared" si="269"/>
        <v>6.0481084519049388E-4</v>
      </c>
      <c r="EZ53" s="13">
        <f t="shared" si="269"/>
        <v>2.4762783273286303E-2</v>
      </c>
      <c r="FA53" s="13">
        <f t="shared" si="269"/>
        <v>1.4318209447443881E-3</v>
      </c>
      <c r="FB53" s="13">
        <f t="shared" si="269"/>
        <v>7.7789690625417211E-3</v>
      </c>
      <c r="FC53" s="13">
        <f t="shared" si="269"/>
        <v>2.8316323085790213E-2</v>
      </c>
      <c r="FD53" s="13">
        <f t="shared" si="269"/>
        <v>-7.8825271875882286E-2</v>
      </c>
      <c r="FE53" s="13">
        <f t="shared" si="269"/>
        <v>-3.9553733992692564E-3</v>
      </c>
      <c r="FF53" s="13">
        <f t="shared" si="269"/>
        <v>-3.6369949823288929E-4</v>
      </c>
      <c r="FG53" s="13">
        <f t="shared" ref="FG53:FK53" si="273">FG34/$EI$53</f>
        <v>-2.1569489954820715E-3</v>
      </c>
      <c r="FH53" s="13">
        <f t="shared" si="273"/>
        <v>1.3352232521259014E-2</v>
      </c>
      <c r="FI53" s="13">
        <f t="shared" si="273"/>
        <v>-8.2805461888928511E-2</v>
      </c>
      <c r="FJ53" s="13">
        <f t="shared" si="273"/>
        <v>-2.0414857154982702E-2</v>
      </c>
      <c r="FK53" s="13">
        <f t="shared" si="273"/>
        <v>7.5248234961678345E-2</v>
      </c>
    </row>
    <row r="54" spans="139:167" x14ac:dyDescent="0.2">
      <c r="EL54" s="3" t="s">
        <v>124</v>
      </c>
      <c r="EM54" s="13">
        <f t="shared" si="271"/>
        <v>2.4757620942144443</v>
      </c>
      <c r="EN54" s="13">
        <f t="shared" si="269"/>
        <v>-0.4520734070207349</v>
      </c>
      <c r="EO54" s="13">
        <f t="shared" si="269"/>
        <v>-6.8187288079334177E-3</v>
      </c>
      <c r="EP54" s="13">
        <f t="shared" si="269"/>
        <v>-1.116870380226103E-2</v>
      </c>
      <c r="EQ54" s="13">
        <f t="shared" si="269"/>
        <v>1.2636641989025347E-2</v>
      </c>
      <c r="ER54" s="13">
        <f t="shared" si="269"/>
        <v>-9.3318652826011983E-2</v>
      </c>
      <c r="ES54" s="13">
        <f t="shared" si="269"/>
        <v>8.9649093672274124E-2</v>
      </c>
      <c r="ET54" s="13">
        <f t="shared" si="269"/>
        <v>0.15001190283000482</v>
      </c>
      <c r="EU54" s="13">
        <f t="shared" si="269"/>
        <v>-0.2457668250795062</v>
      </c>
      <c r="EV54" s="13">
        <f t="shared" si="269"/>
        <v>-12.469481751754765</v>
      </c>
      <c r="EW54" s="13">
        <f t="shared" si="269"/>
        <v>-1.1862994819086434E-3</v>
      </c>
      <c r="EX54" s="13">
        <f t="shared" si="269"/>
        <v>-3.3065261204480646E-2</v>
      </c>
      <c r="EY54" s="13">
        <f t="shared" si="269"/>
        <v>7.5653959464343581E-4</v>
      </c>
      <c r="EZ54" s="13">
        <f t="shared" si="269"/>
        <v>1.9129461350518174E-2</v>
      </c>
      <c r="FA54" s="13">
        <f t="shared" si="269"/>
        <v>4.9962461513237662E-4</v>
      </c>
      <c r="FB54" s="13">
        <f t="shared" si="269"/>
        <v>8.5822646241885386E-3</v>
      </c>
      <c r="FC54" s="13">
        <f t="shared" si="269"/>
        <v>3.2936062705599692E-2</v>
      </c>
      <c r="FD54" s="13">
        <f t="shared" si="269"/>
        <v>-0.18001614469661806</v>
      </c>
      <c r="FE54" s="13">
        <f t="shared" si="269"/>
        <v>-4.8515000154927206E-2</v>
      </c>
      <c r="FF54" s="13">
        <f t="shared" si="269"/>
        <v>-8.0622685191639766E-3</v>
      </c>
      <c r="FG54" s="13">
        <f t="shared" ref="FG54:FK54" si="274">FG35/$EI$53</f>
        <v>-1.9457295710768674E-3</v>
      </c>
      <c r="FH54" s="13">
        <f t="shared" si="274"/>
        <v>1.4953134134924008E-2</v>
      </c>
      <c r="FI54" s="13">
        <f t="shared" si="274"/>
        <v>-6.0871047753388648E-2</v>
      </c>
      <c r="FJ54" s="13">
        <f t="shared" si="274"/>
        <v>-5.0419833018343241E-2</v>
      </c>
      <c r="FK54" s="13">
        <f t="shared" si="274"/>
        <v>-4.6865202652617621E-2</v>
      </c>
    </row>
    <row r="55" spans="139:167" x14ac:dyDescent="0.2">
      <c r="EL55" s="3" t="s">
        <v>124</v>
      </c>
      <c r="EM55" s="13">
        <f t="shared" si="271"/>
        <v>2.0532177360506925</v>
      </c>
      <c r="EN55" s="13">
        <f t="shared" si="269"/>
        <v>-0.45182501366843908</v>
      </c>
      <c r="EO55" s="13">
        <f t="shared" si="269"/>
        <v>-2.6694521794962778E-2</v>
      </c>
      <c r="EP55" s="13">
        <f t="shared" si="269"/>
        <v>-1.3094141847836117E-2</v>
      </c>
      <c r="EQ55" s="13">
        <f t="shared" si="269"/>
        <v>1.132136571733257E-2</v>
      </c>
      <c r="ER55" s="13">
        <f t="shared" si="269"/>
        <v>-0.11668215139838745</v>
      </c>
      <c r="ES55" s="13">
        <f t="shared" si="269"/>
        <v>7.9888421709170779E-2</v>
      </c>
      <c r="ET55" s="13">
        <f t="shared" si="269"/>
        <v>0.14856622571537648</v>
      </c>
      <c r="EU55" s="13">
        <f t="shared" si="269"/>
        <v>-0.26691020675944116</v>
      </c>
      <c r="EV55" s="13">
        <f t="shared" si="269"/>
        <v>-11.400051985529045</v>
      </c>
      <c r="EW55" s="13">
        <f t="shared" si="269"/>
        <v>-1.3359608473805277E-3</v>
      </c>
      <c r="EX55" s="13">
        <f t="shared" si="269"/>
        <v>-2.8502436063694434E-2</v>
      </c>
      <c r="EY55" s="13">
        <f t="shared" si="269"/>
        <v>3.629898686457277E-4</v>
      </c>
      <c r="EZ55" s="13">
        <f t="shared" si="269"/>
        <v>2.4387151688460021E-2</v>
      </c>
      <c r="FA55" s="13">
        <f t="shared" si="269"/>
        <v>-3.7587280436668439E-4</v>
      </c>
      <c r="FB55" s="13">
        <f t="shared" si="269"/>
        <v>6.4197173631827531E-3</v>
      </c>
      <c r="FC55" s="13">
        <f t="shared" si="269"/>
        <v>2.7386184077220974E-2</v>
      </c>
      <c r="FD55" s="13">
        <f t="shared" si="269"/>
        <v>-0.17856615148171978</v>
      </c>
      <c r="FE55" s="13">
        <f t="shared" si="269"/>
        <v>-4.8169475772463055E-2</v>
      </c>
      <c r="FF55" s="13">
        <f t="shared" si="269"/>
        <v>-1.0955425970017306E-2</v>
      </c>
      <c r="FG55" s="13">
        <f t="shared" ref="FG55:FK55" si="275">FG36/$EI$53</f>
        <v>-4.7826021438073518E-3</v>
      </c>
      <c r="FH55" s="13">
        <f t="shared" si="275"/>
        <v>7.1380639039017755E-3</v>
      </c>
      <c r="FI55" s="13">
        <f t="shared" si="275"/>
        <v>-2.031952433704471E-2</v>
      </c>
      <c r="FJ55" s="13">
        <f t="shared" si="275"/>
        <v>-8.1826375805730933E-2</v>
      </c>
      <c r="FK55" s="13">
        <f t="shared" si="275"/>
        <v>-6.4162499804971129E-2</v>
      </c>
    </row>
    <row r="56" spans="139:167" x14ac:dyDescent="0.2">
      <c r="EL56" s="3" t="s">
        <v>124</v>
      </c>
      <c r="EM56" s="13">
        <f t="shared" si="271"/>
        <v>2.3445675387651921</v>
      </c>
      <c r="EN56" s="13">
        <f t="shared" si="269"/>
        <v>-0.46734085268832898</v>
      </c>
      <c r="EO56" s="13">
        <f t="shared" si="269"/>
        <v>2.1849684488533204E-4</v>
      </c>
      <c r="EP56" s="13">
        <f t="shared" si="269"/>
        <v>-7.6767195072926422E-3</v>
      </c>
      <c r="EQ56" s="13">
        <f t="shared" si="269"/>
        <v>1.6151488556468675E-2</v>
      </c>
      <c r="ER56" s="13">
        <f t="shared" si="269"/>
        <v>-7.1339296088365936E-2</v>
      </c>
      <c r="ES56" s="13">
        <f t="shared" si="269"/>
        <v>8.5700036568182134E-2</v>
      </c>
      <c r="ET56" s="13">
        <f t="shared" si="269"/>
        <v>0.14358845766310302</v>
      </c>
      <c r="EU56" s="13">
        <f t="shared" si="269"/>
        <v>-0.21879102336282003</v>
      </c>
      <c r="EV56" s="13">
        <f t="shared" si="269"/>
        <v>-10.225611556357679</v>
      </c>
      <c r="EW56" s="13">
        <f t="shared" si="269"/>
        <v>-2.5714666437750612E-3</v>
      </c>
      <c r="EX56" s="13">
        <f t="shared" si="269"/>
        <v>-3.8311402477590593E-2</v>
      </c>
      <c r="EY56" s="13">
        <f t="shared" si="269"/>
        <v>4.9435468563922412E-4</v>
      </c>
      <c r="EZ56" s="13">
        <f t="shared" si="269"/>
        <v>1.6799171659846655E-2</v>
      </c>
      <c r="FA56" s="13">
        <f t="shared" si="269"/>
        <v>-1.7662138154710361E-4</v>
      </c>
      <c r="FB56" s="13">
        <f t="shared" si="269"/>
        <v>8.1902940932647664E-3</v>
      </c>
      <c r="FC56" s="13">
        <f t="shared" si="269"/>
        <v>1.8706773003145171E-2</v>
      </c>
      <c r="FD56" s="13">
        <f t="shared" si="269"/>
        <v>3.1159622861345253E-2</v>
      </c>
      <c r="FE56" s="13">
        <f t="shared" si="269"/>
        <v>-2.2700643828494897E-2</v>
      </c>
      <c r="FF56" s="13">
        <f t="shared" si="269"/>
        <v>-6.8131959353638586E-3</v>
      </c>
      <c r="FG56" s="13">
        <f t="shared" ref="FG56:FK56" si="276">FG37/$EI$53</f>
        <v>-3.0185708177921499E-3</v>
      </c>
      <c r="FH56" s="13">
        <f t="shared" si="276"/>
        <v>1.0444232772430843E-2</v>
      </c>
      <c r="FI56" s="13">
        <f t="shared" si="276"/>
        <v>-3.6841441486884985E-3</v>
      </c>
      <c r="FJ56" s="13">
        <f t="shared" si="276"/>
        <v>1.9884581082216385E-2</v>
      </c>
      <c r="FK56" s="13">
        <f t="shared" si="276"/>
        <v>-5.39266275803972E-2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</f>
        <v>1.4269643805376446</v>
      </c>
      <c r="EN58" s="13">
        <f t="shared" ref="EN58:FK63" si="277">EN39/$EJ$53</f>
        <v>-0.21957867742500745</v>
      </c>
      <c r="EO58" s="13">
        <f t="shared" si="277"/>
        <v>-8.5343295877666273E-3</v>
      </c>
      <c r="EP58" s="13">
        <f t="shared" si="277"/>
        <v>-6.7478614260766765E-3</v>
      </c>
      <c r="EQ58" s="13">
        <f t="shared" si="277"/>
        <v>6.238777453434069E-3</v>
      </c>
      <c r="ER58" s="13">
        <f t="shared" si="277"/>
        <v>-3.5102225623110689E-2</v>
      </c>
      <c r="ES58" s="13">
        <f t="shared" si="277"/>
        <v>6.1031056218162877E-2</v>
      </c>
      <c r="ET58" s="13">
        <f t="shared" si="277"/>
        <v>4.6088284761802795E-2</v>
      </c>
      <c r="EU58" s="13">
        <f t="shared" si="277"/>
        <v>-0.11517375207480066</v>
      </c>
      <c r="EV58" s="13">
        <f t="shared" si="277"/>
        <v>-2.9970616381137751</v>
      </c>
      <c r="EW58" s="13">
        <f t="shared" si="277"/>
        <v>4.5231703699609996E-4</v>
      </c>
      <c r="EX58" s="13">
        <f t="shared" si="277"/>
        <v>-2.6110588591173545E-2</v>
      </c>
      <c r="EY58" s="13">
        <f t="shared" si="277"/>
        <v>1.1257559801564026E-3</v>
      </c>
      <c r="EZ58" s="13">
        <f t="shared" si="277"/>
        <v>4.7824814409430493E-3</v>
      </c>
      <c r="FA58" s="13">
        <f t="shared" si="277"/>
        <v>2.410188183478944E-3</v>
      </c>
      <c r="FB58" s="13">
        <f t="shared" si="277"/>
        <v>3.0096989383259628E-3</v>
      </c>
      <c r="FC58" s="13">
        <f t="shared" si="277"/>
        <v>1.1900187910647334E-3</v>
      </c>
      <c r="FD58" s="13">
        <f t="shared" si="277"/>
        <v>-8.1609958077426367E-2</v>
      </c>
      <c r="FE58" s="13">
        <f t="shared" si="277"/>
        <v>-3.9319732100904808E-2</v>
      </c>
      <c r="FF58" s="13">
        <f t="shared" si="277"/>
        <v>-5.4825724908541601E-3</v>
      </c>
      <c r="FG58" s="13">
        <f t="shared" si="277"/>
        <v>-2.0266136984073914E-3</v>
      </c>
      <c r="FH58" s="13">
        <f t="shared" si="277"/>
        <v>-1.2750231972589209E-3</v>
      </c>
      <c r="FI58" s="13">
        <f t="shared" si="277"/>
        <v>-4.5279208782780911E-2</v>
      </c>
      <c r="FJ58" s="13">
        <f t="shared" si="277"/>
        <v>-2.3511747500635671E-2</v>
      </c>
      <c r="FK58" s="13">
        <f t="shared" si="277"/>
        <v>-3.1326552133415363E-2</v>
      </c>
    </row>
    <row r="59" spans="139:167" x14ac:dyDescent="0.2">
      <c r="EL59" s="3" t="s">
        <v>125</v>
      </c>
      <c r="EM59" s="13">
        <f t="shared" ref="EM59:FB63" si="278">EM40/$EJ$53</f>
        <v>1.3575784513647615</v>
      </c>
      <c r="EN59" s="13">
        <f t="shared" si="278"/>
        <v>-0.21364585360623722</v>
      </c>
      <c r="EO59" s="13">
        <f t="shared" si="278"/>
        <v>-8.9330054795386613E-3</v>
      </c>
      <c r="EP59" s="13">
        <f t="shared" si="278"/>
        <v>-7.5975777737199591E-3</v>
      </c>
      <c r="EQ59" s="13">
        <f t="shared" si="278"/>
        <v>5.6571239629521885E-3</v>
      </c>
      <c r="ER59" s="13">
        <f t="shared" si="278"/>
        <v>-2.7925642548343375E-2</v>
      </c>
      <c r="ES59" s="13">
        <f t="shared" si="278"/>
        <v>5.7561616956318722E-2</v>
      </c>
      <c r="ET59" s="13">
        <f t="shared" si="278"/>
        <v>4.5753757903941289E-2</v>
      </c>
      <c r="EU59" s="13">
        <f t="shared" si="278"/>
        <v>-0.11309451526099214</v>
      </c>
      <c r="EV59" s="13">
        <f t="shared" si="278"/>
        <v>-3.0935669548003002</v>
      </c>
      <c r="EW59" s="13">
        <f t="shared" si="278"/>
        <v>-9.427774413339617E-5</v>
      </c>
      <c r="EX59" s="13">
        <f t="shared" si="278"/>
        <v>-2.4968570034147573E-2</v>
      </c>
      <c r="EY59" s="13">
        <f t="shared" si="278"/>
        <v>1.3045682650197198E-3</v>
      </c>
      <c r="EZ59" s="13">
        <f t="shared" si="278"/>
        <v>5.0681793435658753E-3</v>
      </c>
      <c r="FA59" s="13">
        <f t="shared" si="278"/>
        <v>1.7779296525698815E-3</v>
      </c>
      <c r="FB59" s="13">
        <f t="shared" si="278"/>
        <v>3.3035153392179028E-3</v>
      </c>
      <c r="FC59" s="13">
        <f t="shared" si="277"/>
        <v>2.2270480491970615E-3</v>
      </c>
      <c r="FD59" s="13">
        <f t="shared" si="277"/>
        <v>-0.10010623437831173</v>
      </c>
      <c r="FE59" s="13">
        <f t="shared" si="277"/>
        <v>-4.733566130532129E-2</v>
      </c>
      <c r="FF59" s="13">
        <f t="shared" si="277"/>
        <v>-6.8470351563228804E-3</v>
      </c>
      <c r="FG59" s="13">
        <f t="shared" si="277"/>
        <v>-3.2772959557819774E-3</v>
      </c>
      <c r="FH59" s="13">
        <f t="shared" si="277"/>
        <v>-1.7885998143225004E-3</v>
      </c>
      <c r="FI59" s="13">
        <f t="shared" si="277"/>
        <v>-4.5957484244834299E-2</v>
      </c>
      <c r="FJ59" s="13">
        <f t="shared" si="277"/>
        <v>-1.9000407518416546E-2</v>
      </c>
      <c r="FK59" s="13">
        <f t="shared" si="277"/>
        <v>-3.9026410599657051E-2</v>
      </c>
    </row>
    <row r="60" spans="139:167" x14ac:dyDescent="0.2">
      <c r="EL60" s="3" t="s">
        <v>125</v>
      </c>
      <c r="EM60" s="13">
        <f t="shared" si="278"/>
        <v>1.3762099024376442</v>
      </c>
      <c r="EN60" s="13">
        <f t="shared" si="277"/>
        <v>-0.21854820697125479</v>
      </c>
      <c r="EO60" s="13">
        <f t="shared" si="277"/>
        <v>-1.070674024638299E-2</v>
      </c>
      <c r="EP60" s="13">
        <f t="shared" si="277"/>
        <v>-7.6868744796311905E-3</v>
      </c>
      <c r="EQ60" s="13">
        <f t="shared" si="277"/>
        <v>7.0811640285522812E-3</v>
      </c>
      <c r="ER60" s="13">
        <f t="shared" si="277"/>
        <v>-2.7511822360250418E-2</v>
      </c>
      <c r="ES60" s="13">
        <f t="shared" si="277"/>
        <v>6.8281526044245394E-2</v>
      </c>
      <c r="ET60" s="13">
        <f t="shared" si="277"/>
        <v>4.7103426824317549E-2</v>
      </c>
      <c r="EU60" s="13">
        <f t="shared" si="277"/>
        <v>-0.12514582970251933</v>
      </c>
      <c r="EV60" s="13">
        <f t="shared" si="277"/>
        <v>-3.7749056151548044</v>
      </c>
      <c r="EW60" s="13">
        <f t="shared" si="277"/>
        <v>4.1364095489424289E-4</v>
      </c>
      <c r="EX60" s="13">
        <f t="shared" si="277"/>
        <v>-2.6846729079926562E-2</v>
      </c>
      <c r="EY60" s="13">
        <f t="shared" si="277"/>
        <v>1.2237772251716813E-3</v>
      </c>
      <c r="EZ60" s="13">
        <f t="shared" si="277"/>
        <v>6.0608604333795297E-3</v>
      </c>
      <c r="FA60" s="13">
        <f t="shared" si="277"/>
        <v>1.2210814364537841E-3</v>
      </c>
      <c r="FB60" s="13">
        <f t="shared" si="277"/>
        <v>3.3097487729101044E-3</v>
      </c>
      <c r="FC60" s="13">
        <f t="shared" si="277"/>
        <v>1.5514458633447883E-3</v>
      </c>
      <c r="FD60" s="13">
        <f t="shared" si="277"/>
        <v>-9.7277724382354325E-2</v>
      </c>
      <c r="FE60" s="13">
        <f t="shared" si="277"/>
        <v>-3.617749166031016E-2</v>
      </c>
      <c r="FF60" s="13">
        <f t="shared" si="277"/>
        <v>-4.9517502021875683E-3</v>
      </c>
      <c r="FG60" s="13">
        <f t="shared" si="277"/>
        <v>-2.8750303274642196E-3</v>
      </c>
      <c r="FH60" s="13">
        <f t="shared" si="277"/>
        <v>-2.0023595120169419E-3</v>
      </c>
      <c r="FI60" s="13">
        <f t="shared" si="277"/>
        <v>-5.4430795856243441E-2</v>
      </c>
      <c r="FJ60" s="13">
        <f t="shared" si="277"/>
        <v>-1.6957756999719398E-2</v>
      </c>
      <c r="FK60" s="13">
        <f t="shared" si="277"/>
        <v>-4.00962247094966E-2</v>
      </c>
    </row>
    <row r="61" spans="139:167" x14ac:dyDescent="0.2">
      <c r="EL61" s="3" t="s">
        <v>125</v>
      </c>
      <c r="EM61" s="13">
        <f t="shared" si="278"/>
        <v>1.482043382541161</v>
      </c>
      <c r="EN61" s="13">
        <f t="shared" si="277"/>
        <v>-0.21429606116524547</v>
      </c>
      <c r="EO61" s="13">
        <f t="shared" si="277"/>
        <v>-5.5693444035385918E-3</v>
      </c>
      <c r="EP61" s="13">
        <f t="shared" si="277"/>
        <v>-5.1024065907916416E-3</v>
      </c>
      <c r="EQ61" s="13">
        <f t="shared" si="277"/>
        <v>6.597584317898004E-3</v>
      </c>
      <c r="ER61" s="13">
        <f t="shared" si="277"/>
        <v>-2.1270054954918845E-2</v>
      </c>
      <c r="ES61" s="13">
        <f t="shared" si="277"/>
        <v>6.1385997410910983E-2</v>
      </c>
      <c r="ET61" s="13">
        <f t="shared" si="277"/>
        <v>4.551263829598181E-2</v>
      </c>
      <c r="EU61" s="13">
        <f t="shared" si="277"/>
        <v>-9.2991768615991455E-2</v>
      </c>
      <c r="EV61" s="13">
        <f t="shared" si="277"/>
        <v>-1.9133603122144334</v>
      </c>
      <c r="EW61" s="13">
        <f t="shared" si="277"/>
        <v>7.8589290082645881E-5</v>
      </c>
      <c r="EX61" s="13">
        <f t="shared" si="277"/>
        <v>-2.3351963464037E-2</v>
      </c>
      <c r="EY61" s="13">
        <f t="shared" si="277"/>
        <v>1.101852771711109E-3</v>
      </c>
      <c r="EZ61" s="13">
        <f t="shared" si="277"/>
        <v>6.0490645780957837E-3</v>
      </c>
      <c r="FA61" s="13">
        <f t="shared" si="277"/>
        <v>2.6749504233323472E-3</v>
      </c>
      <c r="FB61" s="13">
        <f t="shared" si="277"/>
        <v>2.9173328535602328E-3</v>
      </c>
      <c r="FC61" s="13">
        <f t="shared" si="277"/>
        <v>9.8156535298931247E-4</v>
      </c>
      <c r="FD61" s="13">
        <f t="shared" si="277"/>
        <v>-7.0314421186773141E-2</v>
      </c>
      <c r="FE61" s="13">
        <f t="shared" si="277"/>
        <v>-2.0642441041186607E-2</v>
      </c>
      <c r="FF61" s="13">
        <f t="shared" si="277"/>
        <v>-5.0828205782142534E-3</v>
      </c>
      <c r="FG61" s="13">
        <f t="shared" si="277"/>
        <v>-1.4700884684575902E-3</v>
      </c>
      <c r="FH61" s="13">
        <f t="shared" si="277"/>
        <v>4.2855828571235243E-4</v>
      </c>
      <c r="FI61" s="13">
        <f t="shared" si="277"/>
        <v>-2.1637875775972062E-2</v>
      </c>
      <c r="FJ61" s="13">
        <f t="shared" si="277"/>
        <v>-5.9297071456071333E-3</v>
      </c>
      <c r="FK61" s="13">
        <f t="shared" si="277"/>
        <v>-1.4938945271765033E-4</v>
      </c>
    </row>
    <row r="62" spans="139:167" x14ac:dyDescent="0.2">
      <c r="EL62" s="3" t="s">
        <v>125</v>
      </c>
      <c r="EM62" s="13">
        <f t="shared" si="278"/>
        <v>1.3005702221269686</v>
      </c>
      <c r="EN62" s="13">
        <f t="shared" si="277"/>
        <v>-0.21875430329882681</v>
      </c>
      <c r="EO62" s="13">
        <f t="shared" si="277"/>
        <v>-1.4847868333196264E-2</v>
      </c>
      <c r="EP62" s="13">
        <f t="shared" si="277"/>
        <v>-8.9735025726258681E-3</v>
      </c>
      <c r="EQ62" s="13">
        <f t="shared" si="277"/>
        <v>5.7057976049085784E-3</v>
      </c>
      <c r="ER62" s="13">
        <f t="shared" si="277"/>
        <v>-4.9032520588325273E-2</v>
      </c>
      <c r="ES62" s="13">
        <f t="shared" si="277"/>
        <v>6.188032602998067E-2</v>
      </c>
      <c r="ET62" s="13">
        <f t="shared" si="277"/>
        <v>3.9395733676725081E-2</v>
      </c>
      <c r="EU62" s="13">
        <f t="shared" si="277"/>
        <v>-0.13286290755809463</v>
      </c>
      <c r="EV62" s="13">
        <f t="shared" si="277"/>
        <v>-4.8791248106945035</v>
      </c>
      <c r="EW62" s="13">
        <f t="shared" si="277"/>
        <v>5.4711099827607218E-5</v>
      </c>
      <c r="EX62" s="13">
        <f t="shared" si="277"/>
        <v>-2.7799801641966576E-2</v>
      </c>
      <c r="EY62" s="13">
        <f t="shared" si="277"/>
        <v>9.2678477972496401E-4</v>
      </c>
      <c r="EZ62" s="13">
        <f t="shared" si="277"/>
        <v>2.2184559321341149E-3</v>
      </c>
      <c r="FA62" s="13">
        <f t="shared" si="277"/>
        <v>2.0118146150251504E-3</v>
      </c>
      <c r="FB62" s="13">
        <f t="shared" si="277"/>
        <v>1.76307559216765E-3</v>
      </c>
      <c r="FC62" s="13">
        <f t="shared" si="277"/>
        <v>1.5953109346505856E-3</v>
      </c>
      <c r="FD62" s="13">
        <f t="shared" si="277"/>
        <v>-0.11753752665949939</v>
      </c>
      <c r="FE62" s="13">
        <f t="shared" si="277"/>
        <v>-4.0046382846146873E-2</v>
      </c>
      <c r="FF62" s="13">
        <f t="shared" si="277"/>
        <v>-6.8015414545203783E-3</v>
      </c>
      <c r="FG62" s="13">
        <f t="shared" si="277"/>
        <v>-3.3982416874738775E-3</v>
      </c>
      <c r="FH62" s="13">
        <f t="shared" si="277"/>
        <v>-6.2581235646236343E-4</v>
      </c>
      <c r="FI62" s="13">
        <f t="shared" si="277"/>
        <v>-1.4931896061654957E-2</v>
      </c>
      <c r="FJ62" s="13">
        <f t="shared" si="277"/>
        <v>-2.3369360469836477E-2</v>
      </c>
      <c r="FK62" s="13">
        <f t="shared" si="277"/>
        <v>-3.9502505982628548E-2</v>
      </c>
    </row>
    <row r="63" spans="139:167" x14ac:dyDescent="0.2">
      <c r="EL63" s="3" t="s">
        <v>125</v>
      </c>
      <c r="EM63" s="13">
        <f t="shared" si="278"/>
        <v>1.4513394278743637</v>
      </c>
      <c r="EN63" s="13">
        <f t="shared" si="277"/>
        <v>-0.21712977855617055</v>
      </c>
      <c r="EO63" s="13">
        <f t="shared" si="277"/>
        <v>-6.9694508845291516E-3</v>
      </c>
      <c r="EP63" s="13">
        <f t="shared" si="277"/>
        <v>-5.062548554494028E-3</v>
      </c>
      <c r="EQ63" s="13">
        <f t="shared" si="277"/>
        <v>6.5365865567433004E-3</v>
      </c>
      <c r="ER63" s="13">
        <f t="shared" si="277"/>
        <v>-3.2434575958946832E-2</v>
      </c>
      <c r="ES63" s="13">
        <f t="shared" si="277"/>
        <v>6.2141731496262828E-2</v>
      </c>
      <c r="ET63" s="13">
        <f t="shared" si="277"/>
        <v>4.6894140817188464E-2</v>
      </c>
      <c r="EU63" s="13">
        <f t="shared" si="277"/>
        <v>-0.1177299651974308</v>
      </c>
      <c r="EV63" s="13">
        <f t="shared" si="277"/>
        <v>-2.8147716162717469</v>
      </c>
      <c r="EW63" s="13">
        <f t="shared" si="277"/>
        <v>2.186719871272479E-4</v>
      </c>
      <c r="EX63" s="13">
        <f t="shared" si="277"/>
        <v>-2.4044547956878777E-2</v>
      </c>
      <c r="EY63" s="13">
        <f t="shared" si="277"/>
        <v>1.2375863056080731E-3</v>
      </c>
      <c r="EZ63" s="13">
        <f t="shared" si="277"/>
        <v>5.9309506367754023E-3</v>
      </c>
      <c r="FA63" s="13">
        <f t="shared" si="277"/>
        <v>2.8083121630234622E-3</v>
      </c>
      <c r="FB63" s="13">
        <f t="shared" si="277"/>
        <v>3.3661564240681867E-3</v>
      </c>
      <c r="FC63" s="13">
        <f t="shared" si="277"/>
        <v>1.9829087515250829E-3</v>
      </c>
      <c r="FD63" s="13">
        <f t="shared" si="277"/>
        <v>-6.3609132062686022E-2</v>
      </c>
      <c r="FE63" s="13">
        <f t="shared" si="277"/>
        <v>-3.788028304519029E-2</v>
      </c>
      <c r="FF63" s="13">
        <f t="shared" si="277"/>
        <v>-4.1600107005273883E-3</v>
      </c>
      <c r="FG63" s="13">
        <f t="shared" si="277"/>
        <v>-2.1878836261616168E-3</v>
      </c>
      <c r="FH63" s="13">
        <f t="shared" si="277"/>
        <v>2.6751756452970005E-5</v>
      </c>
      <c r="FI63" s="13">
        <f t="shared" si="277"/>
        <v>-4.0192877465986855E-2</v>
      </c>
      <c r="FJ63" s="13">
        <f t="shared" si="277"/>
        <v>-1.5476535070357742E-2</v>
      </c>
      <c r="FK63" s="13">
        <f t="shared" si="277"/>
        <v>-2.8739133103937404E-2</v>
      </c>
    </row>
    <row r="65" spans="141:167" x14ac:dyDescent="0.2">
      <c r="EK65" s="3"/>
      <c r="EL65" s="37"/>
    </row>
    <row r="66" spans="141:167" x14ac:dyDescent="0.2">
      <c r="EK66" s="2" t="s">
        <v>196</v>
      </c>
      <c r="EL66" s="3" t="s">
        <v>124</v>
      </c>
      <c r="EM66" s="13">
        <f>AVERAGE(EM51:EM56)</f>
        <v>2.3058797181003494</v>
      </c>
      <c r="EN66" s="13">
        <f t="shared" ref="EN66:FK66" si="279">AVERAGE(EN51:EN56)</f>
        <v>-0.44835971485172971</v>
      </c>
      <c r="EO66" s="13">
        <f t="shared" si="279"/>
        <v>-6.8601906834084977E-3</v>
      </c>
      <c r="EP66" s="13">
        <f t="shared" si="279"/>
        <v>-9.6171853131809485E-3</v>
      </c>
      <c r="EQ66" s="13">
        <f t="shared" si="279"/>
        <v>1.3236152321907399E-2</v>
      </c>
      <c r="ER66" s="13">
        <f t="shared" si="279"/>
        <v>-5.714123385786965E-2</v>
      </c>
      <c r="ES66" s="13">
        <f t="shared" si="279"/>
        <v>8.6160838911591431E-2</v>
      </c>
      <c r="ET66" s="13">
        <f t="shared" si="279"/>
        <v>0.14731188314251581</v>
      </c>
      <c r="EU66" s="13">
        <f t="shared" si="279"/>
        <v>-0.23063861149568884</v>
      </c>
      <c r="EV66" s="13">
        <f t="shared" si="279"/>
        <v>-11.36096310062293</v>
      </c>
      <c r="EW66" s="13">
        <f t="shared" si="279"/>
        <v>-1.6990901236994323E-3</v>
      </c>
      <c r="EX66" s="13">
        <f t="shared" si="279"/>
        <v>-3.4986066556858077E-2</v>
      </c>
      <c r="EY66" s="13">
        <f t="shared" si="279"/>
        <v>5.7243210262105043E-4</v>
      </c>
      <c r="EZ66" s="13">
        <f t="shared" si="279"/>
        <v>2.0847360093507756E-2</v>
      </c>
      <c r="FA66" s="13">
        <f t="shared" si="279"/>
        <v>3.388856968646171E-4</v>
      </c>
      <c r="FB66" s="13">
        <f t="shared" si="279"/>
        <v>7.3141919389499641E-3</v>
      </c>
      <c r="FC66" s="13">
        <f t="shared" si="279"/>
        <v>2.7145790930048375E-2</v>
      </c>
      <c r="FD66" s="13">
        <f t="shared" si="279"/>
        <v>-0.10363422998005702</v>
      </c>
      <c r="FE66" s="13">
        <f t="shared" si="279"/>
        <v>-3.002913221873935E-2</v>
      </c>
      <c r="FF66" s="13">
        <f t="shared" si="279"/>
        <v>-5.8995256967889313E-3</v>
      </c>
      <c r="FG66" s="13">
        <f t="shared" si="279"/>
        <v>-2.4477939271222845E-3</v>
      </c>
      <c r="FH66" s="13">
        <f t="shared" si="279"/>
        <v>1.0599275196114604E-2</v>
      </c>
      <c r="FI66" s="13">
        <f t="shared" si="279"/>
        <v>-2.1165664186802689E-2</v>
      </c>
      <c r="FJ66" s="13">
        <f t="shared" si="279"/>
        <v>-2.2749435987067815E-2</v>
      </c>
      <c r="FK66" s="13">
        <f t="shared" si="279"/>
        <v>-2.8635545770602372E-2</v>
      </c>
    </row>
    <row r="67" spans="141:167" x14ac:dyDescent="0.2">
      <c r="EL67" s="3" t="s">
        <v>125</v>
      </c>
      <c r="EM67" s="13">
        <f>AVERAGE(EM58:EM63)</f>
        <v>1.3991176278137571</v>
      </c>
      <c r="EN67" s="13">
        <f t="shared" ref="EN67:FK67" si="280">AVERAGE(EN58:EN63)</f>
        <v>-0.21699214683712373</v>
      </c>
      <c r="EO67" s="13">
        <f t="shared" si="280"/>
        <v>-9.2601231558253807E-3</v>
      </c>
      <c r="EP67" s="13">
        <f t="shared" si="280"/>
        <v>-6.8617952328898927E-3</v>
      </c>
      <c r="EQ67" s="13">
        <f t="shared" si="280"/>
        <v>6.3028389874147375E-3</v>
      </c>
      <c r="ER67" s="13">
        <f t="shared" si="280"/>
        <v>-3.2212807005649241E-2</v>
      </c>
      <c r="ES67" s="13">
        <f t="shared" si="280"/>
        <v>6.2047042359313583E-2</v>
      </c>
      <c r="ET67" s="13">
        <f t="shared" si="280"/>
        <v>4.5124663713326164E-2</v>
      </c>
      <c r="EU67" s="13">
        <f t="shared" si="280"/>
        <v>-0.11616645640163818</v>
      </c>
      <c r="EV67" s="13">
        <f t="shared" si="280"/>
        <v>-3.2454651578749272</v>
      </c>
      <c r="EW67" s="13">
        <f t="shared" si="280"/>
        <v>1.8727543746574127E-4</v>
      </c>
      <c r="EX67" s="13">
        <f t="shared" si="280"/>
        <v>-2.5520366794688335E-2</v>
      </c>
      <c r="EY67" s="13">
        <f t="shared" si="280"/>
        <v>1.1533875545653249E-3</v>
      </c>
      <c r="EZ67" s="13">
        <f t="shared" si="280"/>
        <v>5.0183320608156263E-3</v>
      </c>
      <c r="FA67" s="13">
        <f t="shared" si="280"/>
        <v>2.1507127456472618E-3</v>
      </c>
      <c r="FB67" s="13">
        <f t="shared" si="280"/>
        <v>2.9449213200416729E-3</v>
      </c>
      <c r="FC67" s="13">
        <f t="shared" si="280"/>
        <v>1.5880496237952607E-3</v>
      </c>
      <c r="FD67" s="13">
        <f t="shared" si="280"/>
        <v>-8.8409166124508498E-2</v>
      </c>
      <c r="FE67" s="13">
        <f t="shared" si="280"/>
        <v>-3.6900331999843335E-2</v>
      </c>
      <c r="FF67" s="13">
        <f t="shared" si="280"/>
        <v>-5.5542884304377706E-3</v>
      </c>
      <c r="FG67" s="13">
        <f t="shared" si="280"/>
        <v>-2.5391922939577787E-3</v>
      </c>
      <c r="FH67" s="13">
        <f t="shared" si="280"/>
        <v>-8.7274747298256728E-4</v>
      </c>
      <c r="FI67" s="13">
        <f t="shared" si="280"/>
        <v>-3.7071689697912087E-2</v>
      </c>
      <c r="FJ67" s="13">
        <f t="shared" si="280"/>
        <v>-1.737425245076216E-2</v>
      </c>
      <c r="FK67" s="13">
        <f t="shared" si="280"/>
        <v>-2.9806702663642104E-2</v>
      </c>
    </row>
    <row r="69" spans="141:167" x14ac:dyDescent="0.2">
      <c r="EK69" s="2" t="s">
        <v>197</v>
      </c>
      <c r="EL69" s="3" t="s">
        <v>124</v>
      </c>
      <c r="EM69" s="2">
        <f>STDEV(EM51:EM56)</f>
        <v>0.16874094847013391</v>
      </c>
      <c r="EN69" s="37">
        <f t="shared" ref="EN69:FK69" si="281">STDEV(EN51:EN56)</f>
        <v>1.6490569593668861E-2</v>
      </c>
      <c r="EO69" s="37">
        <f t="shared" si="281"/>
        <v>1.3804940074276909E-2</v>
      </c>
      <c r="EP69" s="37">
        <f t="shared" si="281"/>
        <v>2.7215524690641073E-3</v>
      </c>
      <c r="EQ69" s="37">
        <f t="shared" si="281"/>
        <v>2.2446349232654889E-3</v>
      </c>
      <c r="ER69" s="37">
        <f t="shared" si="281"/>
        <v>4.5085115064977657E-2</v>
      </c>
      <c r="ES69" s="37">
        <f t="shared" si="281"/>
        <v>7.3780049196444843E-3</v>
      </c>
      <c r="ET69" s="37">
        <f t="shared" si="281"/>
        <v>3.15862214489444E-3</v>
      </c>
      <c r="EU69" s="37">
        <f t="shared" si="281"/>
        <v>3.5616698035566927E-2</v>
      </c>
      <c r="EV69" s="37">
        <f t="shared" si="281"/>
        <v>0.85744195192383443</v>
      </c>
      <c r="EW69" s="37">
        <f t="shared" si="281"/>
        <v>6.8360938340026006E-4</v>
      </c>
      <c r="EX69" s="37">
        <f t="shared" si="281"/>
        <v>7.213003744233777E-3</v>
      </c>
      <c r="EY69" s="37">
        <f t="shared" si="281"/>
        <v>1.3243919415786444E-4</v>
      </c>
      <c r="EZ69" s="37">
        <f t="shared" si="281"/>
        <v>1.0225824749216272E-2</v>
      </c>
      <c r="FA69" s="37">
        <f t="shared" si="281"/>
        <v>6.3371151865665291E-4</v>
      </c>
      <c r="FB69" s="37">
        <f t="shared" si="281"/>
        <v>1.5279972129021062E-3</v>
      </c>
      <c r="FC69" s="37">
        <f t="shared" si="281"/>
        <v>8.9563919175746978E-3</v>
      </c>
      <c r="FD69" s="37">
        <f t="shared" si="281"/>
        <v>0.12577233152365469</v>
      </c>
      <c r="FE69" s="37">
        <f t="shared" si="281"/>
        <v>1.6808189105383502E-2</v>
      </c>
      <c r="FF69" s="37">
        <f t="shared" si="281"/>
        <v>5.8085556395638168E-3</v>
      </c>
      <c r="FG69" s="37">
        <f t="shared" si="281"/>
        <v>2.5837460262566544E-3</v>
      </c>
      <c r="FH69" s="37">
        <f>STDEV(FH51:FH56)</f>
        <v>4.4719553318961639E-3</v>
      </c>
      <c r="FI69" s="37">
        <f t="shared" si="281"/>
        <v>5.6368094784756344E-2</v>
      </c>
      <c r="FJ69" s="37">
        <f t="shared" si="281"/>
        <v>3.7471843749185198E-2</v>
      </c>
      <c r="FK69" s="37">
        <f t="shared" si="281"/>
        <v>5.2107677131131153E-2</v>
      </c>
    </row>
    <row r="70" spans="141:167" x14ac:dyDescent="0.2">
      <c r="EL70" s="3" t="s">
        <v>125</v>
      </c>
      <c r="EM70" s="37">
        <f>STDEV(EM58:EM63)</f>
        <v>6.684474110281155E-2</v>
      </c>
      <c r="EN70" s="37">
        <f t="shared" ref="EN70:FK70" si="282">STDEV(EN58:EN63)</f>
        <v>2.477989420715265E-3</v>
      </c>
      <c r="EO70" s="37">
        <f t="shared" si="282"/>
        <v>3.2501817396667697E-3</v>
      </c>
      <c r="EP70" s="37">
        <f t="shared" si="282"/>
        <v>1.5509453578695903E-3</v>
      </c>
      <c r="EQ70" s="37">
        <f t="shared" si="282"/>
        <v>5.5223415161468475E-4</v>
      </c>
      <c r="ER70" s="37">
        <f t="shared" si="282"/>
        <v>9.5028789804233755E-3</v>
      </c>
      <c r="ES70" s="37">
        <f t="shared" si="282"/>
        <v>3.47832708333917E-3</v>
      </c>
      <c r="ET70" s="37">
        <f t="shared" si="282"/>
        <v>2.8754840057737415E-3</v>
      </c>
      <c r="EU70" s="37">
        <f t="shared" si="282"/>
        <v>1.3485797151561634E-2</v>
      </c>
      <c r="EV70" s="37">
        <f t="shared" si="282"/>
        <v>0.99939268342260634</v>
      </c>
      <c r="EW70" s="37">
        <f t="shared" si="282"/>
        <v>2.1500340304653122E-4</v>
      </c>
      <c r="EX70" s="37">
        <f t="shared" si="282"/>
        <v>1.7022288809141746E-3</v>
      </c>
      <c r="EY70" s="37">
        <f t="shared" si="282"/>
        <v>1.3391631560958055E-4</v>
      </c>
      <c r="EZ70" s="37">
        <f t="shared" si="282"/>
        <v>1.475097569479301E-3</v>
      </c>
      <c r="FA70" s="37">
        <f t="shared" si="282"/>
        <v>5.9951045620298374E-4</v>
      </c>
      <c r="FB70" s="37">
        <f t="shared" si="282"/>
        <v>6.0676920515581861E-4</v>
      </c>
      <c r="FC70" s="37">
        <f t="shared" si="282"/>
        <v>4.6730653641291383E-4</v>
      </c>
      <c r="FD70" s="37">
        <f t="shared" si="282"/>
        <v>2.0261415708978041E-2</v>
      </c>
      <c r="FE70" s="37">
        <f t="shared" si="282"/>
        <v>8.8368439063006721E-3</v>
      </c>
      <c r="FF70" s="37">
        <f t="shared" si="282"/>
        <v>1.0734357940433549E-3</v>
      </c>
      <c r="FG70" s="37">
        <f t="shared" si="282"/>
        <v>7.6481208767021985E-4</v>
      </c>
      <c r="FH70" s="37">
        <f t="shared" si="282"/>
        <v>9.8388079779512241E-4</v>
      </c>
      <c r="FI70" s="37">
        <f t="shared" si="282"/>
        <v>1.5399832261369048E-2</v>
      </c>
      <c r="FJ70" s="37">
        <f t="shared" si="282"/>
        <v>6.4962598918150401E-3</v>
      </c>
      <c r="FK70" s="37">
        <f t="shared" si="282"/>
        <v>1.528327029417763E-2</v>
      </c>
    </row>
    <row r="72" spans="141:167" x14ac:dyDescent="0.2">
      <c r="EK72" s="2" t="s">
        <v>198</v>
      </c>
      <c r="EL72" s="3" t="s">
        <v>124</v>
      </c>
      <c r="EM72" s="2">
        <f>PERCENTILE(EM51:EM56, 0.25)</f>
        <v>2.2040368055747726</v>
      </c>
      <c r="EN72" s="37">
        <f t="shared" ref="EN72:FK72" si="283">PERCENTILE(EN51:EN56, 0.25)</f>
        <v>-0.45462127230106697</v>
      </c>
      <c r="EO72" s="37">
        <f t="shared" si="283"/>
        <v>-1.4790131569167739E-2</v>
      </c>
      <c r="EP72" s="37">
        <f t="shared" si="283"/>
        <v>-1.1282718787356141E-2</v>
      </c>
      <c r="EQ72" s="37">
        <f t="shared" si="283"/>
        <v>1.1650184785255764E-2</v>
      </c>
      <c r="ER72" s="37">
        <f t="shared" si="283"/>
        <v>-8.7823813641600468E-2</v>
      </c>
      <c r="ES72" s="37">
        <f t="shared" si="283"/>
        <v>8.1046361582135004E-2</v>
      </c>
      <c r="ET72" s="37">
        <f t="shared" si="283"/>
        <v>0.14461564972757252</v>
      </c>
      <c r="EU72" s="37">
        <f t="shared" si="283"/>
        <v>-0.25273054399853428</v>
      </c>
      <c r="EV72" s="37">
        <f t="shared" si="283"/>
        <v>-12.021288417739404</v>
      </c>
      <c r="EW72" s="37">
        <f t="shared" si="283"/>
        <v>-2.286745336451926E-3</v>
      </c>
      <c r="EX72" s="37">
        <f t="shared" si="283"/>
        <v>-3.8229551200764149E-2</v>
      </c>
      <c r="EY72" s="37">
        <f t="shared" si="283"/>
        <v>5.198391153246871E-4</v>
      </c>
      <c r="EZ72" s="37">
        <f t="shared" si="283"/>
        <v>1.7381744082514534E-2</v>
      </c>
      <c r="FA72" s="37">
        <f t="shared" si="283"/>
        <v>-6.8961516763953737E-5</v>
      </c>
      <c r="FB72" s="37">
        <f t="shared" si="283"/>
        <v>6.7595302880224953E-3</v>
      </c>
      <c r="FC72" s="37">
        <f t="shared" si="283"/>
        <v>2.0876625771664121E-2</v>
      </c>
      <c r="FD72" s="37">
        <f t="shared" si="283"/>
        <v>-0.1796536463928935</v>
      </c>
      <c r="FE72" s="37">
        <f t="shared" si="283"/>
        <v>-4.3539214990195564E-2</v>
      </c>
      <c r="FF72" s="37">
        <f t="shared" si="283"/>
        <v>-1.0232136607303974E-2</v>
      </c>
      <c r="FG72" s="37">
        <f t="shared" si="283"/>
        <v>-4.3415943123035518E-3</v>
      </c>
      <c r="FH72" s="37">
        <f t="shared" si="283"/>
        <v>7.964606121034043E-3</v>
      </c>
      <c r="FI72" s="37">
        <f t="shared" si="283"/>
        <v>-5.5100399478336066E-2</v>
      </c>
      <c r="FJ72" s="37">
        <f t="shared" si="283"/>
        <v>-4.2918589052503106E-2</v>
      </c>
      <c r="FK72" s="37">
        <f t="shared" si="283"/>
        <v>-5.3456497463760987E-2</v>
      </c>
    </row>
    <row r="73" spans="141:167" x14ac:dyDescent="0.2">
      <c r="EL73" s="3" t="s">
        <v>125</v>
      </c>
      <c r="EM73" s="37">
        <f>PERCENTILE(EM58:EM63, 0.25)</f>
        <v>1.3622363141329821</v>
      </c>
      <c r="EN73" s="37">
        <f t="shared" ref="EN73:FK73" si="284">PERCENTILE(EN58:EN63, 0.25)</f>
        <v>-0.21870277921693382</v>
      </c>
      <c r="EO73" s="37">
        <f t="shared" si="284"/>
        <v>-1.0263306554671907E-2</v>
      </c>
      <c r="EP73" s="37">
        <f t="shared" si="284"/>
        <v>-7.6645503031533826E-3</v>
      </c>
      <c r="EQ73" s="37">
        <f t="shared" si="284"/>
        <v>5.8390425670399506E-3</v>
      </c>
      <c r="ER73" s="37">
        <f t="shared" si="284"/>
        <v>-3.4435313207069725E-2</v>
      </c>
      <c r="ES73" s="37">
        <f t="shared" si="284"/>
        <v>6.11197915163499E-2</v>
      </c>
      <c r="ET73" s="37">
        <f t="shared" si="284"/>
        <v>4.5572918197971678E-2</v>
      </c>
      <c r="EU73" s="37">
        <f t="shared" si="284"/>
        <v>-0.1232918635762472</v>
      </c>
      <c r="EV73" s="37">
        <f t="shared" si="284"/>
        <v>-3.6045709500661784</v>
      </c>
      <c r="EW73" s="37">
        <f t="shared" si="284"/>
        <v>6.0680647391366882E-5</v>
      </c>
      <c r="EX73" s="37">
        <f t="shared" si="284"/>
        <v>-2.6662693957738307E-2</v>
      </c>
      <c r="EY73" s="37">
        <f t="shared" si="284"/>
        <v>1.1078285738224324E-3</v>
      </c>
      <c r="EZ73" s="37">
        <f t="shared" si="284"/>
        <v>4.8539059165987556E-3</v>
      </c>
      <c r="FA73" s="37">
        <f t="shared" si="284"/>
        <v>1.8364008931836986E-3</v>
      </c>
      <c r="FB73" s="37">
        <f t="shared" si="284"/>
        <v>2.9404243747516651E-3</v>
      </c>
      <c r="FC73" s="37">
        <f t="shared" si="284"/>
        <v>1.280375559134747E-3</v>
      </c>
      <c r="FD73" s="37">
        <f t="shared" si="284"/>
        <v>-9.939910687932238E-2</v>
      </c>
      <c r="FE73" s="37">
        <f t="shared" si="284"/>
        <v>-3.9864720159836359E-2</v>
      </c>
      <c r="FF73" s="37">
        <f t="shared" si="284"/>
        <v>-6.4717992136038242E-3</v>
      </c>
      <c r="FG73" s="37">
        <f t="shared" si="284"/>
        <v>-3.1767295487025379E-3</v>
      </c>
      <c r="FH73" s="37">
        <f t="shared" si="284"/>
        <v>-1.6602056600566054E-3</v>
      </c>
      <c r="FI73" s="37">
        <f t="shared" si="284"/>
        <v>-4.5787915379320948E-2</v>
      </c>
      <c r="FJ73" s="37">
        <f t="shared" si="284"/>
        <v>-2.2277122231981493E-2</v>
      </c>
      <c r="FK73" s="37">
        <f t="shared" si="284"/>
        <v>-3.9383482136885674E-2</v>
      </c>
    </row>
    <row r="75" spans="141:167" x14ac:dyDescent="0.2">
      <c r="EK75" s="2" t="s">
        <v>199</v>
      </c>
      <c r="EL75" s="3" t="s">
        <v>124</v>
      </c>
      <c r="EM75" s="37">
        <f>PERCENTILE(EM51:EM56, 0.75)</f>
        <v>2.4388817866302643</v>
      </c>
      <c r="EN75" s="37">
        <f t="shared" ref="EN75:FK75" si="285">PERCENTILE(EN51:EN56, 0.75)</f>
        <v>-0.44694457023561074</v>
      </c>
      <c r="EO75" s="37">
        <f t="shared" si="285"/>
        <v>-6.2134403999773149E-4</v>
      </c>
      <c r="EP75" s="37">
        <f t="shared" si="285"/>
        <v>-7.9333182396383803E-3</v>
      </c>
      <c r="EQ75" s="37">
        <f t="shared" si="285"/>
        <v>1.465215058956403E-2</v>
      </c>
      <c r="ER75" s="37">
        <f t="shared" si="285"/>
        <v>-2.0783892382906514E-2</v>
      </c>
      <c r="ES75" s="37">
        <f t="shared" si="285"/>
        <v>8.8661829396251127E-2</v>
      </c>
      <c r="ET75" s="37">
        <f t="shared" si="285"/>
        <v>0.14965048355134775</v>
      </c>
      <c r="EU75" s="37">
        <f t="shared" si="285"/>
        <v>-0.22169469779513962</v>
      </c>
      <c r="EV75" s="37">
        <f t="shared" si="285"/>
        <v>-10.874525704139801</v>
      </c>
      <c r="EW75" s="37">
        <f t="shared" si="285"/>
        <v>-1.2237148232766145E-3</v>
      </c>
      <c r="EX75" s="37">
        <f t="shared" si="285"/>
        <v>-2.9643142348890986E-2</v>
      </c>
      <c r="EY75" s="37">
        <f t="shared" si="285"/>
        <v>6.1590662421738258E-4</v>
      </c>
      <c r="EZ75" s="37">
        <f t="shared" si="285"/>
        <v>2.4668875377079732E-2</v>
      </c>
      <c r="FA75" s="37">
        <f t="shared" si="285"/>
        <v>4.7480464375908988E-4</v>
      </c>
      <c r="FB75" s="37">
        <f t="shared" si="285"/>
        <v>8.2744901311186756E-3</v>
      </c>
      <c r="FC75" s="37">
        <f t="shared" si="285"/>
        <v>3.1781127800647319E-2</v>
      </c>
      <c r="FD75" s="37">
        <f t="shared" si="285"/>
        <v>3.6633991770383678E-3</v>
      </c>
      <c r="FE75" s="37">
        <f t="shared" si="285"/>
        <v>-2.3821949749843318E-2</v>
      </c>
      <c r="FF75" s="37">
        <f t="shared" si="285"/>
        <v>-1.9760736075156316E-3</v>
      </c>
      <c r="FG75" s="37">
        <f t="shared" si="285"/>
        <v>-1.9985344271781684E-3</v>
      </c>
      <c r="FH75" s="37">
        <f t="shared" si="285"/>
        <v>1.3924474051914625E-2</v>
      </c>
      <c r="FI75" s="37">
        <f t="shared" si="285"/>
        <v>-7.842989195777552E-3</v>
      </c>
      <c r="FJ75" s="37">
        <f t="shared" si="285"/>
        <v>1.0792884170653071E-3</v>
      </c>
      <c r="FK75" s="37">
        <f t="shared" si="285"/>
        <v>-3.4262104988245126E-2</v>
      </c>
    </row>
    <row r="76" spans="141:167" x14ac:dyDescent="0.2">
      <c r="EL76" s="3" t="s">
        <v>125</v>
      </c>
      <c r="EM76" s="37">
        <f>PERCENTILE(EM58:EM63, 0.75)</f>
        <v>1.4452456660401838</v>
      </c>
      <c r="EN76" s="37">
        <f t="shared" ref="EN76:FK76" si="286">PERCENTILE(EN58:EN63, 0.75)</f>
        <v>-0.21500449051297674</v>
      </c>
      <c r="EO76" s="37">
        <f t="shared" si="286"/>
        <v>-7.3606705603385201E-3</v>
      </c>
      <c r="EP76" s="37">
        <f t="shared" si="286"/>
        <v>-5.5137702996128999E-3</v>
      </c>
      <c r="EQ76" s="37">
        <f t="shared" si="286"/>
        <v>6.5823348776093277E-3</v>
      </c>
      <c r="ER76" s="37">
        <f t="shared" si="286"/>
        <v>-2.7615277407273656E-2</v>
      </c>
      <c r="ES76" s="37">
        <f t="shared" si="286"/>
        <v>6.2076380129692285E-2</v>
      </c>
      <c r="ET76" s="37">
        <f t="shared" si="286"/>
        <v>4.6692676803342048E-2</v>
      </c>
      <c r="EU76" s="37">
        <f t="shared" si="286"/>
        <v>-0.11361432446444426</v>
      </c>
      <c r="EV76" s="37">
        <f t="shared" si="286"/>
        <v>-2.8603441217322541</v>
      </c>
      <c r="EW76" s="37">
        <f t="shared" si="286"/>
        <v>3.6489871295249414E-4</v>
      </c>
      <c r="EX76" s="37">
        <f t="shared" si="286"/>
        <v>-2.4275553476195977E-2</v>
      </c>
      <c r="EY76" s="37">
        <f t="shared" si="286"/>
        <v>1.2341340354989751E-3</v>
      </c>
      <c r="EZ76" s="37">
        <f t="shared" si="286"/>
        <v>6.0195360927656882E-3</v>
      </c>
      <c r="FA76" s="37">
        <f t="shared" si="286"/>
        <v>2.6087598633689965E-3</v>
      </c>
      <c r="FB76" s="37">
        <f t="shared" si="286"/>
        <v>3.308190414487054E-3</v>
      </c>
      <c r="FC76" s="37">
        <f t="shared" si="286"/>
        <v>1.8860092973064587E-3</v>
      </c>
      <c r="FD76" s="37">
        <f t="shared" si="286"/>
        <v>-7.3138305409436444E-2</v>
      </c>
      <c r="FE76" s="37">
        <f t="shared" si="286"/>
        <v>-3.6603189506530194E-2</v>
      </c>
      <c r="FF76" s="37">
        <f t="shared" si="286"/>
        <v>-4.9845177961942398E-3</v>
      </c>
      <c r="FG76" s="37">
        <f t="shared" si="286"/>
        <v>-2.0669311803459475E-3</v>
      </c>
      <c r="FH76" s="37">
        <f t="shared" si="286"/>
        <v>-1.3638927177586331E-4</v>
      </c>
      <c r="FI76" s="37">
        <f t="shared" si="286"/>
        <v>-2.6276626198475761E-2</v>
      </c>
      <c r="FJ76" s="37">
        <f t="shared" si="286"/>
        <v>-1.5846840552698156E-2</v>
      </c>
      <c r="FK76" s="37">
        <f t="shared" si="286"/>
        <v>-2.9385987861306893E-2</v>
      </c>
    </row>
  </sheetData>
  <mergeCells count="10">
    <mergeCell ref="CJ3:DH3"/>
    <mergeCell ref="D3:AC3"/>
    <mergeCell ref="D30:AC30"/>
    <mergeCell ref="BI3:CG3"/>
    <mergeCell ref="AG3:BE3"/>
    <mergeCell ref="EL49:FK49"/>
    <mergeCell ref="EI51:EJ51"/>
    <mergeCell ref="DK3:EI3"/>
    <mergeCell ref="EM3:FK3"/>
    <mergeCell ref="EL30:FK30"/>
  </mergeCells>
  <pageMargins left="0.7" right="0.7" top="0.75" bottom="0.75" header="0.3" footer="0.3"/>
  <pageSetup paperSize="9" orientation="portrait" horizontalDpi="0" verticalDpi="0"/>
  <ignoredErrors>
    <ignoredError sqref="B5:B10 B32:B3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E17" zoomScale="90" zoomScaleNormal="90" zoomScalePageLayoutView="90" workbookViewId="0">
      <selection activeCell="EV44" sqref="EV38:EV44"/>
    </sheetView>
  </sheetViews>
  <sheetFormatPr baseColWidth="10" defaultColWidth="8.83203125" defaultRowHeight="15" x14ac:dyDescent="0.2"/>
  <cols>
    <col min="1" max="1" width="11.6640625" bestFit="1" customWidth="1"/>
    <col min="3" max="3" width="14" bestFit="1" customWidth="1"/>
    <col min="4" max="5" width="11" bestFit="1" customWidth="1"/>
    <col min="6" max="6" width="12" bestFit="1" customWidth="1"/>
    <col min="7" max="8" width="11" bestFit="1" customWidth="1"/>
    <col min="9" max="9" width="10" bestFit="1" customWidth="1"/>
    <col min="10" max="10" width="11" bestFit="1" customWidth="1"/>
    <col min="11" max="11" width="12" bestFit="1" customWidth="1"/>
    <col min="12" max="12" width="10" bestFit="1" customWidth="1"/>
    <col min="13" max="13" width="12" bestFit="1" customWidth="1"/>
    <col min="14" max="15" width="9.33203125" bestFit="1" customWidth="1"/>
    <col min="16" max="16" width="12" bestFit="1" customWidth="1"/>
    <col min="17" max="21" width="9.33203125" bestFit="1" customWidth="1"/>
    <col min="22" max="24" width="11" bestFit="1" customWidth="1"/>
    <col min="25" max="25" width="12" bestFit="1" customWidth="1"/>
    <col min="26" max="26" width="9.33203125" bestFit="1" customWidth="1"/>
    <col min="27" max="27" width="12" bestFit="1" customWidth="1"/>
    <col min="28" max="28" width="9.33203125" bestFit="1" customWidth="1"/>
    <col min="29" max="29" width="11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210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6" t="s">
        <v>211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77" t="s">
        <v>133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22"/>
      <c r="AE3" s="22"/>
      <c r="AF3" s="32"/>
      <c r="AG3" s="75" t="s">
        <v>139</v>
      </c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  <c r="BF3" s="32"/>
      <c r="BG3" s="32"/>
      <c r="BH3" s="32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6"/>
      <c r="CH3" s="32"/>
      <c r="CI3" s="32"/>
      <c r="CJ3" s="75" t="s">
        <v>163</v>
      </c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6"/>
      <c r="DI3" s="22"/>
      <c r="DJ3" s="37"/>
      <c r="DK3" s="75" t="s">
        <v>165</v>
      </c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6"/>
      <c r="EJ3" s="37"/>
      <c r="EK3" s="37"/>
      <c r="EL3" s="37"/>
      <c r="EM3" s="75" t="s">
        <v>166</v>
      </c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6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0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2">
      <c r="A5" s="4" t="s">
        <v>16</v>
      </c>
      <c r="B5" s="4" t="s">
        <v>124</v>
      </c>
      <c r="C5" s="4" t="s">
        <v>129</v>
      </c>
      <c r="D5" s="4">
        <v>25187775.8433908</v>
      </c>
      <c r="E5" s="4">
        <v>1295325564.85308</v>
      </c>
      <c r="F5" s="4">
        <v>66486773.789436802</v>
      </c>
      <c r="G5" s="4">
        <v>2120882900.03667</v>
      </c>
      <c r="H5" s="4">
        <v>1478746302.6453099</v>
      </c>
      <c r="I5" s="4">
        <v>618250066.14535904</v>
      </c>
      <c r="J5" s="4">
        <v>1824386572.2595301</v>
      </c>
      <c r="K5" s="4">
        <v>190814765.21554101</v>
      </c>
      <c r="L5" s="4">
        <v>321101867.38407099</v>
      </c>
      <c r="M5" s="4">
        <v>223201630.62164399</v>
      </c>
      <c r="N5" s="9">
        <f>PeakArea!N21</f>
        <v>16868069.782492001</v>
      </c>
      <c r="O5" s="4">
        <v>482135.67843647097</v>
      </c>
      <c r="P5" s="4">
        <v>99264184.091123</v>
      </c>
      <c r="Q5" s="4">
        <v>1589500.78984418</v>
      </c>
      <c r="R5" s="4">
        <v>69061646.395265505</v>
      </c>
      <c r="S5" s="4">
        <v>5001508.9541340005</v>
      </c>
      <c r="T5" s="4">
        <v>5985349.3415140295</v>
      </c>
      <c r="U5" s="4">
        <v>2749655.2479765802</v>
      </c>
      <c r="V5" s="4">
        <v>7155705083.62883</v>
      </c>
      <c r="W5" s="4">
        <v>2609746549.4635701</v>
      </c>
      <c r="X5" s="4">
        <v>1056014120.61707</v>
      </c>
      <c r="Y5" s="4">
        <v>328716304.29666197</v>
      </c>
      <c r="Z5" s="4">
        <v>16489944.431959201</v>
      </c>
      <c r="AA5" s="4">
        <v>441919683.00318098</v>
      </c>
      <c r="AB5" s="4">
        <v>19879476.149755199</v>
      </c>
      <c r="AC5" s="4">
        <v>987784573.99433398</v>
      </c>
      <c r="AD5" s="33"/>
      <c r="AE5" s="33"/>
      <c r="AF5" s="32"/>
      <c r="AG5" s="28">
        <f>LOG10(E5)</f>
        <v>9.1123789369494865</v>
      </c>
      <c r="AH5" s="28">
        <f t="shared" ref="AH5:AW10" si="0">LOG10(F5)</f>
        <v>7.8227352597157358</v>
      </c>
      <c r="AI5" s="28">
        <f t="shared" si="0"/>
        <v>9.326516690547761</v>
      </c>
      <c r="AJ5" s="28">
        <f t="shared" si="0"/>
        <v>9.1698936717575439</v>
      </c>
      <c r="AK5" s="28">
        <f t="shared" si="0"/>
        <v>8.7911641714976501</v>
      </c>
      <c r="AL5" s="28">
        <f t="shared" si="0"/>
        <v>9.2611168671125039</v>
      </c>
      <c r="AM5" s="28">
        <f t="shared" si="0"/>
        <v>8.2806119773048152</v>
      </c>
      <c r="AN5" s="28">
        <f t="shared" si="0"/>
        <v>8.5066428312352649</v>
      </c>
      <c r="AO5" s="28">
        <f t="shared" si="0"/>
        <v>8.3486973630585304</v>
      </c>
      <c r="AP5" s="28">
        <f t="shared" si="0"/>
        <v>7.2270653890044647</v>
      </c>
      <c r="AQ5" s="28">
        <f t="shared" si="0"/>
        <v>5.6831692708207973</v>
      </c>
      <c r="AR5" s="28">
        <f t="shared" si="0"/>
        <v>7.9967925772222657</v>
      </c>
      <c r="AS5" s="28">
        <f t="shared" si="0"/>
        <v>6.2012607480575763</v>
      </c>
      <c r="AT5" s="28">
        <f t="shared" si="0"/>
        <v>7.8392369275010676</v>
      </c>
      <c r="AU5" s="28">
        <f t="shared" si="0"/>
        <v>6.6991010506534936</v>
      </c>
      <c r="AV5" s="28">
        <f t="shared" si="0"/>
        <v>6.7770895035585008</v>
      </c>
      <c r="AW5" s="28">
        <f t="shared" si="0"/>
        <v>6.4392782453621891</v>
      </c>
      <c r="AX5" s="28">
        <f t="shared" ref="AX5:BE10" si="1">LOG10(V5)</f>
        <v>9.8546524331820944</v>
      </c>
      <c r="AY5" s="28">
        <f t="shared" si="1"/>
        <v>9.4165983320454956</v>
      </c>
      <c r="AZ5" s="28">
        <f t="shared" si="1"/>
        <v>9.0236697254563865</v>
      </c>
      <c r="BA5" s="28">
        <f t="shared" si="1"/>
        <v>8.5168212455798411</v>
      </c>
      <c r="BB5" s="28">
        <f t="shared" si="1"/>
        <v>7.2172191921554862</v>
      </c>
      <c r="BC5" s="28">
        <f t="shared" si="1"/>
        <v>8.645343345371522</v>
      </c>
      <c r="BD5" s="28">
        <f t="shared" si="1"/>
        <v>7.2984049359834193</v>
      </c>
      <c r="BE5" s="28">
        <f t="shared" si="1"/>
        <v>8.9946622396009399</v>
      </c>
      <c r="BF5" s="32"/>
      <c r="BG5" s="32"/>
      <c r="BH5" s="32"/>
      <c r="BI5" s="28">
        <f>(AG5-6.7469)/0.9945</f>
        <v>2.3785610225736411</v>
      </c>
      <c r="BJ5" s="28">
        <f>(AH5-5.9974)/1.1314</f>
        <v>1.6133421068726674</v>
      </c>
      <c r="BK5" s="28">
        <f>(AI5-8.051)/0.9447</f>
        <v>1.3501817408148205</v>
      </c>
      <c r="BL5" s="28">
        <f>(AJ5-8.051)/0.9447</f>
        <v>1.1843904644411387</v>
      </c>
      <c r="BM5" s="28">
        <f>(AK5-8.3449)/0.9408</f>
        <v>0.47434542038440602</v>
      </c>
      <c r="BN5" s="28">
        <f>(AL5-7.5263)/0.9176</f>
        <v>1.89060251429</v>
      </c>
      <c r="BO5" s="28">
        <f>(AM5-7.0015)/1.1126</f>
        <v>1.1496602348596217</v>
      </c>
      <c r="BP5" s="28">
        <f>(AN5-7.5901)/0.8567</f>
        <v>1.0698527270167681</v>
      </c>
      <c r="BQ5" s="28">
        <f>(AO5-5.9134)/1.2361</f>
        <v>1.9701459129993772</v>
      </c>
      <c r="BR5" s="28">
        <f>(AP5-4.7745)/0.7995</f>
        <v>3.0676240012563665</v>
      </c>
      <c r="BS5" s="28">
        <f>(AQ5-6.7219)/0.9346</f>
        <v>-1.1114174290383079</v>
      </c>
      <c r="BT5" s="28">
        <f>(AR5-6.9453)/0.8638</f>
        <v>1.2172870771269577</v>
      </c>
      <c r="BU5" s="28">
        <f>(AS5-7.3329)/0.8373</f>
        <v>-1.3515338014360732</v>
      </c>
      <c r="BV5" s="28">
        <f>(AT5-6.7448)/0.846</f>
        <v>1.2936606708050449</v>
      </c>
      <c r="BW5" s="28">
        <f>(AU5-7.1878)/0.9406</f>
        <v>-0.51956086471029828</v>
      </c>
      <c r="BX5" s="28">
        <f>(AV5-7.0163)/0.9277</f>
        <v>-0.25785328925460754</v>
      </c>
      <c r="BY5" s="28">
        <f>(AW5-5.9407)/1.1253</f>
        <v>0.44306251254082418</v>
      </c>
      <c r="BZ5" s="28">
        <f>(AX5-8.0877)/0.8323</f>
        <v>2.1229754093260778</v>
      </c>
      <c r="CA5" s="28">
        <f>(AY5-7.9256)/0.8182</f>
        <v>1.822290799371175</v>
      </c>
      <c r="CB5" s="28">
        <f>(AZ5-8.1518)/0.9575</f>
        <v>0.91056890387089995</v>
      </c>
      <c r="CC5" s="28">
        <f>(BA5-7.969)/0.9473</f>
        <v>0.57829752515553756</v>
      </c>
      <c r="CD5" s="28">
        <f>(BB5-6.6282)/0.9938</f>
        <v>0.59269389430014752</v>
      </c>
      <c r="CE5" s="28">
        <f>(BC5-7.0903)/0.8553</f>
        <v>1.8181262076131441</v>
      </c>
      <c r="CF5" s="28">
        <f>(BD5-5.4628)/1.3003</f>
        <v>1.4116780250583862</v>
      </c>
      <c r="CG5" s="28">
        <f>(BE5-8.125)/0.5654</f>
        <v>1.5381362568110009</v>
      </c>
      <c r="CH5" s="28"/>
      <c r="CI5" s="28"/>
      <c r="CJ5" s="28">
        <f>10^BI5</f>
        <v>239.08978560089611</v>
      </c>
      <c r="CK5" s="28">
        <f t="shared" ref="CK5:CZ10" si="2">10^BJ5</f>
        <v>41.052736044374122</v>
      </c>
      <c r="CL5" s="28">
        <f t="shared" si="2"/>
        <v>22.396581805163308</v>
      </c>
      <c r="CM5" s="28">
        <f t="shared" si="2"/>
        <v>15.289400762477142</v>
      </c>
      <c r="CN5" s="28">
        <f t="shared" si="2"/>
        <v>2.9808863640945251</v>
      </c>
      <c r="CO5" s="28">
        <f t="shared" si="2"/>
        <v>77.732478300362899</v>
      </c>
      <c r="CP5" s="28">
        <f t="shared" si="2"/>
        <v>14.114328947782246</v>
      </c>
      <c r="CQ5" s="28">
        <f t="shared" si="2"/>
        <v>11.744992046487921</v>
      </c>
      <c r="CR5" s="28">
        <f t="shared" si="2"/>
        <v>93.356790554701718</v>
      </c>
      <c r="CS5" s="28">
        <f t="shared" si="2"/>
        <v>1168.4873127584926</v>
      </c>
      <c r="CT5" s="28">
        <f t="shared" si="2"/>
        <v>7.7371776917108795E-2</v>
      </c>
      <c r="CU5" s="28">
        <f t="shared" si="2"/>
        <v>16.492522191860104</v>
      </c>
      <c r="CV5" s="28">
        <f t="shared" si="2"/>
        <v>4.4510881844865798E-2</v>
      </c>
      <c r="CW5" s="28">
        <f t="shared" si="2"/>
        <v>19.663493130843339</v>
      </c>
      <c r="CX5" s="28">
        <f t="shared" si="2"/>
        <v>0.30230068779727809</v>
      </c>
      <c r="CY5" s="28">
        <f t="shared" si="2"/>
        <v>0.55226397025981855</v>
      </c>
      <c r="CZ5" s="28">
        <f t="shared" si="2"/>
        <v>2.7737193263121793</v>
      </c>
      <c r="DA5" s="28">
        <f t="shared" ref="DA5:DH10" si="3">10^BZ5</f>
        <v>132.73192999703446</v>
      </c>
      <c r="DB5" s="28">
        <f t="shared" si="3"/>
        <v>66.418765514983647</v>
      </c>
      <c r="DC5" s="28">
        <f t="shared" si="3"/>
        <v>8.1389598085139507</v>
      </c>
      <c r="DD5" s="28">
        <f t="shared" si="3"/>
        <v>3.7870193585073961</v>
      </c>
      <c r="DE5" s="28">
        <f t="shared" si="3"/>
        <v>3.9146586123268077</v>
      </c>
      <c r="DF5" s="28">
        <f t="shared" si="3"/>
        <v>65.784898297391081</v>
      </c>
      <c r="DG5" s="28">
        <f t="shared" si="3"/>
        <v>25.803464777349955</v>
      </c>
      <c r="DH5" s="28">
        <f t="shared" si="3"/>
        <v>34.525204272300499</v>
      </c>
      <c r="DI5" s="38"/>
      <c r="DJ5" s="28"/>
      <c r="DK5" s="37">
        <f t="shared" ref="DK5:DT10" si="4">16*CJ5</f>
        <v>3825.4365696143377</v>
      </c>
      <c r="DL5" s="37">
        <f t="shared" si="4"/>
        <v>656.84377670998595</v>
      </c>
      <c r="DM5" s="37">
        <f t="shared" si="4"/>
        <v>358.34530888261293</v>
      </c>
      <c r="DN5" s="37">
        <f t="shared" si="4"/>
        <v>244.63041219963426</v>
      </c>
      <c r="DO5" s="37">
        <f t="shared" si="4"/>
        <v>47.694181825512402</v>
      </c>
      <c r="DP5" s="37">
        <f t="shared" si="4"/>
        <v>1243.7196528058064</v>
      </c>
      <c r="DQ5" s="37">
        <f t="shared" si="4"/>
        <v>225.82926316451594</v>
      </c>
      <c r="DR5" s="37">
        <f t="shared" si="4"/>
        <v>187.91987274380674</v>
      </c>
      <c r="DS5" s="37">
        <f t="shared" si="4"/>
        <v>1493.7086488752275</v>
      </c>
      <c r="DT5" s="37">
        <f t="shared" si="4"/>
        <v>18695.797004135882</v>
      </c>
      <c r="DU5" s="37">
        <f t="shared" ref="DU5:ED10" si="5">16*CT5</f>
        <v>1.2379484306737407</v>
      </c>
      <c r="DV5" s="37">
        <f t="shared" si="5"/>
        <v>263.88035506976166</v>
      </c>
      <c r="DW5" s="37">
        <f t="shared" si="5"/>
        <v>0.71217410951785276</v>
      </c>
      <c r="DX5" s="37">
        <f t="shared" si="5"/>
        <v>314.61589009349342</v>
      </c>
      <c r="DY5" s="37">
        <f t="shared" si="5"/>
        <v>4.8368110047564494</v>
      </c>
      <c r="DZ5" s="37">
        <f t="shared" si="5"/>
        <v>8.8362235241570968</v>
      </c>
      <c r="EA5" s="37">
        <f t="shared" si="5"/>
        <v>44.379509220994869</v>
      </c>
      <c r="EB5" s="37">
        <f t="shared" si="5"/>
        <v>2123.7108799525513</v>
      </c>
      <c r="EC5" s="37">
        <f t="shared" si="5"/>
        <v>1062.7002482397384</v>
      </c>
      <c r="ED5" s="37">
        <f t="shared" si="5"/>
        <v>130.22335693622321</v>
      </c>
      <c r="EE5" s="37">
        <f t="shared" ref="EE5:EI10" si="6">16*DD5</f>
        <v>60.592309736118338</v>
      </c>
      <c r="EF5" s="37">
        <f t="shared" si="6"/>
        <v>62.634537797228923</v>
      </c>
      <c r="EG5" s="37">
        <f t="shared" si="6"/>
        <v>1052.5583727582573</v>
      </c>
      <c r="EH5" s="37">
        <f t="shared" si="6"/>
        <v>412.85543643759928</v>
      </c>
      <c r="EI5" s="37">
        <f t="shared" si="6"/>
        <v>552.40326835680798</v>
      </c>
      <c r="EJ5" s="37"/>
      <c r="EK5" s="37"/>
      <c r="EL5" s="37"/>
      <c r="EM5" s="37">
        <f t="shared" ref="EM5:EV10" si="7">DK5*1.5/1000</f>
        <v>5.7381548544215066</v>
      </c>
      <c r="EN5" s="37">
        <f t="shared" si="7"/>
        <v>0.98526566506497892</v>
      </c>
      <c r="EO5" s="37">
        <f t="shared" si="7"/>
        <v>0.53751796332391943</v>
      </c>
      <c r="EP5" s="37">
        <f t="shared" si="7"/>
        <v>0.36694561829945138</v>
      </c>
      <c r="EQ5" s="37">
        <f t="shared" si="7"/>
        <v>7.1541272738268602E-2</v>
      </c>
      <c r="ER5" s="37">
        <f t="shared" si="7"/>
        <v>1.8655794792087095</v>
      </c>
      <c r="ES5" s="37">
        <f t="shared" si="7"/>
        <v>0.33874389474677391</v>
      </c>
      <c r="ET5" s="37">
        <f t="shared" si="7"/>
        <v>0.28187980911571009</v>
      </c>
      <c r="EU5" s="37">
        <f t="shared" si="7"/>
        <v>2.2405629733128412</v>
      </c>
      <c r="EV5" s="37">
        <f t="shared" si="7"/>
        <v>28.043695506203825</v>
      </c>
      <c r="EW5" s="37">
        <f t="shared" ref="EW5:FF10" si="8">DU5*1.5/1000</f>
        <v>1.8569226460106111E-3</v>
      </c>
      <c r="EX5" s="37">
        <f t="shared" si="8"/>
        <v>0.39582053260464251</v>
      </c>
      <c r="EY5" s="37">
        <f t="shared" si="8"/>
        <v>1.0682611642767793E-3</v>
      </c>
      <c r="EZ5" s="37">
        <f t="shared" si="8"/>
        <v>0.47192383514024017</v>
      </c>
      <c r="FA5" s="37">
        <f t="shared" si="8"/>
        <v>7.2552165071346746E-3</v>
      </c>
      <c r="FB5" s="37">
        <f t="shared" si="8"/>
        <v>1.3254335286235644E-2</v>
      </c>
      <c r="FC5" s="37">
        <f t="shared" si="8"/>
        <v>6.6569263831492309E-2</v>
      </c>
      <c r="FD5" s="37">
        <f t="shared" si="8"/>
        <v>3.1855663199288271</v>
      </c>
      <c r="FE5" s="37">
        <f t="shared" si="8"/>
        <v>1.5940503723596076</v>
      </c>
      <c r="FF5" s="37">
        <f t="shared" si="8"/>
        <v>0.19533503540433481</v>
      </c>
      <c r="FG5" s="37">
        <f t="shared" ref="FG5:FK10" si="9">EE5*1.5/1000</f>
        <v>9.0888464604177502E-2</v>
      </c>
      <c r="FH5" s="37">
        <f t="shared" si="9"/>
        <v>9.3951806695843382E-2</v>
      </c>
      <c r="FI5" s="37">
        <f t="shared" si="9"/>
        <v>1.578837559137386</v>
      </c>
      <c r="FJ5" s="37">
        <f t="shared" si="9"/>
        <v>0.61928315465639894</v>
      </c>
      <c r="FK5" s="37">
        <f t="shared" si="9"/>
        <v>0.82860490253521202</v>
      </c>
    </row>
    <row r="6" spans="1:167" s="4" customFormat="1" ht="14" x14ac:dyDescent="0.2">
      <c r="A6" s="4" t="s">
        <v>17</v>
      </c>
      <c r="B6" s="4" t="s">
        <v>124</v>
      </c>
      <c r="C6" s="4" t="s">
        <v>129</v>
      </c>
      <c r="D6" s="4">
        <v>21768180.0870688</v>
      </c>
      <c r="E6" s="4">
        <v>1220590543.71787</v>
      </c>
      <c r="F6" s="4">
        <v>65623368.908094697</v>
      </c>
      <c r="G6" s="4">
        <v>2089641160.5199599</v>
      </c>
      <c r="H6" s="4">
        <v>1409259590.70732</v>
      </c>
      <c r="I6" s="4">
        <v>565440573.70385206</v>
      </c>
      <c r="J6" s="4">
        <v>1775844144.2671399</v>
      </c>
      <c r="K6" s="4">
        <v>197631049.51826301</v>
      </c>
      <c r="L6" s="4">
        <v>324601461.99435103</v>
      </c>
      <c r="M6" s="4">
        <v>218802619.384826</v>
      </c>
      <c r="N6" s="9">
        <f>PeakArea!N22</f>
        <v>15842478.9470134</v>
      </c>
      <c r="O6" s="4">
        <v>351367.18791803601</v>
      </c>
      <c r="P6" s="4">
        <v>103401061.704815</v>
      </c>
      <c r="Q6" s="4">
        <v>1328317.2409226701</v>
      </c>
      <c r="R6" s="4">
        <v>70959172.899463907</v>
      </c>
      <c r="S6" s="4">
        <v>6499485.0823316704</v>
      </c>
      <c r="T6" s="4">
        <v>6142823.5146631198</v>
      </c>
      <c r="U6" s="4">
        <v>1899742.0387743099</v>
      </c>
      <c r="V6" s="4">
        <v>6921564058.9324903</v>
      </c>
      <c r="W6" s="4">
        <v>2387724882.7579298</v>
      </c>
      <c r="X6" s="4">
        <v>970197945.95554101</v>
      </c>
      <c r="Y6" s="4">
        <v>316425426.04838902</v>
      </c>
      <c r="Z6" s="4">
        <v>16737200.8320309</v>
      </c>
      <c r="AA6" s="4">
        <v>432772906.59693497</v>
      </c>
      <c r="AB6" s="4">
        <v>18076164.8581057</v>
      </c>
      <c r="AC6" s="4">
        <v>976395715.46061397</v>
      </c>
      <c r="AD6" s="33"/>
      <c r="AE6" s="33"/>
      <c r="AF6" s="32"/>
      <c r="AG6" s="28">
        <f t="shared" ref="AG6:AG10" si="10">LOG10(E6)</f>
        <v>9.0865700010236079</v>
      </c>
      <c r="AH6" s="28">
        <f t="shared" si="0"/>
        <v>7.8170585220061302</v>
      </c>
      <c r="AI6" s="28">
        <f t="shared" si="0"/>
        <v>9.320071714155965</v>
      </c>
      <c r="AJ6" s="28">
        <f t="shared" si="0"/>
        <v>9.1489909990906604</v>
      </c>
      <c r="AK6" s="28">
        <f t="shared" si="0"/>
        <v>8.7523869684681017</v>
      </c>
      <c r="AL6" s="28">
        <f t="shared" si="0"/>
        <v>9.2494048475603012</v>
      </c>
      <c r="AM6" s="28">
        <f t="shared" si="0"/>
        <v>8.2958551769677857</v>
      </c>
      <c r="AN6" s="28">
        <f t="shared" si="0"/>
        <v>8.5113504715427375</v>
      </c>
      <c r="AO6" s="28">
        <f t="shared" si="0"/>
        <v>8.340052516827603</v>
      </c>
      <c r="AP6" s="28">
        <f t="shared" si="0"/>
        <v>7.1998231386660176</v>
      </c>
      <c r="AQ6" s="28">
        <f t="shared" si="0"/>
        <v>5.5457612028864185</v>
      </c>
      <c r="AR6" s="28">
        <f t="shared" si="0"/>
        <v>8.014524998043953</v>
      </c>
      <c r="AS6" s="28">
        <f t="shared" si="0"/>
        <v>6.1233018096166196</v>
      </c>
      <c r="AT6" s="28">
        <f t="shared" si="0"/>
        <v>7.8510085447141398</v>
      </c>
      <c r="AU6" s="28">
        <f t="shared" si="0"/>
        <v>6.8128789512951524</v>
      </c>
      <c r="AV6" s="28">
        <f t="shared" si="0"/>
        <v>6.7883680380757125</v>
      </c>
      <c r="AW6" s="28">
        <f t="shared" si="0"/>
        <v>6.2786946331934965</v>
      </c>
      <c r="AX6" s="28">
        <f t="shared" si="1"/>
        <v>9.8402042426376646</v>
      </c>
      <c r="AY6" s="28">
        <f t="shared" si="1"/>
        <v>9.3779842852784014</v>
      </c>
      <c r="AZ6" s="28">
        <f t="shared" si="1"/>
        <v>8.9868603508289873</v>
      </c>
      <c r="BA6" s="28">
        <f t="shared" si="1"/>
        <v>8.500271373526175</v>
      </c>
      <c r="BB6" s="28">
        <f t="shared" si="1"/>
        <v>7.2236828273219729</v>
      </c>
      <c r="BC6" s="28">
        <f t="shared" si="1"/>
        <v>8.6362600642894645</v>
      </c>
      <c r="BD6" s="28">
        <f t="shared" si="1"/>
        <v>7.2571062935265633</v>
      </c>
      <c r="BE6" s="28">
        <f t="shared" si="1"/>
        <v>8.9896258650140002</v>
      </c>
      <c r="BF6" s="32"/>
      <c r="BG6" s="32"/>
      <c r="BH6" s="32"/>
      <c r="BI6" s="28">
        <f t="shared" ref="BI6:BI25" si="11">(AG6-6.7469)/0.9945</f>
        <v>2.3526093524621494</v>
      </c>
      <c r="BJ6" s="28">
        <f>(AH6-5.9974)/1.1314</f>
        <v>1.608324661486769</v>
      </c>
      <c r="BK6" s="28">
        <f t="shared" ref="BK6:BL10" si="12">(AI6-8.051)/0.9447</f>
        <v>1.3433594941843601</v>
      </c>
      <c r="BL6" s="28">
        <f t="shared" si="12"/>
        <v>1.1622642098980207</v>
      </c>
      <c r="BM6" s="28">
        <f t="shared" ref="BM6:BM10" si="13">(AK6-8.3449)/0.9408</f>
        <v>0.43312815525946097</v>
      </c>
      <c r="BN6" s="28">
        <f t="shared" ref="BN6:BN10" si="14">(AL6-7.5263)/0.9176</f>
        <v>1.8778387615086107</v>
      </c>
      <c r="BO6" s="28">
        <f t="shared" ref="BO6:BO10" si="15">(AM6-7.0015)/1.1126</f>
        <v>1.1633607558581571</v>
      </c>
      <c r="BP6" s="28">
        <f t="shared" ref="BP6:BP10" si="16">(AN6-7.5901)/0.8567</f>
        <v>1.0753478131699987</v>
      </c>
      <c r="BQ6" s="28">
        <f t="shared" ref="BQ6:BQ10" si="17">(AO6-5.9134)/1.2361</f>
        <v>1.9631522666674239</v>
      </c>
      <c r="BR6" s="28">
        <f t="shared" ref="BR6:BR26" si="18">(AP6-4.7745)/0.7995</f>
        <v>3.0335498920150319</v>
      </c>
      <c r="BS6" s="28">
        <f t="shared" ref="BS6:BS10" si="19">(AQ6-6.7219)/0.9346</f>
        <v>-1.2584408272133334</v>
      </c>
      <c r="BT6" s="28">
        <f t="shared" ref="BT6:BT10" si="20">(AR6-6.9453)/0.8638</f>
        <v>1.2378154642787143</v>
      </c>
      <c r="BU6" s="28">
        <f t="shared" ref="BU6:BU10" si="21">(AS6-7.3329)/0.8373</f>
        <v>-1.4446413357021148</v>
      </c>
      <c r="BV6" s="28">
        <f t="shared" ref="BV6:BV10" si="22">(AT6-6.7448)/0.846</f>
        <v>1.3075751119552483</v>
      </c>
      <c r="BW6" s="28">
        <f t="shared" ref="BW6:BW10" si="23">(AU6-7.1878)/0.9406</f>
        <v>-0.39859775537406739</v>
      </c>
      <c r="BX6" s="28">
        <f t="shared" ref="BX6:BX10" si="24">(AV6-7.0163)/0.9277</f>
        <v>-0.24569576579097518</v>
      </c>
      <c r="BY6" s="28">
        <f t="shared" ref="BY6:BY10" si="25">(AW6-5.9407)/1.1253</f>
        <v>0.30035957806229174</v>
      </c>
      <c r="BZ6" s="28">
        <f t="shared" ref="BZ6:BZ10" si="26">(AX6-8.0877)/0.8323</f>
        <v>2.1056160550734888</v>
      </c>
      <c r="CA6" s="28">
        <f t="shared" ref="CA6:CA10" si="27">(AY6-7.9256)/0.8182</f>
        <v>1.7750969020757776</v>
      </c>
      <c r="CB6" s="28">
        <f t="shared" ref="CB6:CB10" si="28">(AZ6-8.1518)/0.9575</f>
        <v>0.87212569277178853</v>
      </c>
      <c r="CC6" s="28">
        <f t="shared" ref="CC6:CC10" si="29">(BA6-7.969)/0.9473</f>
        <v>0.5608269540020846</v>
      </c>
      <c r="CD6" s="28">
        <f t="shared" ref="CD6:CD10" si="30">(BB6-6.6282)/0.9938</f>
        <v>0.59919785401687786</v>
      </c>
      <c r="CE6" s="28">
        <f t="shared" ref="CE6:CE10" si="31">(BC6-7.0903)/0.8553</f>
        <v>1.8075062133631059</v>
      </c>
      <c r="CF6" s="28">
        <f t="shared" ref="CF6:CF10" si="32">(BD6-5.4628)/1.3003</f>
        <v>1.3799171679816686</v>
      </c>
      <c r="CG6" s="28">
        <f t="shared" ref="CG6:CG10" si="33">(BE6-8.125)/0.5654</f>
        <v>1.5292286257764418</v>
      </c>
      <c r="CH6" s="28"/>
      <c r="CI6" s="28"/>
      <c r="CJ6" s="28">
        <f t="shared" ref="CJ6:CJ10" si="34">10^BI6</f>
        <v>225.22124374684023</v>
      </c>
      <c r="CK6" s="28">
        <f t="shared" si="2"/>
        <v>40.581179102973415</v>
      </c>
      <c r="CL6" s="28">
        <f t="shared" si="2"/>
        <v>22.047507254967645</v>
      </c>
      <c r="CM6" s="28">
        <f t="shared" si="2"/>
        <v>14.529953013681112</v>
      </c>
      <c r="CN6" s="28">
        <f t="shared" si="2"/>
        <v>2.7109914959856529</v>
      </c>
      <c r="CO6" s="28">
        <f t="shared" si="2"/>
        <v>75.48119401214926</v>
      </c>
      <c r="CP6" s="28">
        <f t="shared" si="2"/>
        <v>14.566685906039091</v>
      </c>
      <c r="CQ6" s="28">
        <f t="shared" si="2"/>
        <v>11.894544437766124</v>
      </c>
      <c r="CR6" s="28">
        <f t="shared" si="2"/>
        <v>91.865462673191459</v>
      </c>
      <c r="CS6" s="28">
        <f t="shared" si="2"/>
        <v>1080.3137208527357</v>
      </c>
      <c r="CT6" s="28">
        <f t="shared" si="2"/>
        <v>5.5151734170819464E-2</v>
      </c>
      <c r="CU6" s="28">
        <f t="shared" si="2"/>
        <v>17.290815004632837</v>
      </c>
      <c r="CV6" s="28">
        <f t="shared" si="2"/>
        <v>3.5921847457556999E-2</v>
      </c>
      <c r="CW6" s="28">
        <f t="shared" si="2"/>
        <v>20.303696453126914</v>
      </c>
      <c r="CX6" s="28">
        <f t="shared" si="2"/>
        <v>0.39939465142087094</v>
      </c>
      <c r="CY6" s="28">
        <f t="shared" si="2"/>
        <v>0.56794232397058886</v>
      </c>
      <c r="CZ6" s="28">
        <f t="shared" si="2"/>
        <v>1.9969149946126652</v>
      </c>
      <c r="DA6" s="28">
        <f t="shared" si="3"/>
        <v>127.53108515003295</v>
      </c>
      <c r="DB6" s="28">
        <f t="shared" si="3"/>
        <v>59.579506563728103</v>
      </c>
      <c r="DC6" s="28">
        <f t="shared" si="3"/>
        <v>7.4494754416326625</v>
      </c>
      <c r="DD6" s="28">
        <f t="shared" si="3"/>
        <v>3.6377006192474584</v>
      </c>
      <c r="DE6" s="28">
        <f t="shared" si="3"/>
        <v>3.9737254151619683</v>
      </c>
      <c r="DF6" s="28">
        <f t="shared" si="3"/>
        <v>64.195740579679466</v>
      </c>
      <c r="DG6" s="28">
        <f t="shared" si="3"/>
        <v>23.983754385932251</v>
      </c>
      <c r="DH6" s="28">
        <f t="shared" si="3"/>
        <v>33.82428506327004</v>
      </c>
      <c r="DI6" s="38"/>
      <c r="DJ6" s="28"/>
      <c r="DK6" s="37">
        <f t="shared" si="4"/>
        <v>3603.5398999494437</v>
      </c>
      <c r="DL6" s="37">
        <f t="shared" si="4"/>
        <v>649.29886564757464</v>
      </c>
      <c r="DM6" s="37">
        <f t="shared" si="4"/>
        <v>352.76011607948232</v>
      </c>
      <c r="DN6" s="37">
        <f t="shared" si="4"/>
        <v>232.47924821889779</v>
      </c>
      <c r="DO6" s="37">
        <f t="shared" si="4"/>
        <v>43.375863935770447</v>
      </c>
      <c r="DP6" s="37">
        <f t="shared" si="4"/>
        <v>1207.6991041943882</v>
      </c>
      <c r="DQ6" s="37">
        <f t="shared" si="4"/>
        <v>233.06697449662545</v>
      </c>
      <c r="DR6" s="37">
        <f t="shared" si="4"/>
        <v>190.31271100425798</v>
      </c>
      <c r="DS6" s="37">
        <f t="shared" si="4"/>
        <v>1469.8474027710633</v>
      </c>
      <c r="DT6" s="37">
        <f t="shared" si="4"/>
        <v>17285.019533643772</v>
      </c>
      <c r="DU6" s="37">
        <f t="shared" si="5"/>
        <v>0.88242774673311142</v>
      </c>
      <c r="DV6" s="37">
        <f t="shared" si="5"/>
        <v>276.65304007412539</v>
      </c>
      <c r="DW6" s="37">
        <f t="shared" si="5"/>
        <v>0.57474955932091198</v>
      </c>
      <c r="DX6" s="37">
        <f t="shared" si="5"/>
        <v>324.85914325003063</v>
      </c>
      <c r="DY6" s="37">
        <f t="shared" si="5"/>
        <v>6.390314422733935</v>
      </c>
      <c r="DZ6" s="37">
        <f t="shared" si="5"/>
        <v>9.0870771835294217</v>
      </c>
      <c r="EA6" s="37">
        <f t="shared" si="5"/>
        <v>31.950639913802643</v>
      </c>
      <c r="EB6" s="37">
        <f t="shared" si="5"/>
        <v>2040.4973624005272</v>
      </c>
      <c r="EC6" s="37">
        <f t="shared" si="5"/>
        <v>953.27210501964964</v>
      </c>
      <c r="ED6" s="37">
        <f t="shared" si="5"/>
        <v>119.1916070661226</v>
      </c>
      <c r="EE6" s="37">
        <f t="shared" si="6"/>
        <v>58.203209907959334</v>
      </c>
      <c r="EF6" s="37">
        <f t="shared" si="6"/>
        <v>63.579606642591493</v>
      </c>
      <c r="EG6" s="37">
        <f t="shared" si="6"/>
        <v>1027.1318492748715</v>
      </c>
      <c r="EH6" s="37">
        <f t="shared" si="6"/>
        <v>383.74007017491601</v>
      </c>
      <c r="EI6" s="37">
        <f t="shared" si="6"/>
        <v>541.18856101232063</v>
      </c>
      <c r="EJ6" s="37"/>
      <c r="EK6" s="37"/>
      <c r="EL6" s="37"/>
      <c r="EM6" s="37">
        <f t="shared" si="7"/>
        <v>5.4053098499241656</v>
      </c>
      <c r="EN6" s="37">
        <f t="shared" si="7"/>
        <v>0.973948298471362</v>
      </c>
      <c r="EO6" s="37">
        <f t="shared" si="7"/>
        <v>0.52914017411922354</v>
      </c>
      <c r="EP6" s="37">
        <f t="shared" si="7"/>
        <v>0.3487188723283467</v>
      </c>
      <c r="EQ6" s="37">
        <f t="shared" si="7"/>
        <v>6.5063795903655672E-2</v>
      </c>
      <c r="ER6" s="37">
        <f t="shared" si="7"/>
        <v>1.8115486562915821</v>
      </c>
      <c r="ES6" s="37">
        <f t="shared" si="7"/>
        <v>0.3496004617449382</v>
      </c>
      <c r="ET6" s="37">
        <f t="shared" si="7"/>
        <v>0.28546906650638698</v>
      </c>
      <c r="EU6" s="37">
        <f t="shared" si="7"/>
        <v>2.2047711041565949</v>
      </c>
      <c r="EV6" s="37">
        <f t="shared" si="7"/>
        <v>25.927529300465658</v>
      </c>
      <c r="EW6" s="37">
        <f t="shared" si="8"/>
        <v>1.3236416200996671E-3</v>
      </c>
      <c r="EX6" s="37">
        <f t="shared" si="8"/>
        <v>0.41497956011118808</v>
      </c>
      <c r="EY6" s="37">
        <f t="shared" si="8"/>
        <v>8.6212433898136796E-4</v>
      </c>
      <c r="EZ6" s="37">
        <f t="shared" si="8"/>
        <v>0.48728871487504594</v>
      </c>
      <c r="FA6" s="37">
        <f t="shared" si="8"/>
        <v>9.5854716341009019E-3</v>
      </c>
      <c r="FB6" s="37">
        <f t="shared" si="8"/>
        <v>1.3630615775294131E-2</v>
      </c>
      <c r="FC6" s="37">
        <f t="shared" si="8"/>
        <v>4.7925959870703964E-2</v>
      </c>
      <c r="FD6" s="37">
        <f t="shared" si="8"/>
        <v>3.0607460436007909</v>
      </c>
      <c r="FE6" s="37">
        <f t="shared" si="8"/>
        <v>1.4299081575294745</v>
      </c>
      <c r="FF6" s="37">
        <f t="shared" si="8"/>
        <v>0.17878741059918388</v>
      </c>
      <c r="FG6" s="37">
        <f t="shared" si="9"/>
        <v>8.7304814861939001E-2</v>
      </c>
      <c r="FH6" s="37">
        <f t="shared" si="9"/>
        <v>9.5369409963887236E-2</v>
      </c>
      <c r="FI6" s="37">
        <f t="shared" si="9"/>
        <v>1.5406977739123071</v>
      </c>
      <c r="FJ6" s="37">
        <f t="shared" si="9"/>
        <v>0.57561010526237399</v>
      </c>
      <c r="FK6" s="37">
        <f t="shared" si="9"/>
        <v>0.8117828415184809</v>
      </c>
    </row>
    <row r="7" spans="1:167" s="4" customFormat="1" ht="14" x14ac:dyDescent="0.2">
      <c r="A7" s="4" t="s">
        <v>18</v>
      </c>
      <c r="B7" s="4" t="s">
        <v>124</v>
      </c>
      <c r="C7" s="4" t="s">
        <v>129</v>
      </c>
      <c r="D7" s="4">
        <v>25299777.831134502</v>
      </c>
      <c r="E7" s="4">
        <v>1320085359.11798</v>
      </c>
      <c r="F7" s="4">
        <v>64296581.900844201</v>
      </c>
      <c r="G7" s="4">
        <v>2266909337.24331</v>
      </c>
      <c r="H7" s="4">
        <v>1598455380.865</v>
      </c>
      <c r="I7" s="4">
        <v>729195536.02325702</v>
      </c>
      <c r="J7" s="4">
        <v>1895343106.79568</v>
      </c>
      <c r="K7" s="4">
        <v>196913237.16065899</v>
      </c>
      <c r="L7" s="4">
        <v>318784920.702703</v>
      </c>
      <c r="M7" s="4">
        <v>230504922.293567</v>
      </c>
      <c r="N7" s="9">
        <f>PeakArea!N23</f>
        <v>19239015.032816902</v>
      </c>
      <c r="O7" s="4">
        <v>683066.38778791798</v>
      </c>
      <c r="P7" s="4">
        <v>102991990.5077</v>
      </c>
      <c r="Q7" s="4">
        <v>1716169.00964813</v>
      </c>
      <c r="R7" s="4">
        <v>70795059.413988605</v>
      </c>
      <c r="S7" s="4">
        <v>6891436.9392924597</v>
      </c>
      <c r="T7" s="4">
        <v>8836835.9513192493</v>
      </c>
      <c r="U7" s="4">
        <v>3321676.7421780601</v>
      </c>
      <c r="V7" s="4">
        <v>7428490784.5642099</v>
      </c>
      <c r="W7" s="4">
        <v>2729007172.8341699</v>
      </c>
      <c r="X7" s="4">
        <v>1053872114.15272</v>
      </c>
      <c r="Y7" s="4">
        <v>340559802.33046198</v>
      </c>
      <c r="Z7" s="4">
        <v>17821245.713928301</v>
      </c>
      <c r="AA7" s="4">
        <v>488869353.83837497</v>
      </c>
      <c r="AB7" s="4">
        <v>18345133.233108301</v>
      </c>
      <c r="AC7" s="4">
        <v>965328592.87869203</v>
      </c>
      <c r="AD7" s="33"/>
      <c r="AE7" s="33"/>
      <c r="AF7" s="32"/>
      <c r="AG7" s="28">
        <f t="shared" si="10"/>
        <v>9.1206020143841489</v>
      </c>
      <c r="AH7" s="28">
        <f t="shared" si="0"/>
        <v>7.8081878858159897</v>
      </c>
      <c r="AI7" s="28">
        <f t="shared" si="0"/>
        <v>9.3554341513032693</v>
      </c>
      <c r="AJ7" s="28">
        <f t="shared" si="0"/>
        <v>9.2037005179210816</v>
      </c>
      <c r="AK7" s="28">
        <f t="shared" si="0"/>
        <v>8.8628440013345564</v>
      </c>
      <c r="AL7" s="28">
        <f t="shared" si="0"/>
        <v>9.2776878401088148</v>
      </c>
      <c r="AM7" s="28">
        <f t="shared" si="0"/>
        <v>8.2942749118344032</v>
      </c>
      <c r="AN7" s="28">
        <f t="shared" si="0"/>
        <v>8.5034977700311867</v>
      </c>
      <c r="AO7" s="28">
        <f t="shared" si="0"/>
        <v>8.3626802039213697</v>
      </c>
      <c r="AP7" s="28">
        <f t="shared" si="0"/>
        <v>7.2841828339823396</v>
      </c>
      <c r="AQ7" s="28">
        <f t="shared" si="0"/>
        <v>5.834462915173213</v>
      </c>
      <c r="AR7" s="28">
        <f t="shared" si="0"/>
        <v>8.0128034517579625</v>
      </c>
      <c r="AS7" s="28">
        <f t="shared" si="0"/>
        <v>6.2345600552744642</v>
      </c>
      <c r="AT7" s="28">
        <f t="shared" si="0"/>
        <v>7.8500029505695652</v>
      </c>
      <c r="AU7" s="28">
        <f t="shared" si="0"/>
        <v>6.8383097864562368</v>
      </c>
      <c r="AV7" s="28">
        <f t="shared" si="0"/>
        <v>6.9462967927440555</v>
      </c>
      <c r="AW7" s="28">
        <f t="shared" si="0"/>
        <v>6.5213573656472095</v>
      </c>
      <c r="AX7" s="28">
        <f t="shared" si="1"/>
        <v>9.8709005889270411</v>
      </c>
      <c r="AY7" s="28">
        <f t="shared" si="1"/>
        <v>9.4360046771569639</v>
      </c>
      <c r="AZ7" s="28">
        <f t="shared" si="1"/>
        <v>9.0227879130705446</v>
      </c>
      <c r="BA7" s="28">
        <f t="shared" si="1"/>
        <v>8.5321933850936329</v>
      </c>
      <c r="BB7" s="28">
        <f t="shared" si="1"/>
        <v>7.25093805816193</v>
      </c>
      <c r="BC7" s="28">
        <f t="shared" si="1"/>
        <v>8.6891928131361063</v>
      </c>
      <c r="BD7" s="28">
        <f t="shared" si="1"/>
        <v>7.2635208702044567</v>
      </c>
      <c r="BE7" s="28">
        <f t="shared" si="1"/>
        <v>8.984675170113789</v>
      </c>
      <c r="BF7" s="32"/>
      <c r="BG7" s="32"/>
      <c r="BH7" s="32"/>
      <c r="BI7" s="28">
        <f t="shared" si="11"/>
        <v>2.3868295770579673</v>
      </c>
      <c r="BJ7" s="28">
        <f t="shared" ref="BJ7:BJ10" si="35">(AH7-5.9974)/1.1314</f>
        <v>1.6004842547427875</v>
      </c>
      <c r="BK7" s="28">
        <f t="shared" si="12"/>
        <v>1.3807919459122147</v>
      </c>
      <c r="BL7" s="28">
        <f t="shared" si="12"/>
        <v>1.220176265397567</v>
      </c>
      <c r="BM7" s="28">
        <f t="shared" si="13"/>
        <v>0.55053571570424698</v>
      </c>
      <c r="BN7" s="28">
        <f t="shared" si="14"/>
        <v>1.9086615519930414</v>
      </c>
      <c r="BO7" s="28">
        <f t="shared" si="15"/>
        <v>1.1619404204875097</v>
      </c>
      <c r="BP7" s="28">
        <f t="shared" si="16"/>
        <v>1.066181592192351</v>
      </c>
      <c r="BQ7" s="28">
        <f t="shared" si="17"/>
        <v>1.9814579758283064</v>
      </c>
      <c r="BR7" s="28">
        <f t="shared" si="18"/>
        <v>3.1390654583894184</v>
      </c>
      <c r="BS7" s="28">
        <f t="shared" si="19"/>
        <v>-0.94953679095526078</v>
      </c>
      <c r="BT7" s="28">
        <f t="shared" si="20"/>
        <v>1.235822472514428</v>
      </c>
      <c r="BU7" s="28">
        <f t="shared" si="21"/>
        <v>-1.3117639373289576</v>
      </c>
      <c r="BV7" s="28">
        <f t="shared" si="22"/>
        <v>1.3063864663942855</v>
      </c>
      <c r="BW7" s="28">
        <f t="shared" si="23"/>
        <v>-0.37156093296168768</v>
      </c>
      <c r="BX7" s="28">
        <f t="shared" si="24"/>
        <v>-7.5458884613500768E-2</v>
      </c>
      <c r="BY7" s="28">
        <f t="shared" si="25"/>
        <v>0.5160022799673063</v>
      </c>
      <c r="BZ7" s="28">
        <f t="shared" si="26"/>
        <v>2.1424974034927806</v>
      </c>
      <c r="CA7" s="28">
        <f t="shared" si="27"/>
        <v>1.8460091385443211</v>
      </c>
      <c r="CB7" s="28">
        <f t="shared" si="28"/>
        <v>0.90964795098751428</v>
      </c>
      <c r="CC7" s="28">
        <f t="shared" si="29"/>
        <v>0.59452484439315167</v>
      </c>
      <c r="CD7" s="28">
        <f t="shared" si="30"/>
        <v>0.6266231215153254</v>
      </c>
      <c r="CE7" s="28">
        <f t="shared" si="31"/>
        <v>1.8693941460728474</v>
      </c>
      <c r="CF7" s="28">
        <f t="shared" si="32"/>
        <v>1.384850319314356</v>
      </c>
      <c r="CG7" s="28">
        <f t="shared" si="33"/>
        <v>1.5204725329214521</v>
      </c>
      <c r="CH7" s="28"/>
      <c r="CI7" s="28"/>
      <c r="CJ7" s="28">
        <f t="shared" si="34"/>
        <v>243.68543765902987</v>
      </c>
      <c r="CK7" s="28">
        <f t="shared" si="2"/>
        <v>39.855132265515053</v>
      </c>
      <c r="CL7" s="28">
        <f t="shared" si="2"/>
        <v>24.032112364329514</v>
      </c>
      <c r="CM7" s="28">
        <f t="shared" si="2"/>
        <v>16.602606141729783</v>
      </c>
      <c r="CN7" s="28">
        <f t="shared" si="2"/>
        <v>3.5525133259934991</v>
      </c>
      <c r="CO7" s="28">
        <f t="shared" si="2"/>
        <v>81.032931776569356</v>
      </c>
      <c r="CP7" s="28">
        <f t="shared" si="2"/>
        <v>14.51912420564304</v>
      </c>
      <c r="CQ7" s="28">
        <f t="shared" si="2"/>
        <v>11.646128889229345</v>
      </c>
      <c r="CR7" s="28">
        <f t="shared" si="2"/>
        <v>95.820399194755026</v>
      </c>
      <c r="CS7" s="28">
        <f t="shared" si="2"/>
        <v>1377.4170623856439</v>
      </c>
      <c r="CT7" s="28">
        <f t="shared" si="2"/>
        <v>0.1123215813196686</v>
      </c>
      <c r="CU7" s="28">
        <f t="shared" si="2"/>
        <v>17.211648669185092</v>
      </c>
      <c r="CV7" s="28">
        <f t="shared" si="2"/>
        <v>4.8779356038667364E-2</v>
      </c>
      <c r="CW7" s="28">
        <f t="shared" si="2"/>
        <v>20.248202075356392</v>
      </c>
      <c r="CX7" s="28">
        <f t="shared" si="2"/>
        <v>0.42504906682169802</v>
      </c>
      <c r="CY7" s="28">
        <f t="shared" si="2"/>
        <v>0.84050657549967345</v>
      </c>
      <c r="CZ7" s="28">
        <f t="shared" si="2"/>
        <v>3.2809701555845603</v>
      </c>
      <c r="DA7" s="28">
        <f t="shared" si="3"/>
        <v>138.83450094353338</v>
      </c>
      <c r="DB7" s="28">
        <f t="shared" si="3"/>
        <v>70.147005879120584</v>
      </c>
      <c r="DC7" s="28">
        <f t="shared" si="3"/>
        <v>8.1217188419564792</v>
      </c>
      <c r="DD7" s="28">
        <f t="shared" si="3"/>
        <v>3.9311973320114282</v>
      </c>
      <c r="DE7" s="28">
        <f t="shared" si="3"/>
        <v>4.2327549036453265</v>
      </c>
      <c r="DF7" s="28">
        <f t="shared" si="3"/>
        <v>74.027681211109552</v>
      </c>
      <c r="DG7" s="28">
        <f t="shared" si="3"/>
        <v>24.257739019153902</v>
      </c>
      <c r="DH7" s="28">
        <f t="shared" si="3"/>
        <v>33.149160386768685</v>
      </c>
      <c r="DI7" s="38"/>
      <c r="DJ7" s="28"/>
      <c r="DK7" s="37">
        <f t="shared" si="4"/>
        <v>3898.967002544478</v>
      </c>
      <c r="DL7" s="37">
        <f t="shared" si="4"/>
        <v>637.68211624824085</v>
      </c>
      <c r="DM7" s="37">
        <f t="shared" si="4"/>
        <v>384.51379782927222</v>
      </c>
      <c r="DN7" s="37">
        <f t="shared" si="4"/>
        <v>265.64169826767653</v>
      </c>
      <c r="DO7" s="37">
        <f t="shared" si="4"/>
        <v>56.840213215895986</v>
      </c>
      <c r="DP7" s="37">
        <f t="shared" si="4"/>
        <v>1296.5269084251097</v>
      </c>
      <c r="DQ7" s="37">
        <f t="shared" si="4"/>
        <v>232.30598729028864</v>
      </c>
      <c r="DR7" s="37">
        <f t="shared" si="4"/>
        <v>186.33806222766952</v>
      </c>
      <c r="DS7" s="37">
        <f t="shared" si="4"/>
        <v>1533.1263871160804</v>
      </c>
      <c r="DT7" s="37">
        <f t="shared" si="4"/>
        <v>22038.672998170303</v>
      </c>
      <c r="DU7" s="37">
        <f t="shared" si="5"/>
        <v>1.7971453011146976</v>
      </c>
      <c r="DV7" s="37">
        <f t="shared" si="5"/>
        <v>275.38637870696147</v>
      </c>
      <c r="DW7" s="37">
        <f t="shared" si="5"/>
        <v>0.78046969661867782</v>
      </c>
      <c r="DX7" s="37">
        <f t="shared" si="5"/>
        <v>323.97123320570228</v>
      </c>
      <c r="DY7" s="37">
        <f t="shared" si="5"/>
        <v>6.8007850691471683</v>
      </c>
      <c r="DZ7" s="37">
        <f t="shared" si="5"/>
        <v>13.448105207994775</v>
      </c>
      <c r="EA7" s="37">
        <f t="shared" si="5"/>
        <v>52.495522489352965</v>
      </c>
      <c r="EB7" s="37">
        <f t="shared" si="5"/>
        <v>2221.3520150965342</v>
      </c>
      <c r="EC7" s="37">
        <f t="shared" si="5"/>
        <v>1122.3520940659294</v>
      </c>
      <c r="ED7" s="37">
        <f t="shared" si="5"/>
        <v>129.94750147130367</v>
      </c>
      <c r="EE7" s="37">
        <f t="shared" si="6"/>
        <v>62.899157312182851</v>
      </c>
      <c r="EF7" s="37">
        <f t="shared" si="6"/>
        <v>67.724078458325224</v>
      </c>
      <c r="EG7" s="37">
        <f t="shared" si="6"/>
        <v>1184.4428993777528</v>
      </c>
      <c r="EH7" s="37">
        <f t="shared" si="6"/>
        <v>388.12382430646244</v>
      </c>
      <c r="EI7" s="37">
        <f t="shared" si="6"/>
        <v>530.38656618829896</v>
      </c>
      <c r="EJ7" s="37"/>
      <c r="EK7" s="37"/>
      <c r="EL7" s="37"/>
      <c r="EM7" s="37">
        <f t="shared" si="7"/>
        <v>5.8484505038167169</v>
      </c>
      <c r="EN7" s="37">
        <f t="shared" si="7"/>
        <v>0.95652317437236123</v>
      </c>
      <c r="EO7" s="37">
        <f t="shared" si="7"/>
        <v>0.57677069674390824</v>
      </c>
      <c r="EP7" s="37">
        <f t="shared" si="7"/>
        <v>0.39846254740151482</v>
      </c>
      <c r="EQ7" s="37">
        <f t="shared" si="7"/>
        <v>8.526031982384398E-2</v>
      </c>
      <c r="ER7" s="37">
        <f t="shared" si="7"/>
        <v>1.9447903626376646</v>
      </c>
      <c r="ES7" s="37">
        <f t="shared" si="7"/>
        <v>0.34845898093543298</v>
      </c>
      <c r="ET7" s="37">
        <f t="shared" si="7"/>
        <v>0.27950709334150431</v>
      </c>
      <c r="EU7" s="37">
        <f t="shared" si="7"/>
        <v>2.2996895806741202</v>
      </c>
      <c r="EV7" s="37">
        <f t="shared" si="7"/>
        <v>33.058009497255448</v>
      </c>
      <c r="EW7" s="37">
        <f t="shared" si="8"/>
        <v>2.6957179516720461E-3</v>
      </c>
      <c r="EX7" s="37">
        <f t="shared" si="8"/>
        <v>0.41307956806044216</v>
      </c>
      <c r="EY7" s="37">
        <f t="shared" si="8"/>
        <v>1.1707045449280166E-3</v>
      </c>
      <c r="EZ7" s="37">
        <f t="shared" si="8"/>
        <v>0.48595684980855347</v>
      </c>
      <c r="FA7" s="37">
        <f t="shared" si="8"/>
        <v>1.0201177603720753E-2</v>
      </c>
      <c r="FB7" s="37">
        <f t="shared" si="8"/>
        <v>2.0172157811992164E-2</v>
      </c>
      <c r="FC7" s="37">
        <f t="shared" si="8"/>
        <v>7.8743283734029446E-2</v>
      </c>
      <c r="FD7" s="37">
        <f t="shared" si="8"/>
        <v>3.3320280226448014</v>
      </c>
      <c r="FE7" s="37">
        <f t="shared" si="8"/>
        <v>1.683528141098894</v>
      </c>
      <c r="FF7" s="37">
        <f t="shared" si="8"/>
        <v>0.1949212522069555</v>
      </c>
      <c r="FG7" s="37">
        <f t="shared" si="9"/>
        <v>9.4348735968274269E-2</v>
      </c>
      <c r="FH7" s="37">
        <f t="shared" si="9"/>
        <v>0.10158611768748785</v>
      </c>
      <c r="FI7" s="37">
        <f t="shared" si="9"/>
        <v>1.7766643490666292</v>
      </c>
      <c r="FJ7" s="37">
        <f t="shared" si="9"/>
        <v>0.58218573645969363</v>
      </c>
      <c r="FK7" s="37">
        <f t="shared" si="9"/>
        <v>0.7955798492824484</v>
      </c>
    </row>
    <row r="8" spans="1:167" s="4" customFormat="1" ht="14" x14ac:dyDescent="0.2">
      <c r="A8" s="4" t="s">
        <v>19</v>
      </c>
      <c r="B8" s="4" t="s">
        <v>124</v>
      </c>
      <c r="C8" s="4" t="s">
        <v>129</v>
      </c>
      <c r="D8" s="4">
        <v>23360943.7432683</v>
      </c>
      <c r="E8" s="4">
        <v>1301999790.8154199</v>
      </c>
      <c r="F8" s="4">
        <v>67073414.931734599</v>
      </c>
      <c r="G8" s="4">
        <v>2121854070.0158</v>
      </c>
      <c r="H8" s="4">
        <v>1442482355.46558</v>
      </c>
      <c r="I8" s="4">
        <v>624275673.56595898</v>
      </c>
      <c r="J8" s="4">
        <v>1674603275.5657599</v>
      </c>
      <c r="K8" s="4">
        <v>186941488.43505901</v>
      </c>
      <c r="L8" s="4">
        <v>321866938.77105802</v>
      </c>
      <c r="M8" s="4">
        <v>222888909.58110699</v>
      </c>
      <c r="N8" s="9">
        <f>PeakArea!N24</f>
        <v>15399237.791315701</v>
      </c>
      <c r="O8" s="4">
        <v>327021.301041656</v>
      </c>
      <c r="P8" s="4">
        <v>92944165.694515005</v>
      </c>
      <c r="Q8" s="4">
        <v>1584481.6970707199</v>
      </c>
      <c r="R8" s="4">
        <v>67176051.849496007</v>
      </c>
      <c r="S8" s="4">
        <v>5225213.8441403396</v>
      </c>
      <c r="T8" s="4">
        <v>6587918.2696300102</v>
      </c>
      <c r="U8" s="4">
        <v>2044383.7182406301</v>
      </c>
      <c r="V8" s="4">
        <v>7100657229.3007898</v>
      </c>
      <c r="W8" s="4">
        <v>2462675042.9784799</v>
      </c>
      <c r="X8" s="4">
        <v>1011338552.33758</v>
      </c>
      <c r="Y8" s="4">
        <v>315673448.45814002</v>
      </c>
      <c r="Z8" s="4">
        <v>16472778.407183399</v>
      </c>
      <c r="AA8" s="4">
        <v>457501642.89218301</v>
      </c>
      <c r="AB8" s="4">
        <v>17738942.521715399</v>
      </c>
      <c r="AC8" s="4">
        <v>962368814.69504595</v>
      </c>
      <c r="AD8" s="33"/>
      <c r="AE8" s="33"/>
      <c r="AF8" s="32"/>
      <c r="AG8" s="28">
        <f t="shared" si="10"/>
        <v>9.1146109144566623</v>
      </c>
      <c r="AH8" s="28">
        <f t="shared" si="0"/>
        <v>7.8265504182871748</v>
      </c>
      <c r="AI8" s="28">
        <f t="shared" si="0"/>
        <v>9.326715512097751</v>
      </c>
      <c r="AJ8" s="28">
        <f t="shared" si="0"/>
        <v>9.1591105095429857</v>
      </c>
      <c r="AK8" s="28">
        <f t="shared" si="0"/>
        <v>8.7953764119104534</v>
      </c>
      <c r="AL8" s="28">
        <f t="shared" si="0"/>
        <v>9.2239119363639404</v>
      </c>
      <c r="AM8" s="28">
        <f t="shared" si="0"/>
        <v>8.2717056962362268</v>
      </c>
      <c r="AN8" s="28">
        <f t="shared" si="0"/>
        <v>8.5076763695197517</v>
      </c>
      <c r="AO8" s="28">
        <f t="shared" si="0"/>
        <v>8.3480884595634404</v>
      </c>
      <c r="AP8" s="28">
        <f t="shared" si="0"/>
        <v>7.187499225302842</v>
      </c>
      <c r="AQ8" s="28">
        <f t="shared" si="0"/>
        <v>5.5145760420289616</v>
      </c>
      <c r="AR8" s="28">
        <f t="shared" si="0"/>
        <v>7.9682221333634047</v>
      </c>
      <c r="AS8" s="28">
        <f t="shared" si="0"/>
        <v>6.1998872268604313</v>
      </c>
      <c r="AT8" s="28">
        <f t="shared" si="0"/>
        <v>7.8272144753858983</v>
      </c>
      <c r="AU8" s="28">
        <f t="shared" si="0"/>
        <v>6.7181040688366247</v>
      </c>
      <c r="AV8" s="28">
        <f t="shared" si="0"/>
        <v>6.8187482026305544</v>
      </c>
      <c r="AW8" s="28">
        <f t="shared" si="0"/>
        <v>6.3105624135146572</v>
      </c>
      <c r="AX8" s="28">
        <f t="shared" si="1"/>
        <v>9.8512985484160716</v>
      </c>
      <c r="AY8" s="28">
        <f t="shared" si="1"/>
        <v>9.3914071092195535</v>
      </c>
      <c r="AZ8" s="28">
        <f t="shared" si="1"/>
        <v>9.0048965629099182</v>
      </c>
      <c r="BA8" s="28">
        <f t="shared" si="1"/>
        <v>8.4992380545781501</v>
      </c>
      <c r="BB8" s="28">
        <f t="shared" si="1"/>
        <v>7.2167668563125602</v>
      </c>
      <c r="BC8" s="28">
        <f t="shared" si="1"/>
        <v>8.6603926579603439</v>
      </c>
      <c r="BD8" s="28">
        <f t="shared" si="1"/>
        <v>7.2489277265062828</v>
      </c>
      <c r="BE8" s="28">
        <f t="shared" si="1"/>
        <v>8.9833415413628632</v>
      </c>
      <c r="BF8" s="32"/>
      <c r="BG8" s="32"/>
      <c r="BH8" s="32"/>
      <c r="BI8" s="28">
        <f t="shared" si="11"/>
        <v>2.3808053438478249</v>
      </c>
      <c r="BJ8" s="28">
        <f t="shared" si="35"/>
        <v>1.6167141756117862</v>
      </c>
      <c r="BK8" s="28">
        <f t="shared" si="12"/>
        <v>1.3503922008021074</v>
      </c>
      <c r="BL8" s="28">
        <f t="shared" si="12"/>
        <v>1.1729760871631052</v>
      </c>
      <c r="BM8" s="28">
        <f t="shared" si="13"/>
        <v>0.47882271674155241</v>
      </c>
      <c r="BN8" s="28">
        <f t="shared" si="14"/>
        <v>1.8500566002222543</v>
      </c>
      <c r="BO8" s="28">
        <f t="shared" si="15"/>
        <v>1.1416553084992151</v>
      </c>
      <c r="BP8" s="28">
        <f t="shared" si="16"/>
        <v>1.0710591449979596</v>
      </c>
      <c r="BQ8" s="28">
        <f t="shared" si="17"/>
        <v>1.9696533124855919</v>
      </c>
      <c r="BR8" s="28">
        <f t="shared" si="18"/>
        <v>3.0181353662324484</v>
      </c>
      <c r="BS8" s="28">
        <f t="shared" si="19"/>
        <v>-1.2918082152482755</v>
      </c>
      <c r="BT8" s="28">
        <f t="shared" si="20"/>
        <v>1.1842117774524255</v>
      </c>
      <c r="BU8" s="28">
        <f t="shared" si="21"/>
        <v>-1.3531742184874824</v>
      </c>
      <c r="BV8" s="28">
        <f t="shared" si="22"/>
        <v>1.2794497344986981</v>
      </c>
      <c r="BW8" s="28">
        <f t="shared" si="23"/>
        <v>-0.49935778350348237</v>
      </c>
      <c r="BX8" s="28">
        <f t="shared" si="24"/>
        <v>-0.21294793291952768</v>
      </c>
      <c r="BY8" s="28">
        <f t="shared" si="25"/>
        <v>0.32867894207292059</v>
      </c>
      <c r="BZ8" s="28">
        <f t="shared" si="26"/>
        <v>2.1189457508303153</v>
      </c>
      <c r="CA8" s="28">
        <f t="shared" si="27"/>
        <v>1.7915022112192045</v>
      </c>
      <c r="CB8" s="28">
        <f t="shared" si="28"/>
        <v>0.8909624677910376</v>
      </c>
      <c r="CC8" s="28">
        <f t="shared" si="29"/>
        <v>0.55973614966552276</v>
      </c>
      <c r="CD8" s="28">
        <f t="shared" si="30"/>
        <v>0.59223873647872871</v>
      </c>
      <c r="CE8" s="28">
        <f t="shared" si="31"/>
        <v>1.8357215689937378</v>
      </c>
      <c r="CF8" s="28">
        <f t="shared" si="32"/>
        <v>1.3736274140631264</v>
      </c>
      <c r="CG8" s="28">
        <f t="shared" si="33"/>
        <v>1.5181137979534192</v>
      </c>
      <c r="CH8" s="28"/>
      <c r="CI8" s="28"/>
      <c r="CJ8" s="28">
        <f t="shared" si="34"/>
        <v>240.32853763711836</v>
      </c>
      <c r="CK8" s="28">
        <f t="shared" si="2"/>
        <v>41.372729679446373</v>
      </c>
      <c r="CL8" s="28">
        <f t="shared" si="2"/>
        <v>22.407437864379389</v>
      </c>
      <c r="CM8" s="28">
        <f t="shared" si="2"/>
        <v>14.892790737492488</v>
      </c>
      <c r="CN8" s="28">
        <f t="shared" si="2"/>
        <v>3.01177633663765</v>
      </c>
      <c r="CO8" s="28">
        <f t="shared" si="2"/>
        <v>70.803805472514867</v>
      </c>
      <c r="CP8" s="28">
        <f t="shared" si="2"/>
        <v>13.856556230739571</v>
      </c>
      <c r="CQ8" s="28">
        <f t="shared" si="2"/>
        <v>11.777663583487897</v>
      </c>
      <c r="CR8" s="28">
        <f t="shared" si="2"/>
        <v>93.250960216208696</v>
      </c>
      <c r="CS8" s="28">
        <f t="shared" si="2"/>
        <v>1042.6423623147271</v>
      </c>
      <c r="CT8" s="28">
        <f t="shared" si="2"/>
        <v>5.1073048913047127E-2</v>
      </c>
      <c r="CU8" s="28">
        <f t="shared" si="2"/>
        <v>15.283111354853727</v>
      </c>
      <c r="CV8" s="28">
        <f t="shared" si="2"/>
        <v>4.4343072472970119E-2</v>
      </c>
      <c r="CW8" s="28">
        <f t="shared" si="2"/>
        <v>19.030479649275023</v>
      </c>
      <c r="CX8" s="28">
        <f t="shared" si="2"/>
        <v>0.31669573631936415</v>
      </c>
      <c r="CY8" s="28">
        <f t="shared" si="2"/>
        <v>0.61242381013038216</v>
      </c>
      <c r="CZ8" s="28">
        <f t="shared" si="2"/>
        <v>2.131468614266657</v>
      </c>
      <c r="DA8" s="28">
        <f t="shared" si="3"/>
        <v>131.50605533400324</v>
      </c>
      <c r="DB8" s="28">
        <f t="shared" si="3"/>
        <v>61.873147782914238</v>
      </c>
      <c r="DC8" s="28">
        <f t="shared" si="3"/>
        <v>7.7796931516677992</v>
      </c>
      <c r="DD8" s="28">
        <f t="shared" si="3"/>
        <v>3.6285753810332526</v>
      </c>
      <c r="DE8" s="28">
        <f t="shared" si="3"/>
        <v>3.9105580441778809</v>
      </c>
      <c r="DF8" s="28">
        <f t="shared" si="3"/>
        <v>68.50488931981829</v>
      </c>
      <c r="DG8" s="28">
        <f t="shared" si="3"/>
        <v>23.638908197908314</v>
      </c>
      <c r="DH8" s="28">
        <f t="shared" si="3"/>
        <v>32.969609095242582</v>
      </c>
      <c r="DI8" s="38"/>
      <c r="DJ8" s="28"/>
      <c r="DK8" s="37">
        <f t="shared" si="4"/>
        <v>3845.2566021938937</v>
      </c>
      <c r="DL8" s="37">
        <f t="shared" si="4"/>
        <v>661.96367487114196</v>
      </c>
      <c r="DM8" s="37">
        <f t="shared" si="4"/>
        <v>358.51900583007023</v>
      </c>
      <c r="DN8" s="37">
        <f t="shared" si="4"/>
        <v>238.28465179987981</v>
      </c>
      <c r="DO8" s="37">
        <f t="shared" si="4"/>
        <v>48.1884213862024</v>
      </c>
      <c r="DP8" s="37">
        <f t="shared" si="4"/>
        <v>1132.8608875602379</v>
      </c>
      <c r="DQ8" s="37">
        <f t="shared" si="4"/>
        <v>221.70489969183313</v>
      </c>
      <c r="DR8" s="37">
        <f t="shared" si="4"/>
        <v>188.44261733580635</v>
      </c>
      <c r="DS8" s="37">
        <f t="shared" si="4"/>
        <v>1492.0153634593391</v>
      </c>
      <c r="DT8" s="37">
        <f t="shared" si="4"/>
        <v>16682.277797035633</v>
      </c>
      <c r="DU8" s="37">
        <f t="shared" si="5"/>
        <v>0.81716878260875403</v>
      </c>
      <c r="DV8" s="37">
        <f t="shared" si="5"/>
        <v>244.52978167765963</v>
      </c>
      <c r="DW8" s="37">
        <f t="shared" si="5"/>
        <v>0.7094891595675219</v>
      </c>
      <c r="DX8" s="37">
        <f t="shared" si="5"/>
        <v>304.48767438840036</v>
      </c>
      <c r="DY8" s="37">
        <f t="shared" si="5"/>
        <v>5.0671317811098264</v>
      </c>
      <c r="DZ8" s="37">
        <f t="shared" si="5"/>
        <v>9.7987809620861146</v>
      </c>
      <c r="EA8" s="37">
        <f t="shared" si="5"/>
        <v>34.103497828266512</v>
      </c>
      <c r="EB8" s="37">
        <f t="shared" si="5"/>
        <v>2104.0968853440518</v>
      </c>
      <c r="EC8" s="37">
        <f t="shared" si="5"/>
        <v>989.9703645266278</v>
      </c>
      <c r="ED8" s="37">
        <f t="shared" si="5"/>
        <v>124.47509042668479</v>
      </c>
      <c r="EE8" s="37">
        <f t="shared" si="6"/>
        <v>58.057206096532042</v>
      </c>
      <c r="EF8" s="37">
        <f t="shared" si="6"/>
        <v>62.568928706846094</v>
      </c>
      <c r="EG8" s="37">
        <f t="shared" si="6"/>
        <v>1096.0782291170926</v>
      </c>
      <c r="EH8" s="37">
        <f t="shared" si="6"/>
        <v>378.22253116653303</v>
      </c>
      <c r="EI8" s="37">
        <f t="shared" si="6"/>
        <v>527.51374552388131</v>
      </c>
      <c r="EJ8" s="37"/>
      <c r="EK8" s="37"/>
      <c r="EL8" s="37"/>
      <c r="EM8" s="37">
        <f t="shared" si="7"/>
        <v>5.7678849032908399</v>
      </c>
      <c r="EN8" s="37">
        <f t="shared" si="7"/>
        <v>0.99294551230671302</v>
      </c>
      <c r="EO8" s="37">
        <f t="shared" si="7"/>
        <v>0.53777850874510535</v>
      </c>
      <c r="EP8" s="37">
        <f t="shared" si="7"/>
        <v>0.35742697769981968</v>
      </c>
      <c r="EQ8" s="37">
        <f t="shared" si="7"/>
        <v>7.2282632079303591E-2</v>
      </c>
      <c r="ER8" s="37">
        <f t="shared" si="7"/>
        <v>1.6992913313403568</v>
      </c>
      <c r="ES8" s="37">
        <f t="shared" si="7"/>
        <v>0.33255734953774968</v>
      </c>
      <c r="ET8" s="37">
        <f t="shared" si="7"/>
        <v>0.28266392600370954</v>
      </c>
      <c r="EU8" s="37">
        <f t="shared" si="7"/>
        <v>2.2380230451890086</v>
      </c>
      <c r="EV8" s="37">
        <f t="shared" si="7"/>
        <v>25.02341669555345</v>
      </c>
      <c r="EW8" s="37">
        <f t="shared" si="8"/>
        <v>1.2257531739131311E-3</v>
      </c>
      <c r="EX8" s="37">
        <f t="shared" si="8"/>
        <v>0.3667946725164894</v>
      </c>
      <c r="EY8" s="37">
        <f t="shared" si="8"/>
        <v>1.0642337393512828E-3</v>
      </c>
      <c r="EZ8" s="37">
        <f t="shared" si="8"/>
        <v>0.45673151158260056</v>
      </c>
      <c r="FA8" s="37">
        <f t="shared" si="8"/>
        <v>7.6006976716647403E-3</v>
      </c>
      <c r="FB8" s="37">
        <f t="shared" si="8"/>
        <v>1.4698171443129173E-2</v>
      </c>
      <c r="FC8" s="37">
        <f t="shared" si="8"/>
        <v>5.1155246742399768E-2</v>
      </c>
      <c r="FD8" s="37">
        <f t="shared" si="8"/>
        <v>3.1561453280160778</v>
      </c>
      <c r="FE8" s="37">
        <f t="shared" si="8"/>
        <v>1.4849555467899418</v>
      </c>
      <c r="FF8" s="37">
        <f t="shared" si="8"/>
        <v>0.18671263564002719</v>
      </c>
      <c r="FG8" s="37">
        <f t="shared" si="9"/>
        <v>8.7085809144798063E-2</v>
      </c>
      <c r="FH8" s="37">
        <f t="shared" si="9"/>
        <v>9.3853393060269144E-2</v>
      </c>
      <c r="FI8" s="37">
        <f t="shared" si="9"/>
        <v>1.6441173436756389</v>
      </c>
      <c r="FJ8" s="37">
        <f t="shared" si="9"/>
        <v>0.56733379674979956</v>
      </c>
      <c r="FK8" s="37">
        <f t="shared" si="9"/>
        <v>0.7912706182858219</v>
      </c>
    </row>
    <row r="9" spans="1:167" s="4" customFormat="1" ht="14" x14ac:dyDescent="0.2">
      <c r="A9" s="4" t="s">
        <v>20</v>
      </c>
      <c r="B9" s="4" t="s">
        <v>124</v>
      </c>
      <c r="C9" s="4" t="s">
        <v>129</v>
      </c>
      <c r="D9" s="4">
        <v>23588817.630011499</v>
      </c>
      <c r="E9" s="4">
        <v>1294328676.6599901</v>
      </c>
      <c r="F9" s="4">
        <v>63216817.448305897</v>
      </c>
      <c r="G9" s="4">
        <v>2083458657.4578099</v>
      </c>
      <c r="H9" s="4">
        <v>1545326483.86937</v>
      </c>
      <c r="I9" s="4">
        <v>647784580.53025103</v>
      </c>
      <c r="J9" s="4">
        <v>1896601971.35537</v>
      </c>
      <c r="K9" s="4">
        <v>195736928.271624</v>
      </c>
      <c r="L9" s="4">
        <v>308752668.01284999</v>
      </c>
      <c r="M9" s="4">
        <v>228398629.226091</v>
      </c>
      <c r="N9" s="9">
        <f>PeakArea!N25</f>
        <v>16930843.669899601</v>
      </c>
      <c r="O9" s="4">
        <v>599779.25900247798</v>
      </c>
      <c r="P9" s="4">
        <v>95547117.387481406</v>
      </c>
      <c r="Q9" s="4">
        <v>1862476.7284361899</v>
      </c>
      <c r="R9" s="4">
        <v>66743966.5609999</v>
      </c>
      <c r="S9" s="4">
        <v>6445693.43276197</v>
      </c>
      <c r="T9" s="4">
        <v>6092558.3831656901</v>
      </c>
      <c r="U9" s="4">
        <v>3287227.8503896901</v>
      </c>
      <c r="V9" s="4">
        <v>7154881091.1944399</v>
      </c>
      <c r="W9" s="4">
        <v>2525354229.7620101</v>
      </c>
      <c r="X9" s="4">
        <v>1013268751.35422</v>
      </c>
      <c r="Y9" s="4">
        <v>328925378.423545</v>
      </c>
      <c r="Z9" s="4">
        <v>16268535.896183901</v>
      </c>
      <c r="AA9" s="4">
        <v>428212225.77498299</v>
      </c>
      <c r="AB9" s="4">
        <v>20078190.156737499</v>
      </c>
      <c r="AC9" s="4">
        <v>882250796.32889903</v>
      </c>
      <c r="AD9" s="33"/>
      <c r="AE9" s="33"/>
      <c r="AF9" s="32"/>
      <c r="AG9" s="28">
        <f t="shared" si="10"/>
        <v>9.112044573345436</v>
      </c>
      <c r="AH9" s="28">
        <f t="shared" si="0"/>
        <v>7.8008326281781892</v>
      </c>
      <c r="AI9" s="28">
        <f t="shared" si="0"/>
        <v>9.3187848870749956</v>
      </c>
      <c r="AJ9" s="28">
        <f t="shared" si="0"/>
        <v>9.1890202476208636</v>
      </c>
      <c r="AK9" s="28">
        <f t="shared" si="0"/>
        <v>8.811430606115767</v>
      </c>
      <c r="AL9" s="28">
        <f t="shared" si="0"/>
        <v>9.2779761976353896</v>
      </c>
      <c r="AM9" s="28">
        <f t="shared" si="0"/>
        <v>8.291672768589196</v>
      </c>
      <c r="AN9" s="28">
        <f t="shared" si="0"/>
        <v>8.4896107191365555</v>
      </c>
      <c r="AO9" s="28">
        <f t="shared" si="0"/>
        <v>8.358693493088122</v>
      </c>
      <c r="AP9" s="28">
        <f t="shared" si="0"/>
        <v>7.2286785996950451</v>
      </c>
      <c r="AQ9" s="28">
        <f t="shared" si="0"/>
        <v>5.7779914433232769</v>
      </c>
      <c r="AR9" s="28">
        <f t="shared" si="0"/>
        <v>7.9802175891242104</v>
      </c>
      <c r="AS9" s="28">
        <f t="shared" si="0"/>
        <v>6.270090854964014</v>
      </c>
      <c r="AT9" s="28">
        <f t="shared" si="0"/>
        <v>7.824412012992509</v>
      </c>
      <c r="AU9" s="28">
        <f t="shared" si="0"/>
        <v>6.8092696459442426</v>
      </c>
      <c r="AV9" s="28">
        <f t="shared" si="0"/>
        <v>6.784799699590895</v>
      </c>
      <c r="AW9" s="28">
        <f t="shared" si="0"/>
        <v>6.5168298077437523</v>
      </c>
      <c r="AX9" s="28">
        <f t="shared" si="1"/>
        <v>9.854602420504289</v>
      </c>
      <c r="AY9" s="28">
        <f t="shared" si="1"/>
        <v>9.40232230492634</v>
      </c>
      <c r="AZ9" s="28">
        <f t="shared" si="1"/>
        <v>9.0057246494572176</v>
      </c>
      <c r="BA9" s="28">
        <f t="shared" si="1"/>
        <v>8.5170973830116932</v>
      </c>
      <c r="BB9" s="28">
        <f t="shared" si="1"/>
        <v>7.2113484699116901</v>
      </c>
      <c r="BC9" s="28">
        <f t="shared" si="1"/>
        <v>8.6316590625633118</v>
      </c>
      <c r="BD9" s="28">
        <f t="shared" si="1"/>
        <v>7.3027245630364233</v>
      </c>
      <c r="BE9" s="28">
        <f t="shared" si="1"/>
        <v>8.9455920590309752</v>
      </c>
      <c r="BF9" s="32"/>
      <c r="BG9" s="32"/>
      <c r="BH9" s="32"/>
      <c r="BI9" s="28">
        <f t="shared" si="11"/>
        <v>2.3782248097993319</v>
      </c>
      <c r="BJ9" s="28">
        <f t="shared" si="35"/>
        <v>1.5939832315522269</v>
      </c>
      <c r="BK9" s="28">
        <f t="shared" si="12"/>
        <v>1.3419973399756489</v>
      </c>
      <c r="BL9" s="28">
        <f t="shared" si="12"/>
        <v>1.2046366546214284</v>
      </c>
      <c r="BM9" s="28">
        <f t="shared" si="13"/>
        <v>0.49588712384754052</v>
      </c>
      <c r="BN9" s="28">
        <f t="shared" si="14"/>
        <v>1.9089758038746618</v>
      </c>
      <c r="BO9" s="28">
        <f t="shared" si="15"/>
        <v>1.1596016255520365</v>
      </c>
      <c r="BP9" s="28">
        <f t="shared" si="16"/>
        <v>1.0499716576824512</v>
      </c>
      <c r="BQ9" s="28">
        <f t="shared" si="17"/>
        <v>1.9782327425678521</v>
      </c>
      <c r="BR9" s="28">
        <f t="shared" si="18"/>
        <v>3.0696417757286372</v>
      </c>
      <c r="BS9" s="28">
        <f t="shared" si="19"/>
        <v>-1.0099599365254899</v>
      </c>
      <c r="BT9" s="28">
        <f t="shared" si="20"/>
        <v>1.198098621352409</v>
      </c>
      <c r="BU9" s="28">
        <f t="shared" si="21"/>
        <v>-1.269328968154767</v>
      </c>
      <c r="BV9" s="28">
        <f t="shared" si="22"/>
        <v>1.2761371311968195</v>
      </c>
      <c r="BW9" s="28">
        <f t="shared" si="23"/>
        <v>-0.40243499261722054</v>
      </c>
      <c r="BX9" s="28">
        <f t="shared" si="24"/>
        <v>-0.24954220158359944</v>
      </c>
      <c r="BY9" s="28">
        <f t="shared" si="25"/>
        <v>0.5119788569659226</v>
      </c>
      <c r="BZ9" s="28">
        <f t="shared" si="26"/>
        <v>2.1229153196014527</v>
      </c>
      <c r="CA9" s="28">
        <f t="shared" si="27"/>
        <v>1.8048427095164259</v>
      </c>
      <c r="CB9" s="28">
        <f t="shared" si="28"/>
        <v>0.89182731013808658</v>
      </c>
      <c r="CC9" s="28">
        <f t="shared" si="29"/>
        <v>0.57858902460856421</v>
      </c>
      <c r="CD9" s="28">
        <f t="shared" si="30"/>
        <v>0.5867865464999904</v>
      </c>
      <c r="CE9" s="28">
        <f t="shared" si="31"/>
        <v>1.80212681230365</v>
      </c>
      <c r="CF9" s="28">
        <f t="shared" si="32"/>
        <v>1.4150000484783694</v>
      </c>
      <c r="CG9" s="28">
        <f t="shared" si="33"/>
        <v>1.4513478228351171</v>
      </c>
      <c r="CH9" s="28"/>
      <c r="CI9" s="28"/>
      <c r="CJ9" s="28">
        <f t="shared" si="34"/>
        <v>238.90476383313228</v>
      </c>
      <c r="CK9" s="28">
        <f t="shared" si="2"/>
        <v>39.262977536588764</v>
      </c>
      <c r="CL9" s="28">
        <f t="shared" si="2"/>
        <v>21.978464110828668</v>
      </c>
      <c r="CM9" s="28">
        <f t="shared" si="2"/>
        <v>16.019046225873478</v>
      </c>
      <c r="CN9" s="28">
        <f t="shared" si="2"/>
        <v>3.1324714674121057</v>
      </c>
      <c r="CO9" s="28">
        <f t="shared" si="2"/>
        <v>81.091587752201931</v>
      </c>
      <c r="CP9" s="28">
        <f t="shared" si="2"/>
        <v>14.441144896859425</v>
      </c>
      <c r="CQ9" s="28">
        <f t="shared" si="2"/>
        <v>11.219452330960495</v>
      </c>
      <c r="CR9" s="28">
        <f t="shared" si="2"/>
        <v>95.111436839065931</v>
      </c>
      <c r="CS9" s="28">
        <f t="shared" si="2"/>
        <v>1173.9288498157528</v>
      </c>
      <c r="CT9" s="28">
        <f t="shared" si="2"/>
        <v>9.7732737481692145E-2</v>
      </c>
      <c r="CU9" s="28">
        <f t="shared" si="2"/>
        <v>15.779695607446707</v>
      </c>
      <c r="CV9" s="28">
        <f t="shared" si="2"/>
        <v>5.3786220982813299E-2</v>
      </c>
      <c r="CW9" s="28">
        <f t="shared" si="2"/>
        <v>18.885875882920985</v>
      </c>
      <c r="CX9" s="28">
        <f t="shared" si="2"/>
        <v>0.39588131790811726</v>
      </c>
      <c r="CY9" s="28">
        <f t="shared" si="2"/>
        <v>0.56293441285857559</v>
      </c>
      <c r="CZ9" s="28">
        <f t="shared" si="2"/>
        <v>3.2507147133931484</v>
      </c>
      <c r="DA9" s="28">
        <f t="shared" si="3"/>
        <v>132.71356625145205</v>
      </c>
      <c r="DB9" s="28">
        <f t="shared" si="3"/>
        <v>63.803236514502487</v>
      </c>
      <c r="DC9" s="28">
        <f t="shared" si="3"/>
        <v>7.7952008589968234</v>
      </c>
      <c r="DD9" s="28">
        <f t="shared" si="3"/>
        <v>3.789562067833331</v>
      </c>
      <c r="DE9" s="28">
        <f t="shared" si="3"/>
        <v>3.8617712633487757</v>
      </c>
      <c r="DF9" s="28">
        <f t="shared" si="3"/>
        <v>63.40548257782406</v>
      </c>
      <c r="DG9" s="28">
        <f t="shared" si="3"/>
        <v>26.001598534095837</v>
      </c>
      <c r="DH9" s="28">
        <f t="shared" si="3"/>
        <v>28.271433039906253</v>
      </c>
      <c r="DI9" s="38"/>
      <c r="DJ9" s="28"/>
      <c r="DK9" s="37">
        <f t="shared" si="4"/>
        <v>3822.4762213301165</v>
      </c>
      <c r="DL9" s="37">
        <f t="shared" si="4"/>
        <v>628.20764058542022</v>
      </c>
      <c r="DM9" s="37">
        <f t="shared" si="4"/>
        <v>351.65542577325868</v>
      </c>
      <c r="DN9" s="37">
        <f t="shared" si="4"/>
        <v>256.30473961397564</v>
      </c>
      <c r="DO9" s="37">
        <f t="shared" si="4"/>
        <v>50.119543478593691</v>
      </c>
      <c r="DP9" s="37">
        <f t="shared" si="4"/>
        <v>1297.4654040352309</v>
      </c>
      <c r="DQ9" s="37">
        <f t="shared" si="4"/>
        <v>231.05831834975081</v>
      </c>
      <c r="DR9" s="37">
        <f t="shared" si="4"/>
        <v>179.51123729536792</v>
      </c>
      <c r="DS9" s="37">
        <f t="shared" si="4"/>
        <v>1521.7829894250549</v>
      </c>
      <c r="DT9" s="37">
        <f t="shared" si="4"/>
        <v>18782.861597052044</v>
      </c>
      <c r="DU9" s="37">
        <f t="shared" si="5"/>
        <v>1.5637237997070743</v>
      </c>
      <c r="DV9" s="37">
        <f t="shared" si="5"/>
        <v>252.4751297191473</v>
      </c>
      <c r="DW9" s="37">
        <f t="shared" si="5"/>
        <v>0.86057953572501278</v>
      </c>
      <c r="DX9" s="37">
        <f t="shared" si="5"/>
        <v>302.17401412673576</v>
      </c>
      <c r="DY9" s="37">
        <f t="shared" si="5"/>
        <v>6.3341010865298761</v>
      </c>
      <c r="DZ9" s="37">
        <f t="shared" si="5"/>
        <v>9.0069506057372095</v>
      </c>
      <c r="EA9" s="37">
        <f t="shared" si="5"/>
        <v>52.011435414290375</v>
      </c>
      <c r="EB9" s="37">
        <f t="shared" si="5"/>
        <v>2123.4170600232328</v>
      </c>
      <c r="EC9" s="37">
        <f t="shared" si="5"/>
        <v>1020.8517842320398</v>
      </c>
      <c r="ED9" s="37">
        <f t="shared" si="5"/>
        <v>124.72321374394917</v>
      </c>
      <c r="EE9" s="37">
        <f t="shared" si="6"/>
        <v>60.632993085333297</v>
      </c>
      <c r="EF9" s="37">
        <f t="shared" si="6"/>
        <v>61.788340213580412</v>
      </c>
      <c r="EG9" s="37">
        <f t="shared" si="6"/>
        <v>1014.487721245185</v>
      </c>
      <c r="EH9" s="37">
        <f t="shared" si="6"/>
        <v>416.0255765455334</v>
      </c>
      <c r="EI9" s="37">
        <f t="shared" si="6"/>
        <v>452.34292863850004</v>
      </c>
      <c r="EJ9" s="37"/>
      <c r="EK9" s="37"/>
      <c r="EL9" s="37"/>
      <c r="EM9" s="37">
        <f t="shared" si="7"/>
        <v>5.7337143319951744</v>
      </c>
      <c r="EN9" s="37">
        <f t="shared" si="7"/>
        <v>0.94231146087813034</v>
      </c>
      <c r="EO9" s="37">
        <f t="shared" si="7"/>
        <v>0.52748313865988805</v>
      </c>
      <c r="EP9" s="37">
        <f t="shared" si="7"/>
        <v>0.38445710942096345</v>
      </c>
      <c r="EQ9" s="37">
        <f t="shared" si="7"/>
        <v>7.5179315217890536E-2</v>
      </c>
      <c r="ER9" s="37">
        <f t="shared" si="7"/>
        <v>1.9461981060528464</v>
      </c>
      <c r="ES9" s="37">
        <f t="shared" si="7"/>
        <v>0.34658747752462621</v>
      </c>
      <c r="ET9" s="37">
        <f t="shared" si="7"/>
        <v>0.26926685594305189</v>
      </c>
      <c r="EU9" s="37">
        <f t="shared" si="7"/>
        <v>2.2826744841375821</v>
      </c>
      <c r="EV9" s="37">
        <f t="shared" si="7"/>
        <v>28.174292395578064</v>
      </c>
      <c r="EW9" s="37">
        <f t="shared" si="8"/>
        <v>2.3455856995606116E-3</v>
      </c>
      <c r="EX9" s="37">
        <f t="shared" si="8"/>
        <v>0.37871269457872098</v>
      </c>
      <c r="EY9" s="37">
        <f t="shared" si="8"/>
        <v>1.2908693035875191E-3</v>
      </c>
      <c r="EZ9" s="37">
        <f t="shared" si="8"/>
        <v>0.45326102119010364</v>
      </c>
      <c r="FA9" s="37">
        <f t="shared" si="8"/>
        <v>9.5011516297948146E-3</v>
      </c>
      <c r="FB9" s="37">
        <f t="shared" si="8"/>
        <v>1.3510425908605815E-2</v>
      </c>
      <c r="FC9" s="37">
        <f t="shared" si="8"/>
        <v>7.8017153121435576E-2</v>
      </c>
      <c r="FD9" s="37">
        <f t="shared" si="8"/>
        <v>3.1851255900348492</v>
      </c>
      <c r="FE9" s="37">
        <f t="shared" si="8"/>
        <v>1.5312776763480598</v>
      </c>
      <c r="FF9" s="37">
        <f t="shared" si="8"/>
        <v>0.18708482061592377</v>
      </c>
      <c r="FG9" s="37">
        <f t="shared" si="9"/>
        <v>9.0949489627999952E-2</v>
      </c>
      <c r="FH9" s="37">
        <f t="shared" si="9"/>
        <v>9.2682510320370629E-2</v>
      </c>
      <c r="FI9" s="37">
        <f t="shared" si="9"/>
        <v>1.5217315818677775</v>
      </c>
      <c r="FJ9" s="37">
        <f t="shared" si="9"/>
        <v>0.62403836481830011</v>
      </c>
      <c r="FK9" s="37">
        <f t="shared" si="9"/>
        <v>0.67851439295775007</v>
      </c>
    </row>
    <row r="10" spans="1:167" s="4" customFormat="1" ht="14" x14ac:dyDescent="0.2">
      <c r="A10" s="4" t="s">
        <v>21</v>
      </c>
      <c r="B10" s="4" t="s">
        <v>124</v>
      </c>
      <c r="C10" s="4" t="s">
        <v>129</v>
      </c>
      <c r="D10" s="4">
        <v>23916755.8311194</v>
      </c>
      <c r="E10" s="4">
        <v>1273200485.30721</v>
      </c>
      <c r="F10" s="4">
        <v>68197050.4661116</v>
      </c>
      <c r="G10" s="4">
        <v>2022740147.48104</v>
      </c>
      <c r="H10" s="4">
        <v>1466608191.44015</v>
      </c>
      <c r="I10" s="4">
        <v>597363060.71306896</v>
      </c>
      <c r="J10" s="4">
        <v>1721416573.4236901</v>
      </c>
      <c r="K10" s="4">
        <v>178939278.63164899</v>
      </c>
      <c r="L10" s="4">
        <v>309382849.55718899</v>
      </c>
      <c r="M10" s="4">
        <v>217949473.48665801</v>
      </c>
      <c r="N10" s="9">
        <f>PeakArea!N26</f>
        <v>16946751.1076812</v>
      </c>
      <c r="O10" s="4">
        <v>388317.61297338299</v>
      </c>
      <c r="P10" s="4">
        <v>94871900.093560293</v>
      </c>
      <c r="Q10" s="4">
        <v>1460877.5187792501</v>
      </c>
      <c r="R10" s="4">
        <v>66447061.536846198</v>
      </c>
      <c r="S10" s="4">
        <v>6420693.6135030799</v>
      </c>
      <c r="T10" s="4">
        <v>5762149.9986263104</v>
      </c>
      <c r="U10" s="4">
        <v>2081327.3089258601</v>
      </c>
      <c r="V10" s="4">
        <v>6783363021.44592</v>
      </c>
      <c r="W10" s="4">
        <v>2338920598.2005301</v>
      </c>
      <c r="X10" s="4">
        <v>944700038.56338704</v>
      </c>
      <c r="Y10" s="4">
        <v>305719427.71248001</v>
      </c>
      <c r="Z10" s="4">
        <v>14986752.696771599</v>
      </c>
      <c r="AA10" s="4">
        <v>447483528.158714</v>
      </c>
      <c r="AB10" s="4">
        <v>19202364.644618198</v>
      </c>
      <c r="AC10" s="4">
        <v>900948331.693133</v>
      </c>
      <c r="AD10" s="33"/>
      <c r="AE10" s="33"/>
      <c r="AF10" s="32"/>
      <c r="AG10" s="28">
        <f t="shared" si="10"/>
        <v>9.1048967954894966</v>
      </c>
      <c r="AH10" s="28">
        <f t="shared" si="0"/>
        <v>7.8337655917533624</v>
      </c>
      <c r="AI10" s="28">
        <f t="shared" si="0"/>
        <v>9.3059400944546322</v>
      </c>
      <c r="AJ10" s="28">
        <f t="shared" si="0"/>
        <v>9.166314106329386</v>
      </c>
      <c r="AK10" s="28">
        <f t="shared" si="0"/>
        <v>8.7762383635234116</v>
      </c>
      <c r="AL10" s="28">
        <f t="shared" si="0"/>
        <v>9.2358859799424131</v>
      </c>
      <c r="AM10" s="28">
        <f t="shared" si="0"/>
        <v>8.2527056822141347</v>
      </c>
      <c r="AN10" s="28">
        <f t="shared" si="0"/>
        <v>8.4904962351903741</v>
      </c>
      <c r="AO10" s="28">
        <f t="shared" si="0"/>
        <v>8.338355824204287</v>
      </c>
      <c r="AP10" s="28">
        <f t="shared" si="0"/>
        <v>7.2290864511380333</v>
      </c>
      <c r="AQ10" s="28">
        <f t="shared" si="0"/>
        <v>5.5891870893451054</v>
      </c>
      <c r="AR10" s="28">
        <f t="shared" si="0"/>
        <v>7.9771375987137558</v>
      </c>
      <c r="AS10" s="28">
        <f t="shared" si="0"/>
        <v>6.1646138058397613</v>
      </c>
      <c r="AT10" s="28">
        <f t="shared" si="0"/>
        <v>7.8224757800635505</v>
      </c>
      <c r="AU10" s="28">
        <f t="shared" si="0"/>
        <v>6.8075819464871756</v>
      </c>
      <c r="AV10" s="28">
        <f t="shared" si="0"/>
        <v>6.7605845595201997</v>
      </c>
      <c r="AW10" s="28">
        <f t="shared" si="0"/>
        <v>6.318340382605995</v>
      </c>
      <c r="AX10" s="28">
        <f t="shared" si="1"/>
        <v>9.8314450595819096</v>
      </c>
      <c r="AY10" s="28">
        <f t="shared" si="1"/>
        <v>9.3690154786074924</v>
      </c>
      <c r="AZ10" s="28">
        <f t="shared" si="1"/>
        <v>8.9752939330844441</v>
      </c>
      <c r="BA10" s="28">
        <f t="shared" si="1"/>
        <v>8.4853230379417717</v>
      </c>
      <c r="BB10" s="28">
        <f t="shared" si="1"/>
        <v>7.1757075408768811</v>
      </c>
      <c r="BC10" s="28">
        <f t="shared" si="1"/>
        <v>8.6507770535928508</v>
      </c>
      <c r="BD10" s="28">
        <f t="shared" si="1"/>
        <v>7.2833547124991513</v>
      </c>
      <c r="BE10" s="28">
        <f t="shared" si="1"/>
        <v>8.9546998854252546</v>
      </c>
      <c r="BF10" s="32"/>
      <c r="BG10" s="32"/>
      <c r="BH10" s="32"/>
      <c r="BI10" s="28">
        <f t="shared" si="11"/>
        <v>2.3710375017491163</v>
      </c>
      <c r="BJ10" s="28">
        <f t="shared" si="35"/>
        <v>1.6230913839078687</v>
      </c>
      <c r="BK10" s="28">
        <f t="shared" si="12"/>
        <v>1.3284006504230255</v>
      </c>
      <c r="BL10" s="28">
        <f t="shared" si="12"/>
        <v>1.1806013616273801</v>
      </c>
      <c r="BM10" s="28">
        <f t="shared" si="13"/>
        <v>0.45848040340498586</v>
      </c>
      <c r="BN10" s="28">
        <f t="shared" si="14"/>
        <v>1.8631059066504068</v>
      </c>
      <c r="BO10" s="28">
        <f t="shared" si="15"/>
        <v>1.1245781792325495</v>
      </c>
      <c r="BP10" s="28">
        <f t="shared" si="16"/>
        <v>1.0510052937905621</v>
      </c>
      <c r="BQ10" s="28">
        <f t="shared" si="17"/>
        <v>1.9617796490609876</v>
      </c>
      <c r="BR10" s="28">
        <f t="shared" si="18"/>
        <v>3.0701519088655829</v>
      </c>
      <c r="BS10" s="28">
        <f t="shared" si="19"/>
        <v>-1.2119761509254166</v>
      </c>
      <c r="BT10" s="28">
        <f t="shared" si="20"/>
        <v>1.1945329922595</v>
      </c>
      <c r="BU10" s="28">
        <f t="shared" si="21"/>
        <v>-1.3953017964412266</v>
      </c>
      <c r="BV10" s="28">
        <f t="shared" si="22"/>
        <v>1.2738484397914311</v>
      </c>
      <c r="BW10" s="28">
        <f t="shared" si="23"/>
        <v>-0.40422927228665168</v>
      </c>
      <c r="BX10" s="28">
        <f t="shared" si="24"/>
        <v>-0.27564454077805384</v>
      </c>
      <c r="BY10" s="28">
        <f t="shared" si="25"/>
        <v>0.33559084920109777</v>
      </c>
      <c r="BZ10" s="28">
        <f t="shared" si="26"/>
        <v>2.0950919855603867</v>
      </c>
      <c r="CA10" s="28">
        <f t="shared" si="27"/>
        <v>1.7641352708475826</v>
      </c>
      <c r="CB10" s="28">
        <f t="shared" si="28"/>
        <v>0.86004588311691321</v>
      </c>
      <c r="CC10" s="28">
        <f t="shared" si="29"/>
        <v>0.54504701566744573</v>
      </c>
      <c r="CD10" s="28">
        <f t="shared" si="30"/>
        <v>0.55092326512062939</v>
      </c>
      <c r="CE10" s="28">
        <f t="shared" si="31"/>
        <v>1.8244791927894901</v>
      </c>
      <c r="CF10" s="28">
        <f t="shared" si="32"/>
        <v>1.4001036010914032</v>
      </c>
      <c r="CG10" s="28">
        <f t="shared" si="33"/>
        <v>1.4674564652020774</v>
      </c>
      <c r="CH10" s="28"/>
      <c r="CI10" s="28"/>
      <c r="CJ10" s="28">
        <f t="shared" si="34"/>
        <v>234.98357226782122</v>
      </c>
      <c r="CK10" s="28">
        <f t="shared" si="2"/>
        <v>41.984731864401382</v>
      </c>
      <c r="CL10" s="28">
        <f t="shared" si="2"/>
        <v>21.30103227567254</v>
      </c>
      <c r="CM10" s="28">
        <f t="shared" si="2"/>
        <v>15.156585076774283</v>
      </c>
      <c r="CN10" s="28">
        <f t="shared" si="2"/>
        <v>2.8739579095820402</v>
      </c>
      <c r="CO10" s="28">
        <f t="shared" si="2"/>
        <v>72.963541677906761</v>
      </c>
      <c r="CP10" s="28">
        <f t="shared" si="2"/>
        <v>13.322268406583351</v>
      </c>
      <c r="CQ10" s="28">
        <f t="shared" si="2"/>
        <v>11.24618682313981</v>
      </c>
      <c r="CR10" s="28">
        <f t="shared" si="2"/>
        <v>91.575573902510357</v>
      </c>
      <c r="CS10" s="28">
        <f t="shared" si="2"/>
        <v>1175.3085861176944</v>
      </c>
      <c r="CT10" s="28">
        <f t="shared" si="2"/>
        <v>6.1379571053837102E-2</v>
      </c>
      <c r="CU10" s="28">
        <f t="shared" si="2"/>
        <v>15.650672089285129</v>
      </c>
      <c r="CV10" s="28">
        <f t="shared" si="2"/>
        <v>4.0243727864510886E-2</v>
      </c>
      <c r="CW10" s="28">
        <f t="shared" si="2"/>
        <v>18.786610867251664</v>
      </c>
      <c r="CX10" s="28">
        <f t="shared" si="2"/>
        <v>0.39424911554839315</v>
      </c>
      <c r="CY10" s="28">
        <f t="shared" si="2"/>
        <v>0.53009713769441991</v>
      </c>
      <c r="CZ10" s="28">
        <f t="shared" si="2"/>
        <v>2.1656628626448375</v>
      </c>
      <c r="DA10" s="28">
        <f t="shared" si="3"/>
        <v>124.47782335833499</v>
      </c>
      <c r="DB10" s="28">
        <f t="shared" si="3"/>
        <v>58.094533792042078</v>
      </c>
      <c r="DC10" s="28">
        <f t="shared" si="3"/>
        <v>7.2451250061871297</v>
      </c>
      <c r="DD10" s="28">
        <f t="shared" si="3"/>
        <v>3.5078984755529605</v>
      </c>
      <c r="DE10" s="28">
        <f t="shared" si="3"/>
        <v>3.5556848812385304</v>
      </c>
      <c r="DF10" s="28">
        <f t="shared" si="3"/>
        <v>66.754291796812964</v>
      </c>
      <c r="DG10" s="28">
        <f t="shared" si="3"/>
        <v>25.12485714320146</v>
      </c>
      <c r="DH10" s="28">
        <f t="shared" si="3"/>
        <v>29.33975379962213</v>
      </c>
      <c r="DI10" s="38"/>
      <c r="DJ10" s="28"/>
      <c r="DK10" s="37">
        <f t="shared" si="4"/>
        <v>3759.7371562851395</v>
      </c>
      <c r="DL10" s="37">
        <f t="shared" si="4"/>
        <v>671.75570983042212</v>
      </c>
      <c r="DM10" s="37">
        <f t="shared" si="4"/>
        <v>340.81651641076064</v>
      </c>
      <c r="DN10" s="37">
        <f t="shared" si="4"/>
        <v>242.50536122838852</v>
      </c>
      <c r="DO10" s="37">
        <f t="shared" si="4"/>
        <v>45.983326553312644</v>
      </c>
      <c r="DP10" s="37">
        <f t="shared" si="4"/>
        <v>1167.4166668465082</v>
      </c>
      <c r="DQ10" s="37">
        <f t="shared" si="4"/>
        <v>213.15629450533362</v>
      </c>
      <c r="DR10" s="37">
        <f t="shared" si="4"/>
        <v>179.93898917023697</v>
      </c>
      <c r="DS10" s="37">
        <f t="shared" si="4"/>
        <v>1465.2091824401657</v>
      </c>
      <c r="DT10" s="37">
        <f t="shared" si="4"/>
        <v>18804.93737788311</v>
      </c>
      <c r="DU10" s="37">
        <f t="shared" si="5"/>
        <v>0.98207313686139364</v>
      </c>
      <c r="DV10" s="37">
        <f t="shared" si="5"/>
        <v>250.41075342856206</v>
      </c>
      <c r="DW10" s="37">
        <f t="shared" si="5"/>
        <v>0.64389964583217418</v>
      </c>
      <c r="DX10" s="37">
        <f t="shared" si="5"/>
        <v>300.58577387602662</v>
      </c>
      <c r="DY10" s="37">
        <f t="shared" si="5"/>
        <v>6.3079858487742904</v>
      </c>
      <c r="DZ10" s="37">
        <f t="shared" si="5"/>
        <v>8.4815542031107185</v>
      </c>
      <c r="EA10" s="37">
        <f t="shared" si="5"/>
        <v>34.650605802317401</v>
      </c>
      <c r="EB10" s="37">
        <f t="shared" si="5"/>
        <v>1991.6451737333598</v>
      </c>
      <c r="EC10" s="37">
        <f t="shared" si="5"/>
        <v>929.51254067267325</v>
      </c>
      <c r="ED10" s="37">
        <f t="shared" si="5"/>
        <v>115.92200009899408</v>
      </c>
      <c r="EE10" s="37">
        <f t="shared" si="6"/>
        <v>56.126375608847368</v>
      </c>
      <c r="EF10" s="37">
        <f t="shared" si="6"/>
        <v>56.890958099816487</v>
      </c>
      <c r="EG10" s="37">
        <f t="shared" si="6"/>
        <v>1068.0686687490074</v>
      </c>
      <c r="EH10" s="37">
        <f t="shared" si="6"/>
        <v>401.99771429122336</v>
      </c>
      <c r="EI10" s="37">
        <f t="shared" si="6"/>
        <v>469.43606079395408</v>
      </c>
      <c r="EJ10" s="37"/>
      <c r="EK10" s="37"/>
      <c r="EL10" s="37"/>
      <c r="EM10" s="37">
        <f t="shared" si="7"/>
        <v>5.6396057344277084</v>
      </c>
      <c r="EN10" s="37">
        <f t="shared" si="7"/>
        <v>1.0076335647456331</v>
      </c>
      <c r="EO10" s="37">
        <f t="shared" si="7"/>
        <v>0.51122477461614091</v>
      </c>
      <c r="EP10" s="37">
        <f t="shared" si="7"/>
        <v>0.36375804184258276</v>
      </c>
      <c r="EQ10" s="37">
        <f t="shared" si="7"/>
        <v>6.8974989829968955E-2</v>
      </c>
      <c r="ER10" s="37">
        <f t="shared" si="7"/>
        <v>1.7511250002697623</v>
      </c>
      <c r="ES10" s="37">
        <f t="shared" si="7"/>
        <v>0.31973444175800048</v>
      </c>
      <c r="ET10" s="37">
        <f t="shared" si="7"/>
        <v>0.26990848375535548</v>
      </c>
      <c r="EU10" s="37">
        <f t="shared" si="7"/>
        <v>2.1978137736602483</v>
      </c>
      <c r="EV10" s="37">
        <f t="shared" si="7"/>
        <v>28.207406066824667</v>
      </c>
      <c r="EW10" s="37">
        <f t="shared" si="8"/>
        <v>1.4731097052920906E-3</v>
      </c>
      <c r="EX10" s="37">
        <f t="shared" si="8"/>
        <v>0.37561613014284306</v>
      </c>
      <c r="EY10" s="37">
        <f t="shared" si="8"/>
        <v>9.658494687482613E-4</v>
      </c>
      <c r="EZ10" s="37">
        <f t="shared" si="8"/>
        <v>0.45087866081403988</v>
      </c>
      <c r="FA10" s="37">
        <f t="shared" si="8"/>
        <v>9.4619787731614353E-3</v>
      </c>
      <c r="FB10" s="37">
        <f t="shared" si="8"/>
        <v>1.2722331304666077E-2</v>
      </c>
      <c r="FC10" s="37">
        <f t="shared" si="8"/>
        <v>5.1975908703476098E-2</v>
      </c>
      <c r="FD10" s="37">
        <f t="shared" si="8"/>
        <v>2.9874677606000395</v>
      </c>
      <c r="FE10" s="37">
        <f t="shared" si="8"/>
        <v>1.3942688110090098</v>
      </c>
      <c r="FF10" s="37">
        <f t="shared" si="8"/>
        <v>0.17388300014849112</v>
      </c>
      <c r="FG10" s="37">
        <f t="shared" si="9"/>
        <v>8.4189563413271065E-2</v>
      </c>
      <c r="FH10" s="37">
        <f t="shared" si="9"/>
        <v>8.5336437149724734E-2</v>
      </c>
      <c r="FI10" s="37">
        <f t="shared" si="9"/>
        <v>1.6021030031235111</v>
      </c>
      <c r="FJ10" s="37">
        <f t="shared" si="9"/>
        <v>0.60299657143683494</v>
      </c>
      <c r="FK10" s="37">
        <f t="shared" si="9"/>
        <v>0.70415409119093109</v>
      </c>
    </row>
    <row r="11" spans="1:167" s="2" customFormat="1" ht="14" x14ac:dyDescent="0.2">
      <c r="C11" s="2" t="s">
        <v>134</v>
      </c>
      <c r="D11" s="13"/>
      <c r="E11" s="15">
        <f>AVERAGE(E5:E10)</f>
        <v>1284255070.0785916</v>
      </c>
      <c r="F11" s="15">
        <f t="shared" ref="F11:AC11" si="36">AVERAGE(F5:F10)</f>
        <v>65815667.907421291</v>
      </c>
      <c r="G11" s="15">
        <f t="shared" si="36"/>
        <v>2117581045.4590981</v>
      </c>
      <c r="H11" s="15">
        <f t="shared" si="36"/>
        <v>1490146384.1654549</v>
      </c>
      <c r="I11" s="15">
        <f t="shared" si="36"/>
        <v>630384915.11362445</v>
      </c>
      <c r="J11" s="15">
        <f t="shared" si="36"/>
        <v>1798032607.2778616</v>
      </c>
      <c r="K11" s="15">
        <f t="shared" si="36"/>
        <v>191162791.20546579</v>
      </c>
      <c r="L11" s="15">
        <f t="shared" si="36"/>
        <v>317415117.737037</v>
      </c>
      <c r="M11" s="15">
        <f t="shared" si="36"/>
        <v>223624364.09898219</v>
      </c>
      <c r="N11" s="15">
        <f t="shared" si="36"/>
        <v>16871066.055203136</v>
      </c>
      <c r="O11" s="15">
        <f t="shared" si="36"/>
        <v>471947.90452665702</v>
      </c>
      <c r="P11" s="15">
        <f t="shared" si="36"/>
        <v>98170069.913199112</v>
      </c>
      <c r="Q11" s="15">
        <f t="shared" si="36"/>
        <v>1590303.8307835234</v>
      </c>
      <c r="R11" s="15">
        <f t="shared" si="36"/>
        <v>68530493.109343365</v>
      </c>
      <c r="S11" s="15">
        <f t="shared" si="36"/>
        <v>6080671.97769392</v>
      </c>
      <c r="T11" s="15">
        <f t="shared" si="36"/>
        <v>6567939.2431530682</v>
      </c>
      <c r="U11" s="15">
        <f t="shared" si="36"/>
        <v>2564002.1510808547</v>
      </c>
      <c r="V11" s="15">
        <f t="shared" si="36"/>
        <v>7090776878.1777802</v>
      </c>
      <c r="W11" s="15">
        <f t="shared" si="36"/>
        <v>2508904745.9994483</v>
      </c>
      <c r="X11" s="15">
        <f t="shared" si="36"/>
        <v>1008231920.4967531</v>
      </c>
      <c r="Y11" s="15">
        <f t="shared" si="36"/>
        <v>322669964.54494637</v>
      </c>
      <c r="Z11" s="15">
        <f t="shared" si="36"/>
        <v>16462742.996342883</v>
      </c>
      <c r="AA11" s="15">
        <f t="shared" si="36"/>
        <v>449459890.04406184</v>
      </c>
      <c r="AB11" s="15">
        <f t="shared" si="36"/>
        <v>18886711.927340049</v>
      </c>
      <c r="AC11" s="15">
        <f t="shared" si="36"/>
        <v>945846137.50845301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2">
      <c r="A13" s="4" t="s">
        <v>28</v>
      </c>
      <c r="B13" s="4" t="s">
        <v>125</v>
      </c>
      <c r="C13" s="4" t="s">
        <v>129</v>
      </c>
      <c r="D13" s="4">
        <v>24878145.657084499</v>
      </c>
      <c r="E13" s="4">
        <v>1576257624.46328</v>
      </c>
      <c r="F13" s="4">
        <v>49078542.326052196</v>
      </c>
      <c r="G13" s="4">
        <v>2192637899.2345901</v>
      </c>
      <c r="H13" s="4">
        <v>1488323140.1986201</v>
      </c>
      <c r="I13" s="4">
        <v>632973228.183689</v>
      </c>
      <c r="J13" s="4">
        <v>1741438648.4324901</v>
      </c>
      <c r="K13" s="4">
        <v>275616081.74950701</v>
      </c>
      <c r="L13" s="4">
        <v>314739740.16176301</v>
      </c>
      <c r="M13" s="4">
        <v>216436168.039157</v>
      </c>
      <c r="N13" s="9">
        <f>PeakArea!N27</f>
        <v>18031971.465610899</v>
      </c>
      <c r="O13" s="4">
        <v>1688125.52535318</v>
      </c>
      <c r="P13" s="4">
        <v>90046969.847684801</v>
      </c>
      <c r="Q13" s="4">
        <v>5765661.4257921698</v>
      </c>
      <c r="R13" s="4">
        <v>67712779.450433105</v>
      </c>
      <c r="S13" s="4">
        <v>11590703.894293999</v>
      </c>
      <c r="T13" s="4">
        <v>6780286.67270023</v>
      </c>
      <c r="U13" s="4">
        <v>0</v>
      </c>
      <c r="V13" s="4">
        <v>7066234117.2138205</v>
      </c>
      <c r="W13" s="4">
        <v>2463843198.6986499</v>
      </c>
      <c r="X13" s="4">
        <v>969752115.29574895</v>
      </c>
      <c r="Y13" s="4">
        <v>309072495.14975399</v>
      </c>
      <c r="Z13" s="4">
        <v>14263036.3944836</v>
      </c>
      <c r="AA13" s="4">
        <v>423710123.855591</v>
      </c>
      <c r="AB13" s="4">
        <v>18335870.689476199</v>
      </c>
      <c r="AC13" s="4">
        <v>919673448.28880405</v>
      </c>
      <c r="AD13" s="27"/>
      <c r="AE13" s="27"/>
      <c r="AF13" s="32"/>
      <c r="AG13" s="28">
        <f>LOG10(E13)</f>
        <v>9.1976272002975996</v>
      </c>
      <c r="AH13" s="28">
        <f t="shared" ref="AH13:AW18" si="37">LOG10(F13)</f>
        <v>7.6908916553354665</v>
      </c>
      <c r="AI13" s="28">
        <f t="shared" si="37"/>
        <v>9.3409669165162263</v>
      </c>
      <c r="AJ13" s="28">
        <f t="shared" si="37"/>
        <v>9.1726972341461224</v>
      </c>
      <c r="AK13" s="28">
        <f t="shared" si="37"/>
        <v>8.8013853417741146</v>
      </c>
      <c r="AL13" s="28">
        <f t="shared" si="37"/>
        <v>9.2409081786986071</v>
      </c>
      <c r="AM13" s="28">
        <f t="shared" si="37"/>
        <v>8.4403045543506376</v>
      </c>
      <c r="AN13" s="28">
        <f t="shared" si="37"/>
        <v>8.4979515819450935</v>
      </c>
      <c r="AO13" s="28">
        <f t="shared" si="37"/>
        <v>8.3353298362281052</v>
      </c>
      <c r="AP13" s="28">
        <f t="shared" si="37"/>
        <v>7.2560432114605975</v>
      </c>
      <c r="AQ13" s="28">
        <f t="shared" si="37"/>
        <v>6.2274047366861813</v>
      </c>
      <c r="AR13" s="28">
        <f t="shared" si="37"/>
        <v>7.9544691030459305</v>
      </c>
      <c r="AS13" s="28">
        <f t="shared" si="37"/>
        <v>6.7608491359315854</v>
      </c>
      <c r="AT13" s="28">
        <f t="shared" si="37"/>
        <v>7.8306706409309523</v>
      </c>
      <c r="AU13" s="28">
        <f t="shared" si="37"/>
        <v>7.0641098111253866</v>
      </c>
      <c r="AV13" s="28">
        <f t="shared" si="37"/>
        <v>6.8312480563655633</v>
      </c>
      <c r="AW13" s="28" t="e">
        <f t="shared" si="37"/>
        <v>#NUM!</v>
      </c>
      <c r="AX13" s="28">
        <f t="shared" ref="AX13:BE18" si="38">LOG10(V13)</f>
        <v>9.8491880223048422</v>
      </c>
      <c r="AY13" s="28">
        <f t="shared" si="38"/>
        <v>9.3916130654620336</v>
      </c>
      <c r="AZ13" s="28">
        <f t="shared" si="38"/>
        <v>8.9866607355886909</v>
      </c>
      <c r="BA13" s="28">
        <f t="shared" si="38"/>
        <v>8.4900603582299734</v>
      </c>
      <c r="BB13" s="28">
        <f t="shared" si="38"/>
        <v>7.1542119903821995</v>
      </c>
      <c r="BC13" s="28">
        <f t="shared" si="38"/>
        <v>8.6270688408763547</v>
      </c>
      <c r="BD13" s="28">
        <f t="shared" si="38"/>
        <v>7.2633015375121559</v>
      </c>
      <c r="BE13" s="28">
        <f t="shared" si="38"/>
        <v>8.9636336482352892</v>
      </c>
      <c r="BF13" s="32"/>
      <c r="BG13" s="32"/>
      <c r="BH13" s="32"/>
      <c r="BI13" s="28">
        <f t="shared" si="11"/>
        <v>2.464280744391754</v>
      </c>
      <c r="BJ13" s="28">
        <f>(AH13-5.9974)/1.1314</f>
        <v>1.4968107259461434</v>
      </c>
      <c r="BK13" s="28">
        <f>(AI13-8.051)/0.9447</f>
        <v>1.3654778411307571</v>
      </c>
      <c r="BL13" s="28">
        <f>(AJ13-8.051)/0.9447</f>
        <v>1.1873581392464509</v>
      </c>
      <c r="BM13" s="28">
        <f>(AK13-8.3449)/0.9408</f>
        <v>0.48520975953881135</v>
      </c>
      <c r="BN13" s="28">
        <f>(AL13-7.5263)/0.9176</f>
        <v>1.868579096227776</v>
      </c>
      <c r="BO13" s="28">
        <f>(AM13-7.0015)/1.1126</f>
        <v>1.2931912226771864</v>
      </c>
      <c r="BP13" s="28">
        <f>(AN13-7.5901)/0.8567</f>
        <v>1.0597076945781416</v>
      </c>
      <c r="BQ13" s="28">
        <f>(AO13-5.9134)/1.2361</f>
        <v>1.9593316367835167</v>
      </c>
      <c r="BR13" s="28">
        <f t="shared" si="18"/>
        <v>3.1038689324085027</v>
      </c>
      <c r="BS13" s="28">
        <f>(AQ13-6.7219)/0.9346</f>
        <v>-0.52909829158337085</v>
      </c>
      <c r="BT13" s="28">
        <f>(AR13-6.9453)/0.8638</f>
        <v>1.1682902327459259</v>
      </c>
      <c r="BU13" s="28">
        <f>(AS13-7.3329)/0.8373</f>
        <v>-0.68320896222192162</v>
      </c>
      <c r="BV13" s="28">
        <f>(AT13-6.7448)/0.846</f>
        <v>1.2835350365614098</v>
      </c>
      <c r="BW13" s="28">
        <f>(AU13-7.1878)/0.9406</f>
        <v>-0.13150137026856643</v>
      </c>
      <c r="BX13" s="28">
        <f>(AV13-7.0163)/0.9277</f>
        <v>-0.19947390711915156</v>
      </c>
      <c r="BY13" s="28" t="e">
        <f>(AW13-5.9407)/1.1253</f>
        <v>#NUM!</v>
      </c>
      <c r="BZ13" s="28">
        <f>(AX13-8.0877)/0.8323</f>
        <v>2.1164099751349781</v>
      </c>
      <c r="CA13" s="28">
        <f>(AY13-7.9256)/0.8182</f>
        <v>1.7917539299218201</v>
      </c>
      <c r="CB13" s="28">
        <f>(AZ13-8.1518)/0.9575</f>
        <v>0.87191721732500382</v>
      </c>
      <c r="CC13" s="28">
        <f>(BA13-7.969)/0.9473</f>
        <v>0.55004788158975304</v>
      </c>
      <c r="CD13" s="28">
        <f>(BB13-6.6282)/0.9938</f>
        <v>0.52929361076896742</v>
      </c>
      <c r="CE13" s="28">
        <f>(BC13-7.0903)/0.8553</f>
        <v>1.7967600150547818</v>
      </c>
      <c r="CF13" s="28">
        <f>(BD13-5.4628)/1.3003</f>
        <v>1.3846816407845546</v>
      </c>
      <c r="CG13" s="28">
        <f>(BE13-8.125)/0.5654</f>
        <v>1.4832572483821882</v>
      </c>
      <c r="CH13" s="28"/>
      <c r="CI13" s="28"/>
      <c r="CJ13" s="28">
        <f>10^BI13</f>
        <v>291.25993240854905</v>
      </c>
      <c r="CK13" s="28">
        <f t="shared" ref="CK13:CZ18" si="39">10^BJ13</f>
        <v>31.391402967954647</v>
      </c>
      <c r="CL13" s="28">
        <f t="shared" si="39"/>
        <v>23.199458126923584</v>
      </c>
      <c r="CM13" s="28">
        <f t="shared" si="39"/>
        <v>15.394235966611589</v>
      </c>
      <c r="CN13" s="28">
        <f t="shared" si="39"/>
        <v>3.0563969634620509</v>
      </c>
      <c r="CO13" s="28">
        <f t="shared" si="39"/>
        <v>73.888882145399691</v>
      </c>
      <c r="CP13" s="28">
        <f t="shared" si="39"/>
        <v>19.642249474462293</v>
      </c>
      <c r="CQ13" s="28">
        <f t="shared" si="39"/>
        <v>11.473811073964864</v>
      </c>
      <c r="CR13" s="28">
        <f t="shared" si="39"/>
        <v>91.060836770822561</v>
      </c>
      <c r="CS13" s="28">
        <f t="shared" si="39"/>
        <v>1270.1907110642705</v>
      </c>
      <c r="CT13" s="28">
        <f t="shared" si="39"/>
        <v>0.29573430709182535</v>
      </c>
      <c r="CU13" s="28">
        <f t="shared" si="39"/>
        <v>14.732967565131361</v>
      </c>
      <c r="CV13" s="28">
        <f t="shared" si="39"/>
        <v>0.20739154061161272</v>
      </c>
      <c r="CW13" s="28">
        <f t="shared" si="39"/>
        <v>19.210339342679575</v>
      </c>
      <c r="CX13" s="28">
        <f t="shared" si="39"/>
        <v>0.73875193210943202</v>
      </c>
      <c r="CY13" s="28">
        <f t="shared" si="39"/>
        <v>0.63172213269439204</v>
      </c>
      <c r="CZ13" s="28" t="e">
        <f t="shared" si="39"/>
        <v>#NUM!</v>
      </c>
      <c r="DA13" s="28">
        <f t="shared" ref="DA13:DH18" si="40">10^BZ13</f>
        <v>130.74044990654588</v>
      </c>
      <c r="DB13" s="28">
        <f t="shared" si="40"/>
        <v>61.90902008515242</v>
      </c>
      <c r="DC13" s="28">
        <f t="shared" si="40"/>
        <v>7.4459003097986498</v>
      </c>
      <c r="DD13" s="28">
        <f t="shared" si="40"/>
        <v>3.548525100753475</v>
      </c>
      <c r="DE13" s="28">
        <f t="shared" si="40"/>
        <v>3.3829346687270148</v>
      </c>
      <c r="DF13" s="28">
        <f t="shared" si="40"/>
        <v>62.626770242629853</v>
      </c>
      <c r="DG13" s="28">
        <f t="shared" si="40"/>
        <v>24.248319223567123</v>
      </c>
      <c r="DH13" s="28">
        <f t="shared" si="40"/>
        <v>30.426867858020497</v>
      </c>
      <c r="DI13" s="38"/>
      <c r="DJ13" s="28"/>
      <c r="DK13" s="37">
        <f t="shared" ref="DK13:DT18" si="41">16*CJ13</f>
        <v>4660.1589185367848</v>
      </c>
      <c r="DL13" s="37">
        <f t="shared" si="41"/>
        <v>502.26244748727436</v>
      </c>
      <c r="DM13" s="37">
        <f t="shared" si="41"/>
        <v>371.19133003077735</v>
      </c>
      <c r="DN13" s="37">
        <f t="shared" si="41"/>
        <v>246.30777546578543</v>
      </c>
      <c r="DO13" s="37">
        <f t="shared" si="41"/>
        <v>48.902351415392815</v>
      </c>
      <c r="DP13" s="37">
        <f t="shared" si="41"/>
        <v>1182.2221143263951</v>
      </c>
      <c r="DQ13" s="37">
        <f t="shared" si="41"/>
        <v>314.27599159139669</v>
      </c>
      <c r="DR13" s="37">
        <f t="shared" si="41"/>
        <v>183.58097718343782</v>
      </c>
      <c r="DS13" s="37">
        <f t="shared" si="41"/>
        <v>1456.973388333161</v>
      </c>
      <c r="DT13" s="37">
        <f t="shared" si="41"/>
        <v>20323.051377028329</v>
      </c>
      <c r="DU13" s="37">
        <f t="shared" ref="DU13:ED18" si="42">16*CT13</f>
        <v>4.7317489134692057</v>
      </c>
      <c r="DV13" s="37">
        <f t="shared" si="42"/>
        <v>235.72748104210177</v>
      </c>
      <c r="DW13" s="37">
        <f t="shared" si="42"/>
        <v>3.3182646497858035</v>
      </c>
      <c r="DX13" s="37">
        <f t="shared" si="42"/>
        <v>307.3654294828732</v>
      </c>
      <c r="DY13" s="37">
        <f t="shared" si="42"/>
        <v>11.820030913750912</v>
      </c>
      <c r="DZ13" s="37">
        <f t="shared" si="42"/>
        <v>10.107554123110273</v>
      </c>
      <c r="EA13" s="37" t="e">
        <f t="shared" si="42"/>
        <v>#NUM!</v>
      </c>
      <c r="EB13" s="37">
        <f t="shared" si="42"/>
        <v>2091.847198504734</v>
      </c>
      <c r="EC13" s="37">
        <f t="shared" si="42"/>
        <v>990.54432136243872</v>
      </c>
      <c r="ED13" s="37">
        <f t="shared" si="42"/>
        <v>119.1344049567784</v>
      </c>
      <c r="EE13" s="37">
        <f t="shared" ref="EE13:EI18" si="43">16*DD13</f>
        <v>56.776401612055601</v>
      </c>
      <c r="EF13" s="37">
        <f t="shared" si="43"/>
        <v>54.126954699632236</v>
      </c>
      <c r="EG13" s="37">
        <f t="shared" si="43"/>
        <v>1002.0283238820776</v>
      </c>
      <c r="EH13" s="37">
        <f t="shared" si="43"/>
        <v>387.97310757707396</v>
      </c>
      <c r="EI13" s="37">
        <f t="shared" si="43"/>
        <v>486.82988572832795</v>
      </c>
      <c r="EJ13" s="37"/>
      <c r="EK13" s="37"/>
      <c r="EL13" s="37"/>
      <c r="EM13" s="37">
        <f t="shared" ref="EM13:EV18" si="44">DK13*1.5/1000</f>
        <v>6.9902383778051771</v>
      </c>
      <c r="EN13" s="37">
        <f t="shared" si="44"/>
        <v>0.7533936712309115</v>
      </c>
      <c r="EO13" s="37">
        <f t="shared" si="44"/>
        <v>0.55678699504616602</v>
      </c>
      <c r="EP13" s="37">
        <f t="shared" si="44"/>
        <v>0.36946166319867813</v>
      </c>
      <c r="EQ13" s="37">
        <f t="shared" si="44"/>
        <v>7.3353527123089221E-2</v>
      </c>
      <c r="ER13" s="37">
        <f t="shared" si="44"/>
        <v>1.7733331714895926</v>
      </c>
      <c r="ES13" s="37">
        <f t="shared" si="44"/>
        <v>0.47141398738709506</v>
      </c>
      <c r="ET13" s="37">
        <f t="shared" si="44"/>
        <v>0.2753714657751567</v>
      </c>
      <c r="EU13" s="37">
        <f t="shared" si="44"/>
        <v>2.1854600824997417</v>
      </c>
      <c r="EV13" s="37">
        <f t="shared" si="44"/>
        <v>30.484577065542492</v>
      </c>
      <c r="EW13" s="37">
        <f t="shared" ref="EW13:FF18" si="45">DU13*1.5/1000</f>
        <v>7.0976233702038085E-3</v>
      </c>
      <c r="EX13" s="37">
        <f t="shared" si="45"/>
        <v>0.35359122156315265</v>
      </c>
      <c r="EY13" s="37">
        <f t="shared" si="45"/>
        <v>4.9773969746787052E-3</v>
      </c>
      <c r="EZ13" s="37">
        <f t="shared" si="45"/>
        <v>0.46104814422430979</v>
      </c>
      <c r="FA13" s="37">
        <f t="shared" si="45"/>
        <v>1.7730046370626369E-2</v>
      </c>
      <c r="FB13" s="37">
        <f t="shared" si="45"/>
        <v>1.5161331184665408E-2</v>
      </c>
      <c r="FC13" s="37" t="e">
        <f t="shared" si="45"/>
        <v>#NUM!</v>
      </c>
      <c r="FD13" s="37">
        <f t="shared" si="45"/>
        <v>3.137770797757101</v>
      </c>
      <c r="FE13" s="37">
        <f t="shared" si="45"/>
        <v>1.4858164820436581</v>
      </c>
      <c r="FF13" s="37">
        <f t="shared" si="45"/>
        <v>0.17870160743516761</v>
      </c>
      <c r="FG13" s="37">
        <f t="shared" ref="FG13:FK18" si="46">EE13*1.5/1000</f>
        <v>8.5164602418083407E-2</v>
      </c>
      <c r="FH13" s="37">
        <f t="shared" si="46"/>
        <v>8.1190432049448355E-2</v>
      </c>
      <c r="FI13" s="37">
        <f t="shared" si="46"/>
        <v>1.5030424858231166</v>
      </c>
      <c r="FJ13" s="37">
        <f t="shared" si="46"/>
        <v>0.58195966136561095</v>
      </c>
      <c r="FK13" s="37">
        <f t="shared" si="46"/>
        <v>0.73024482859249185</v>
      </c>
    </row>
    <row r="14" spans="1:167" s="4" customFormat="1" ht="14" x14ac:dyDescent="0.2">
      <c r="A14" s="4" t="s">
        <v>29</v>
      </c>
      <c r="B14" s="4" t="s">
        <v>125</v>
      </c>
      <c r="C14" s="4" t="s">
        <v>129</v>
      </c>
      <c r="D14" s="4">
        <v>24515074.469091799</v>
      </c>
      <c r="E14" s="4">
        <v>1545932876.89205</v>
      </c>
      <c r="F14" s="4">
        <v>51999453.284883901</v>
      </c>
      <c r="G14" s="4">
        <v>2120066289.6803601</v>
      </c>
      <c r="H14" s="4">
        <v>1485256334.76231</v>
      </c>
      <c r="I14" s="4">
        <v>629092545.99780202</v>
      </c>
      <c r="J14" s="4">
        <v>1802900337.4376299</v>
      </c>
      <c r="K14" s="4">
        <v>266071529.47320399</v>
      </c>
      <c r="L14" s="4">
        <v>325848110.59862602</v>
      </c>
      <c r="M14" s="4">
        <v>213274046.62882599</v>
      </c>
      <c r="N14" s="9">
        <f>PeakArea!N28</f>
        <v>17408835.251533601</v>
      </c>
      <c r="O14" s="4">
        <v>2727761.3342650998</v>
      </c>
      <c r="P14" s="4">
        <v>90568007.880888194</v>
      </c>
      <c r="Q14" s="4">
        <v>5411719.5366219496</v>
      </c>
      <c r="R14" s="4">
        <v>66236381.800814301</v>
      </c>
      <c r="S14" s="4">
        <v>10865049.0549838</v>
      </c>
      <c r="T14" s="4">
        <v>7283712.5563493697</v>
      </c>
      <c r="U14" s="4">
        <v>0</v>
      </c>
      <c r="V14" s="4">
        <v>7117296592.7483997</v>
      </c>
      <c r="W14" s="4">
        <v>2532386497.2754598</v>
      </c>
      <c r="X14" s="4">
        <v>978564665.57483602</v>
      </c>
      <c r="Y14" s="4">
        <v>315002451.88961202</v>
      </c>
      <c r="Z14" s="4">
        <v>13695572.946725599</v>
      </c>
      <c r="AA14" s="4">
        <v>428552901.16967398</v>
      </c>
      <c r="AB14" s="4">
        <v>18650234.743263401</v>
      </c>
      <c r="AC14" s="4">
        <v>960188042.553069</v>
      </c>
      <c r="AD14" s="27"/>
      <c r="AE14" s="27"/>
      <c r="AF14" s="32"/>
      <c r="AG14" s="28">
        <f t="shared" ref="AG14:AG18" si="47">LOG10(E14)</f>
        <v>9.1891906332897815</v>
      </c>
      <c r="AH14" s="28">
        <f t="shared" si="37"/>
        <v>7.7159987775462167</v>
      </c>
      <c r="AI14" s="28">
        <f t="shared" si="37"/>
        <v>9.3263494405477587</v>
      </c>
      <c r="AJ14" s="28">
        <f t="shared" si="37"/>
        <v>9.1718014133607593</v>
      </c>
      <c r="AK14" s="28">
        <f t="shared" si="37"/>
        <v>8.7987145393398283</v>
      </c>
      <c r="AL14" s="28">
        <f t="shared" si="37"/>
        <v>9.2559717200129263</v>
      </c>
      <c r="AM14" s="28">
        <f t="shared" si="37"/>
        <v>8.4249984061027341</v>
      </c>
      <c r="AN14" s="28">
        <f t="shared" si="37"/>
        <v>8.513015207120878</v>
      </c>
      <c r="AO14" s="28">
        <f t="shared" si="37"/>
        <v>8.3289380092625098</v>
      </c>
      <c r="AP14" s="28">
        <f t="shared" si="37"/>
        <v>7.2407697153589581</v>
      </c>
      <c r="AQ14" s="28">
        <f t="shared" si="37"/>
        <v>6.435806369010086</v>
      </c>
      <c r="AR14" s="28">
        <f t="shared" si="37"/>
        <v>7.9569748151773139</v>
      </c>
      <c r="AS14" s="28">
        <f t="shared" si="37"/>
        <v>6.7333352811159664</v>
      </c>
      <c r="AT14" s="28">
        <f t="shared" si="37"/>
        <v>7.8210966008471994</v>
      </c>
      <c r="AU14" s="28">
        <f t="shared" si="37"/>
        <v>7.0360316914720684</v>
      </c>
      <c r="AV14" s="28">
        <f t="shared" si="37"/>
        <v>6.8623527985102335</v>
      </c>
      <c r="AW14" s="28" t="e">
        <f t="shared" si="37"/>
        <v>#NUM!</v>
      </c>
      <c r="AX14" s="28">
        <f t="shared" si="38"/>
        <v>9.8523150641703428</v>
      </c>
      <c r="AY14" s="28">
        <f t="shared" si="38"/>
        <v>9.4035299891906146</v>
      </c>
      <c r="AZ14" s="28">
        <f t="shared" si="38"/>
        <v>8.9905895300189336</v>
      </c>
      <c r="BA14" s="28">
        <f t="shared" si="38"/>
        <v>8.4983139342276459</v>
      </c>
      <c r="BB14" s="28">
        <f t="shared" si="38"/>
        <v>7.1365802054396701</v>
      </c>
      <c r="BC14" s="28">
        <f t="shared" si="38"/>
        <v>8.6320044394867637</v>
      </c>
      <c r="BD14" s="28">
        <f t="shared" si="38"/>
        <v>7.2706843024751286</v>
      </c>
      <c r="BE14" s="28">
        <f t="shared" si="38"/>
        <v>8.9823562932957639</v>
      </c>
      <c r="BF14" s="32"/>
      <c r="BG14" s="32"/>
      <c r="BH14" s="32"/>
      <c r="BI14" s="28">
        <f t="shared" si="11"/>
        <v>2.4557975196478443</v>
      </c>
      <c r="BJ14" s="28">
        <f t="shared" ref="BJ14:BJ18" si="48">(AH14-5.9974)/1.1314</f>
        <v>1.5190019246475313</v>
      </c>
      <c r="BK14" s="28">
        <f t="shared" ref="BK14:BL18" si="49">(AI14-8.051)/0.9447</f>
        <v>1.3500047004845543</v>
      </c>
      <c r="BL14" s="28">
        <f t="shared" si="49"/>
        <v>1.1864098797086473</v>
      </c>
      <c r="BM14" s="28">
        <f t="shared" ref="BM14:BM18" si="50">(AK14-8.3449)/0.9408</f>
        <v>0.48237089640712949</v>
      </c>
      <c r="BN14" s="28">
        <f t="shared" ref="BN14:BN18" si="51">(AL14-7.5263)/0.9176</f>
        <v>1.8849953356723261</v>
      </c>
      <c r="BO14" s="28">
        <f t="shared" ref="BO14:BO18" si="52">(AM14-7.0015)/1.1126</f>
        <v>1.2794341237666134</v>
      </c>
      <c r="BP14" s="28">
        <f t="shared" ref="BP14:BP18" si="53">(AN14-7.5901)/0.8567</f>
        <v>1.077291008662167</v>
      </c>
      <c r="BQ14" s="28">
        <f t="shared" ref="BQ14:BQ18" si="54">(AO14-5.9134)/1.2361</f>
        <v>1.9541606741060671</v>
      </c>
      <c r="BR14" s="28">
        <f t="shared" si="18"/>
        <v>3.084765122400198</v>
      </c>
      <c r="BS14" s="28">
        <f t="shared" ref="BS14:BS18" si="55">(AQ14-6.7219)/0.9346</f>
        <v>-0.30611345066329321</v>
      </c>
      <c r="BT14" s="28">
        <f t="shared" ref="BT14:BT18" si="56">(AR14-6.9453)/0.8638</f>
        <v>1.1711910340093936</v>
      </c>
      <c r="BU14" s="28">
        <f t="shared" ref="BU14:BU18" si="57">(AS14-7.3329)/0.8373</f>
        <v>-0.71606917339547838</v>
      </c>
      <c r="BV14" s="28">
        <f t="shared" ref="BV14:BV18" si="58">(AT14-6.7448)/0.846</f>
        <v>1.2722182043111108</v>
      </c>
      <c r="BW14" s="28">
        <f t="shared" ref="BW14:BW18" si="59">(AU14-7.1878)/0.9406</f>
        <v>-0.16135265631291917</v>
      </c>
      <c r="BX14" s="28">
        <f t="shared" ref="BX14:BX18" si="60">(AV14-7.0163)/0.9277</f>
        <v>-0.16594502693733612</v>
      </c>
      <c r="BY14" s="28" t="e">
        <f t="shared" ref="BY14:BY18" si="61">(AW14-5.9407)/1.1253</f>
        <v>#NUM!</v>
      </c>
      <c r="BZ14" s="28">
        <f t="shared" ref="BZ14:BZ18" si="62">(AX14-8.0877)/0.8323</f>
        <v>2.1201670841888056</v>
      </c>
      <c r="CA14" s="28">
        <f t="shared" ref="CA14:CA18" si="63">(AY14-7.9256)/0.8182</f>
        <v>1.8063187352610783</v>
      </c>
      <c r="CB14" s="28">
        <f t="shared" ref="CB14:CB18" si="64">(AZ14-8.1518)/0.9575</f>
        <v>0.87602039688661493</v>
      </c>
      <c r="CC14" s="28">
        <f t="shared" ref="CC14:CC18" si="65">(BA14-7.969)/0.9473</f>
        <v>0.55876061884054218</v>
      </c>
      <c r="CD14" s="28">
        <f t="shared" ref="CD14:CD18" si="66">(BB14-6.6282)/0.9938</f>
        <v>0.51155182676561728</v>
      </c>
      <c r="CE14" s="28">
        <f t="shared" ref="CE14:CE18" si="67">(BC14-7.0903)/0.8553</f>
        <v>1.8025306202347291</v>
      </c>
      <c r="CF14" s="28">
        <f t="shared" ref="CF14:CF18" si="68">(BD14-5.4628)/1.3003</f>
        <v>1.3903593805084433</v>
      </c>
      <c r="CG14" s="28">
        <f t="shared" ref="CG14:CG18" si="69">(BE14-8.125)/0.5654</f>
        <v>1.5163712297413581</v>
      </c>
      <c r="CH14" s="28"/>
      <c r="CI14" s="28"/>
      <c r="CJ14" s="28">
        <f t="shared" ref="CJ14:CJ18" si="70">10^BI14</f>
        <v>285.62585644910598</v>
      </c>
      <c r="CK14" s="28">
        <f t="shared" si="39"/>
        <v>33.037100512709692</v>
      </c>
      <c r="CL14" s="28">
        <f t="shared" si="39"/>
        <v>22.387453689730979</v>
      </c>
      <c r="CM14" s="28">
        <f t="shared" si="39"/>
        <v>15.360660117533547</v>
      </c>
      <c r="CN14" s="28">
        <f t="shared" si="39"/>
        <v>3.0364832962768689</v>
      </c>
      <c r="CO14" s="28">
        <f t="shared" si="39"/>
        <v>76.735324793495465</v>
      </c>
      <c r="CP14" s="28">
        <f t="shared" si="39"/>
        <v>19.029795610236022</v>
      </c>
      <c r="CQ14" s="28">
        <f t="shared" si="39"/>
        <v>11.947884308173643</v>
      </c>
      <c r="CR14" s="28">
        <f t="shared" si="39"/>
        <v>89.983042644051807</v>
      </c>
      <c r="CS14" s="28">
        <f t="shared" si="39"/>
        <v>1215.5284338804261</v>
      </c>
      <c r="CT14" s="28">
        <f t="shared" si="39"/>
        <v>0.49418157516658801</v>
      </c>
      <c r="CU14" s="28">
        <f t="shared" si="39"/>
        <v>14.831703468787811</v>
      </c>
      <c r="CV14" s="28">
        <f t="shared" si="39"/>
        <v>0.19227854478112388</v>
      </c>
      <c r="CW14" s="28">
        <f t="shared" si="39"/>
        <v>18.71622270822045</v>
      </c>
      <c r="CX14" s="28">
        <f t="shared" si="39"/>
        <v>0.68967954201080173</v>
      </c>
      <c r="CY14" s="28">
        <f t="shared" si="39"/>
        <v>0.68242507014569631</v>
      </c>
      <c r="CZ14" s="28" t="e">
        <f t="shared" si="39"/>
        <v>#NUM!</v>
      </c>
      <c r="DA14" s="28">
        <f t="shared" si="40"/>
        <v>131.87640031941413</v>
      </c>
      <c r="DB14" s="28">
        <f t="shared" si="40"/>
        <v>64.020451884607354</v>
      </c>
      <c r="DC14" s="28">
        <f t="shared" si="40"/>
        <v>7.5165819524260531</v>
      </c>
      <c r="DD14" s="28">
        <f t="shared" si="40"/>
        <v>3.6204338672752199</v>
      </c>
      <c r="DE14" s="28">
        <f t="shared" si="40"/>
        <v>3.2475199430943684</v>
      </c>
      <c r="DF14" s="28">
        <f t="shared" si="40"/>
        <v>63.464464546635902</v>
      </c>
      <c r="DG14" s="28">
        <f t="shared" si="40"/>
        <v>24.567410383051506</v>
      </c>
      <c r="DH14" s="28">
        <f t="shared" si="40"/>
        <v>32.837586495265903</v>
      </c>
      <c r="DI14" s="38"/>
      <c r="DJ14" s="28"/>
      <c r="DK14" s="37">
        <f t="shared" si="41"/>
        <v>4570.0137031856957</v>
      </c>
      <c r="DL14" s="37">
        <f t="shared" si="41"/>
        <v>528.59360820335507</v>
      </c>
      <c r="DM14" s="37">
        <f t="shared" si="41"/>
        <v>358.19925903569566</v>
      </c>
      <c r="DN14" s="37">
        <f t="shared" si="41"/>
        <v>245.77056188053675</v>
      </c>
      <c r="DO14" s="37">
        <f t="shared" si="41"/>
        <v>48.583732740429902</v>
      </c>
      <c r="DP14" s="37">
        <f t="shared" si="41"/>
        <v>1227.7651966959274</v>
      </c>
      <c r="DQ14" s="37">
        <f t="shared" si="41"/>
        <v>304.47672976377635</v>
      </c>
      <c r="DR14" s="37">
        <f t="shared" si="41"/>
        <v>191.16614893077829</v>
      </c>
      <c r="DS14" s="37">
        <f t="shared" si="41"/>
        <v>1439.7286823048289</v>
      </c>
      <c r="DT14" s="37">
        <f t="shared" si="41"/>
        <v>19448.454942086817</v>
      </c>
      <c r="DU14" s="37">
        <f t="shared" si="42"/>
        <v>7.9069052026654081</v>
      </c>
      <c r="DV14" s="37">
        <f t="shared" si="42"/>
        <v>237.30725550060498</v>
      </c>
      <c r="DW14" s="37">
        <f t="shared" si="42"/>
        <v>3.0764567164979821</v>
      </c>
      <c r="DX14" s="37">
        <f t="shared" si="42"/>
        <v>299.45956333152719</v>
      </c>
      <c r="DY14" s="37">
        <f t="shared" si="42"/>
        <v>11.034872672172828</v>
      </c>
      <c r="DZ14" s="37">
        <f t="shared" si="42"/>
        <v>10.918801122331141</v>
      </c>
      <c r="EA14" s="37" t="e">
        <f t="shared" si="42"/>
        <v>#NUM!</v>
      </c>
      <c r="EB14" s="37">
        <f t="shared" si="42"/>
        <v>2110.0224051106261</v>
      </c>
      <c r="EC14" s="37">
        <f t="shared" si="42"/>
        <v>1024.3272301537177</v>
      </c>
      <c r="ED14" s="37">
        <f t="shared" si="42"/>
        <v>120.26531123881685</v>
      </c>
      <c r="EE14" s="37">
        <f t="shared" si="43"/>
        <v>57.926941876403518</v>
      </c>
      <c r="EF14" s="37">
        <f t="shared" si="43"/>
        <v>51.960319089509895</v>
      </c>
      <c r="EG14" s="37">
        <f t="shared" si="43"/>
        <v>1015.4314327461744</v>
      </c>
      <c r="EH14" s="37">
        <f t="shared" si="43"/>
        <v>393.07856612882409</v>
      </c>
      <c r="EI14" s="37">
        <f t="shared" si="43"/>
        <v>525.40138392425445</v>
      </c>
      <c r="EJ14" s="37"/>
      <c r="EK14" s="37"/>
      <c r="EL14" s="37"/>
      <c r="EM14" s="37">
        <f t="shared" si="44"/>
        <v>6.8550205547785437</v>
      </c>
      <c r="EN14" s="37">
        <f t="shared" si="44"/>
        <v>0.79289041230503265</v>
      </c>
      <c r="EO14" s="37">
        <f t="shared" si="44"/>
        <v>0.53729888855354357</v>
      </c>
      <c r="EP14" s="37">
        <f t="shared" si="44"/>
        <v>0.3686558428208051</v>
      </c>
      <c r="EQ14" s="37">
        <f t="shared" si="44"/>
        <v>7.2875599110644854E-2</v>
      </c>
      <c r="ER14" s="37">
        <f t="shared" si="44"/>
        <v>1.8416477950438912</v>
      </c>
      <c r="ES14" s="37">
        <f t="shared" si="44"/>
        <v>0.45671509464566451</v>
      </c>
      <c r="ET14" s="37">
        <f t="shared" si="44"/>
        <v>0.28674922339616743</v>
      </c>
      <c r="EU14" s="37">
        <f t="shared" si="44"/>
        <v>2.1595930234572434</v>
      </c>
      <c r="EV14" s="37">
        <f t="shared" si="44"/>
        <v>29.172682413130229</v>
      </c>
      <c r="EW14" s="37">
        <f t="shared" si="45"/>
        <v>1.1860357803998113E-2</v>
      </c>
      <c r="EX14" s="37">
        <f t="shared" si="45"/>
        <v>0.35596088325090752</v>
      </c>
      <c r="EY14" s="37">
        <f t="shared" si="45"/>
        <v>4.6146850747469728E-3</v>
      </c>
      <c r="EZ14" s="37">
        <f t="shared" si="45"/>
        <v>0.4491893449972908</v>
      </c>
      <c r="FA14" s="37">
        <f t="shared" si="45"/>
        <v>1.6552309008259242E-2</v>
      </c>
      <c r="FB14" s="37">
        <f t="shared" si="45"/>
        <v>1.6378201683496713E-2</v>
      </c>
      <c r="FC14" s="37" t="e">
        <f t="shared" si="45"/>
        <v>#NUM!</v>
      </c>
      <c r="FD14" s="37">
        <f t="shared" si="45"/>
        <v>3.1650336076659391</v>
      </c>
      <c r="FE14" s="37">
        <f t="shared" si="45"/>
        <v>1.5364908452305766</v>
      </c>
      <c r="FF14" s="37">
        <f t="shared" si="45"/>
        <v>0.18039796685822529</v>
      </c>
      <c r="FG14" s="37">
        <f t="shared" si="46"/>
        <v>8.6890412814605272E-2</v>
      </c>
      <c r="FH14" s="37">
        <f t="shared" si="46"/>
        <v>7.7940478634264843E-2</v>
      </c>
      <c r="FI14" s="37">
        <f t="shared" si="46"/>
        <v>1.5231471491192616</v>
      </c>
      <c r="FJ14" s="37">
        <f t="shared" si="46"/>
        <v>0.58961784919323612</v>
      </c>
      <c r="FK14" s="37">
        <f t="shared" si="46"/>
        <v>0.7881020758863817</v>
      </c>
    </row>
    <row r="15" spans="1:167" s="4" customFormat="1" ht="14" x14ac:dyDescent="0.2">
      <c r="A15" s="4" t="s">
        <v>30</v>
      </c>
      <c r="B15" s="4" t="s">
        <v>125</v>
      </c>
      <c r="C15" s="4" t="s">
        <v>129</v>
      </c>
      <c r="D15" s="4">
        <v>24753839.195455801</v>
      </c>
      <c r="E15" s="4">
        <v>1615027945.02842</v>
      </c>
      <c r="F15" s="4">
        <v>49321562.535547502</v>
      </c>
      <c r="G15" s="4">
        <v>2162212324.4640999</v>
      </c>
      <c r="H15" s="4">
        <v>1480392658.9253199</v>
      </c>
      <c r="I15" s="4">
        <v>593824480.78505099</v>
      </c>
      <c r="J15" s="4">
        <v>1797539003.86832</v>
      </c>
      <c r="K15" s="4">
        <v>291444472.49756098</v>
      </c>
      <c r="L15" s="4">
        <v>322065063.92971498</v>
      </c>
      <c r="M15" s="4">
        <v>210952397.40184999</v>
      </c>
      <c r="N15" s="9">
        <f>PeakArea!N29</f>
        <v>17535647.095483501</v>
      </c>
      <c r="O15" s="4">
        <v>1471708.57153809</v>
      </c>
      <c r="P15" s="4">
        <v>93839153.127661094</v>
      </c>
      <c r="Q15" s="4">
        <v>5120643.6270528901</v>
      </c>
      <c r="R15" s="4">
        <v>69497930.896087095</v>
      </c>
      <c r="S15" s="4">
        <v>9043616.3818111308</v>
      </c>
      <c r="T15" s="4">
        <v>7235361.4937384399</v>
      </c>
      <c r="U15" s="4">
        <v>0</v>
      </c>
      <c r="V15" s="4">
        <v>6819500492.0260296</v>
      </c>
      <c r="W15" s="4">
        <v>2409510233.5632</v>
      </c>
      <c r="X15" s="4">
        <v>928603537.72450495</v>
      </c>
      <c r="Y15" s="4">
        <v>298940318.40468299</v>
      </c>
      <c r="Z15" s="4">
        <v>15015454.8084759</v>
      </c>
      <c r="AA15" s="4">
        <v>432973503.79983801</v>
      </c>
      <c r="AB15" s="4">
        <v>20856585.2301322</v>
      </c>
      <c r="AC15" s="4">
        <v>968759306.49649501</v>
      </c>
      <c r="AD15" s="27"/>
      <c r="AE15" s="27"/>
      <c r="AF15" s="32"/>
      <c r="AG15" s="28">
        <f t="shared" si="47"/>
        <v>9.2081800413833079</v>
      </c>
      <c r="AH15" s="28">
        <f t="shared" si="37"/>
        <v>7.6930368268413076</v>
      </c>
      <c r="AI15" s="28">
        <f t="shared" si="37"/>
        <v>9.3348983384681272</v>
      </c>
      <c r="AJ15" s="28">
        <f t="shared" si="37"/>
        <v>9.170376922818555</v>
      </c>
      <c r="AK15" s="28">
        <f t="shared" si="37"/>
        <v>8.7736580976903138</v>
      </c>
      <c r="AL15" s="28">
        <f t="shared" si="37"/>
        <v>9.2546783226883029</v>
      </c>
      <c r="AM15" s="28">
        <f t="shared" si="37"/>
        <v>8.4645558229542388</v>
      </c>
      <c r="AN15" s="28">
        <f t="shared" si="37"/>
        <v>8.5079436171964797</v>
      </c>
      <c r="AO15" s="28">
        <f t="shared" si="37"/>
        <v>8.3241844653542021</v>
      </c>
      <c r="AP15" s="28">
        <f t="shared" si="37"/>
        <v>7.2439217967252167</v>
      </c>
      <c r="AQ15" s="28">
        <f t="shared" si="37"/>
        <v>6.1678218193062637</v>
      </c>
      <c r="AR15" s="28">
        <f t="shared" si="37"/>
        <v>7.9723840797378731</v>
      </c>
      <c r="AS15" s="28">
        <f t="shared" si="37"/>
        <v>6.709324552012883</v>
      </c>
      <c r="AT15" s="28">
        <f t="shared" si="37"/>
        <v>7.8419718748953171</v>
      </c>
      <c r="AU15" s="28">
        <f t="shared" si="37"/>
        <v>6.9563421318692447</v>
      </c>
      <c r="AV15" s="28">
        <f t="shared" si="37"/>
        <v>6.8594602342544881</v>
      </c>
      <c r="AW15" s="28" t="e">
        <f t="shared" si="37"/>
        <v>#NUM!</v>
      </c>
      <c r="AX15" s="28">
        <f t="shared" si="38"/>
        <v>9.8337525650521638</v>
      </c>
      <c r="AY15" s="28">
        <f t="shared" si="38"/>
        <v>9.3819287751570819</v>
      </c>
      <c r="AZ15" s="28">
        <f t="shared" si="38"/>
        <v>8.9678303338760355</v>
      </c>
      <c r="BA15" s="28">
        <f t="shared" si="38"/>
        <v>8.4755844927569779</v>
      </c>
      <c r="BB15" s="28">
        <f t="shared" si="38"/>
        <v>7.1765384912349655</v>
      </c>
      <c r="BC15" s="28">
        <f t="shared" si="38"/>
        <v>8.636461320127939</v>
      </c>
      <c r="BD15" s="28">
        <f t="shared" si="38"/>
        <v>7.3192432045167726</v>
      </c>
      <c r="BE15" s="28">
        <f t="shared" si="38"/>
        <v>8.9862158876337581</v>
      </c>
      <c r="BF15" s="32"/>
      <c r="BG15" s="32"/>
      <c r="BH15" s="32"/>
      <c r="BI15" s="28">
        <f t="shared" si="11"/>
        <v>2.4748919470923152</v>
      </c>
      <c r="BJ15" s="28">
        <f t="shared" si="48"/>
        <v>1.4987067587425382</v>
      </c>
      <c r="BK15" s="28">
        <f t="shared" si="49"/>
        <v>1.3590540261121278</v>
      </c>
      <c r="BL15" s="28">
        <f t="shared" si="49"/>
        <v>1.184902003618667</v>
      </c>
      <c r="BM15" s="28">
        <f t="shared" si="50"/>
        <v>0.45573777390551973</v>
      </c>
      <c r="BN15" s="28">
        <f t="shared" si="51"/>
        <v>1.8835857919445325</v>
      </c>
      <c r="BO15" s="28">
        <f t="shared" si="52"/>
        <v>1.314988156529066</v>
      </c>
      <c r="BP15" s="28">
        <f t="shared" si="53"/>
        <v>1.0713710951283764</v>
      </c>
      <c r="BQ15" s="28">
        <f t="shared" si="54"/>
        <v>1.9503150759276773</v>
      </c>
      <c r="BR15" s="28">
        <f t="shared" si="18"/>
        <v>3.0887076882116538</v>
      </c>
      <c r="BS15" s="28">
        <f t="shared" si="55"/>
        <v>-0.59285061062886379</v>
      </c>
      <c r="BT15" s="28">
        <f t="shared" si="56"/>
        <v>1.1890299603355794</v>
      </c>
      <c r="BU15" s="28">
        <f t="shared" si="57"/>
        <v>-0.7447455487723843</v>
      </c>
      <c r="BV15" s="28">
        <f t="shared" si="58"/>
        <v>1.2968934691434013</v>
      </c>
      <c r="BW15" s="28">
        <f t="shared" si="59"/>
        <v>-0.24607470564613601</v>
      </c>
      <c r="BX15" s="28">
        <f t="shared" si="60"/>
        <v>-0.16906302225451339</v>
      </c>
      <c r="BY15" s="28" t="e">
        <f t="shared" si="61"/>
        <v>#NUM!</v>
      </c>
      <c r="BZ15" s="28">
        <f t="shared" si="62"/>
        <v>2.0978644299557416</v>
      </c>
      <c r="CA15" s="28">
        <f t="shared" si="63"/>
        <v>1.7799178381289191</v>
      </c>
      <c r="CB15" s="28">
        <f t="shared" si="64"/>
        <v>0.85225100143711308</v>
      </c>
      <c r="CC15" s="28">
        <f t="shared" si="65"/>
        <v>0.53476669772720109</v>
      </c>
      <c r="CD15" s="28">
        <f t="shared" si="66"/>
        <v>0.55175939951193986</v>
      </c>
      <c r="CE15" s="28">
        <f t="shared" si="67"/>
        <v>1.807741517745749</v>
      </c>
      <c r="CF15" s="28">
        <f t="shared" si="68"/>
        <v>1.4277037641442536</v>
      </c>
      <c r="CG15" s="28">
        <f t="shared" si="69"/>
        <v>1.523197537378419</v>
      </c>
      <c r="CH15" s="28"/>
      <c r="CI15" s="28"/>
      <c r="CJ15" s="28">
        <f t="shared" si="70"/>
        <v>298.4639945086567</v>
      </c>
      <c r="CK15" s="28">
        <f t="shared" si="39"/>
        <v>31.528750424428836</v>
      </c>
      <c r="CL15" s="28">
        <f t="shared" si="39"/>
        <v>22.858831489134442</v>
      </c>
      <c r="CM15" s="28">
        <f t="shared" si="39"/>
        <v>15.307420184165297</v>
      </c>
      <c r="CN15" s="28">
        <f t="shared" si="39"/>
        <v>2.855865657010598</v>
      </c>
      <c r="CO15" s="28">
        <f t="shared" si="39"/>
        <v>76.486676778508865</v>
      </c>
      <c r="CP15" s="28">
        <f t="shared" si="39"/>
        <v>20.653238324232234</v>
      </c>
      <c r="CQ15" s="28">
        <f t="shared" si="39"/>
        <v>11.786126420750616</v>
      </c>
      <c r="CR15" s="28">
        <f t="shared" si="39"/>
        <v>89.189776561001693</v>
      </c>
      <c r="CS15" s="28">
        <f t="shared" si="39"/>
        <v>1226.6133532087194</v>
      </c>
      <c r="CT15" s="28">
        <f t="shared" si="39"/>
        <v>0.25535795363340735</v>
      </c>
      <c r="CU15" s="28">
        <f t="shared" si="39"/>
        <v>15.453610444814537</v>
      </c>
      <c r="CV15" s="28">
        <f t="shared" si="39"/>
        <v>0.17999251745022166</v>
      </c>
      <c r="CW15" s="28">
        <f t="shared" si="39"/>
        <v>19.810410240434432</v>
      </c>
      <c r="CX15" s="28">
        <f t="shared" si="39"/>
        <v>0.56744698699109852</v>
      </c>
      <c r="CY15" s="28">
        <f t="shared" si="39"/>
        <v>0.67754317940519848</v>
      </c>
      <c r="CZ15" s="28" t="e">
        <f t="shared" si="39"/>
        <v>#NUM!</v>
      </c>
      <c r="DA15" s="28">
        <f t="shared" si="40"/>
        <v>125.27500534833493</v>
      </c>
      <c r="DB15" s="28">
        <f t="shared" si="40"/>
        <v>60.244560180247746</v>
      </c>
      <c r="DC15" s="28">
        <f t="shared" si="40"/>
        <v>7.1162467985079356</v>
      </c>
      <c r="DD15" s="28">
        <f t="shared" si="40"/>
        <v>3.4258370171151218</v>
      </c>
      <c r="DE15" s="28">
        <f t="shared" si="40"/>
        <v>3.5625371308512435</v>
      </c>
      <c r="DF15" s="28">
        <f t="shared" si="40"/>
        <v>64.230531793079351</v>
      </c>
      <c r="DG15" s="28">
        <f t="shared" si="40"/>
        <v>26.773414650890299</v>
      </c>
      <c r="DH15" s="28">
        <f t="shared" si="40"/>
        <v>33.357810513681834</v>
      </c>
      <c r="DI15" s="38"/>
      <c r="DJ15" s="28"/>
      <c r="DK15" s="37">
        <f t="shared" si="41"/>
        <v>4775.4239121385071</v>
      </c>
      <c r="DL15" s="37">
        <f t="shared" si="41"/>
        <v>504.46000679086137</v>
      </c>
      <c r="DM15" s="37">
        <f t="shared" si="41"/>
        <v>365.74130382615107</v>
      </c>
      <c r="DN15" s="37">
        <f t="shared" si="41"/>
        <v>244.91872294664475</v>
      </c>
      <c r="DO15" s="37">
        <f t="shared" si="41"/>
        <v>45.693850512169568</v>
      </c>
      <c r="DP15" s="37">
        <f t="shared" si="41"/>
        <v>1223.7868284561418</v>
      </c>
      <c r="DQ15" s="37">
        <f t="shared" si="41"/>
        <v>330.45181318771574</v>
      </c>
      <c r="DR15" s="37">
        <f t="shared" si="41"/>
        <v>188.57802273200986</v>
      </c>
      <c r="DS15" s="37">
        <f t="shared" si="41"/>
        <v>1427.0364249760271</v>
      </c>
      <c r="DT15" s="37">
        <f t="shared" si="41"/>
        <v>19625.813651339511</v>
      </c>
      <c r="DU15" s="37">
        <f t="shared" si="42"/>
        <v>4.0857272581345176</v>
      </c>
      <c r="DV15" s="37">
        <f t="shared" si="42"/>
        <v>247.25776711703259</v>
      </c>
      <c r="DW15" s="37">
        <f t="shared" si="42"/>
        <v>2.8798802792035465</v>
      </c>
      <c r="DX15" s="37">
        <f t="shared" si="42"/>
        <v>316.96656384695092</v>
      </c>
      <c r="DY15" s="37">
        <f t="shared" si="42"/>
        <v>9.0791517918575764</v>
      </c>
      <c r="DZ15" s="37">
        <f t="shared" si="42"/>
        <v>10.840690870483176</v>
      </c>
      <c r="EA15" s="37" t="e">
        <f t="shared" si="42"/>
        <v>#NUM!</v>
      </c>
      <c r="EB15" s="37">
        <f t="shared" si="42"/>
        <v>2004.4000855733589</v>
      </c>
      <c r="EC15" s="37">
        <f t="shared" si="42"/>
        <v>963.91296288396393</v>
      </c>
      <c r="ED15" s="37">
        <f t="shared" si="42"/>
        <v>113.85994877612697</v>
      </c>
      <c r="EE15" s="37">
        <f t="shared" si="43"/>
        <v>54.813392273841949</v>
      </c>
      <c r="EF15" s="37">
        <f t="shared" si="43"/>
        <v>57.000594093619895</v>
      </c>
      <c r="EG15" s="37">
        <f t="shared" si="43"/>
        <v>1027.6885086892696</v>
      </c>
      <c r="EH15" s="37">
        <f t="shared" si="43"/>
        <v>428.37463441424478</v>
      </c>
      <c r="EI15" s="37">
        <f t="shared" si="43"/>
        <v>533.72496821890934</v>
      </c>
      <c r="EJ15" s="37"/>
      <c r="EK15" s="37"/>
      <c r="EL15" s="37"/>
      <c r="EM15" s="37">
        <f t="shared" si="44"/>
        <v>7.1631358682077604</v>
      </c>
      <c r="EN15" s="37">
        <f t="shared" si="44"/>
        <v>0.75669001018629201</v>
      </c>
      <c r="EO15" s="37">
        <f t="shared" si="44"/>
        <v>0.54861195573922661</v>
      </c>
      <c r="EP15" s="37">
        <f t="shared" si="44"/>
        <v>0.36737808441996711</v>
      </c>
      <c r="EQ15" s="37">
        <f t="shared" si="44"/>
        <v>6.8540775768254347E-2</v>
      </c>
      <c r="ER15" s="37">
        <f t="shared" si="44"/>
        <v>1.8356802426842127</v>
      </c>
      <c r="ES15" s="37">
        <f t="shared" si="44"/>
        <v>0.4956777197815736</v>
      </c>
      <c r="ET15" s="37">
        <f t="shared" si="44"/>
        <v>0.28286703409801478</v>
      </c>
      <c r="EU15" s="37">
        <f t="shared" si="44"/>
        <v>2.140554637464041</v>
      </c>
      <c r="EV15" s="37">
        <f t="shared" si="44"/>
        <v>29.438720477009266</v>
      </c>
      <c r="EW15" s="37">
        <f t="shared" si="45"/>
        <v>6.1285908872017762E-3</v>
      </c>
      <c r="EX15" s="37">
        <f t="shared" si="45"/>
        <v>0.37088665067554888</v>
      </c>
      <c r="EY15" s="37">
        <f t="shared" si="45"/>
        <v>4.3198204188053197E-3</v>
      </c>
      <c r="EZ15" s="37">
        <f t="shared" si="45"/>
        <v>0.47544984577042637</v>
      </c>
      <c r="FA15" s="37">
        <f t="shared" si="45"/>
        <v>1.3618727687786365E-2</v>
      </c>
      <c r="FB15" s="37">
        <f t="shared" si="45"/>
        <v>1.6261036305724764E-2</v>
      </c>
      <c r="FC15" s="37" t="e">
        <f t="shared" si="45"/>
        <v>#NUM!</v>
      </c>
      <c r="FD15" s="37">
        <f t="shared" si="45"/>
        <v>3.0066001283600379</v>
      </c>
      <c r="FE15" s="37">
        <f t="shared" si="45"/>
        <v>1.4458694443259461</v>
      </c>
      <c r="FF15" s="37">
        <f t="shared" si="45"/>
        <v>0.17078992316419045</v>
      </c>
      <c r="FG15" s="37">
        <f t="shared" si="46"/>
        <v>8.222008841076292E-2</v>
      </c>
      <c r="FH15" s="37">
        <f t="shared" si="46"/>
        <v>8.5500891140429844E-2</v>
      </c>
      <c r="FI15" s="37">
        <f t="shared" si="46"/>
        <v>1.5415327630339044</v>
      </c>
      <c r="FJ15" s="37">
        <f t="shared" si="46"/>
        <v>0.64256195162136709</v>
      </c>
      <c r="FK15" s="37">
        <f t="shared" si="46"/>
        <v>0.80058745232836392</v>
      </c>
    </row>
    <row r="16" spans="1:167" s="4" customFormat="1" ht="14" x14ac:dyDescent="0.2">
      <c r="A16" s="4" t="s">
        <v>31</v>
      </c>
      <c r="B16" s="4" t="s">
        <v>125</v>
      </c>
      <c r="C16" s="4" t="s">
        <v>129</v>
      </c>
      <c r="D16" s="4">
        <v>26490524.620185599</v>
      </c>
      <c r="E16" s="4">
        <v>1596490847.40978</v>
      </c>
      <c r="F16" s="4">
        <v>50344337.191584103</v>
      </c>
      <c r="G16" s="4">
        <v>2144311578.47071</v>
      </c>
      <c r="H16" s="4">
        <v>1551551248.38362</v>
      </c>
      <c r="I16" s="4">
        <v>663332655.02691698</v>
      </c>
      <c r="J16" s="4">
        <v>1917459571.3059299</v>
      </c>
      <c r="K16" s="4">
        <v>279735131.91758698</v>
      </c>
      <c r="L16" s="4">
        <v>324375495.89321601</v>
      </c>
      <c r="M16" s="4">
        <v>220864691.394339</v>
      </c>
      <c r="N16" s="9">
        <f>PeakArea!N30</f>
        <v>19947151.765147202</v>
      </c>
      <c r="O16" s="4">
        <v>2172957.7647126499</v>
      </c>
      <c r="P16" s="4">
        <v>92780001.650234997</v>
      </c>
      <c r="Q16" s="4">
        <v>5492027.2975447597</v>
      </c>
      <c r="R16" s="4">
        <v>67297118.585619703</v>
      </c>
      <c r="S16" s="4">
        <v>11615806.082005</v>
      </c>
      <c r="T16" s="4">
        <v>7415399.12005929</v>
      </c>
      <c r="U16" s="4">
        <v>419367.70010886702</v>
      </c>
      <c r="V16" s="4">
        <v>7163336658.2968302</v>
      </c>
      <c r="W16" s="4">
        <v>2652929248.2722802</v>
      </c>
      <c r="X16" s="4">
        <v>1024883838.37683</v>
      </c>
      <c r="Y16" s="4">
        <v>330843219.52481002</v>
      </c>
      <c r="Z16" s="4">
        <v>13055524.7728846</v>
      </c>
      <c r="AA16" s="4">
        <v>432753969.69006401</v>
      </c>
      <c r="AB16" s="4">
        <v>19496096.456710901</v>
      </c>
      <c r="AC16" s="4">
        <v>901812004.69963801</v>
      </c>
      <c r="AD16" s="27"/>
      <c r="AE16" s="27"/>
      <c r="AF16" s="32"/>
      <c r="AG16" s="28">
        <f t="shared" si="47"/>
        <v>9.2031664330973104</v>
      </c>
      <c r="AH16" s="28">
        <f t="shared" si="37"/>
        <v>7.7019506275260552</v>
      </c>
      <c r="AI16" s="28">
        <f t="shared" si="37"/>
        <v>9.331287890619123</v>
      </c>
      <c r="AJ16" s="28">
        <f t="shared" si="37"/>
        <v>9.1907661250846271</v>
      </c>
      <c r="AK16" s="28">
        <f t="shared" si="37"/>
        <v>8.8217313775922293</v>
      </c>
      <c r="AL16" s="28">
        <f t="shared" si="37"/>
        <v>9.2827262158315307</v>
      </c>
      <c r="AM16" s="28">
        <f t="shared" si="37"/>
        <v>8.4467470128134519</v>
      </c>
      <c r="AN16" s="28">
        <f t="shared" si="37"/>
        <v>8.5110480391263224</v>
      </c>
      <c r="AO16" s="28">
        <f t="shared" si="37"/>
        <v>8.3441262927919819</v>
      </c>
      <c r="AP16" s="28">
        <f t="shared" si="37"/>
        <v>7.2998808919531628</v>
      </c>
      <c r="AQ16" s="28">
        <f t="shared" si="37"/>
        <v>6.3370512851191911</v>
      </c>
      <c r="AR16" s="28">
        <f t="shared" si="37"/>
        <v>7.9674543759073364</v>
      </c>
      <c r="AS16" s="28">
        <f t="shared" si="37"/>
        <v>6.7397326871851826</v>
      </c>
      <c r="AT16" s="28">
        <f t="shared" si="37"/>
        <v>7.8279964697343063</v>
      </c>
      <c r="AU16" s="28">
        <f t="shared" si="37"/>
        <v>7.0650493531650627</v>
      </c>
      <c r="AV16" s="28">
        <f t="shared" si="37"/>
        <v>6.8701345310858501</v>
      </c>
      <c r="AW16" s="28">
        <f t="shared" si="37"/>
        <v>5.6225949778587481</v>
      </c>
      <c r="AX16" s="28">
        <f t="shared" si="38"/>
        <v>9.8551153623557219</v>
      </c>
      <c r="AY16" s="28">
        <f t="shared" si="38"/>
        <v>9.4237256678132137</v>
      </c>
      <c r="AZ16" s="28">
        <f t="shared" si="38"/>
        <v>9.0106746446983266</v>
      </c>
      <c r="BA16" s="28">
        <f t="shared" si="38"/>
        <v>8.5196222384109728</v>
      </c>
      <c r="BB16" s="28">
        <f t="shared" si="38"/>
        <v>7.1157943331783109</v>
      </c>
      <c r="BC16" s="28">
        <f t="shared" si="38"/>
        <v>8.6362410603870217</v>
      </c>
      <c r="BD16" s="28">
        <f t="shared" si="38"/>
        <v>7.2899476648488912</v>
      </c>
      <c r="BE16" s="28">
        <f t="shared" si="38"/>
        <v>8.9551160122303752</v>
      </c>
      <c r="BF16" s="32"/>
      <c r="BG16" s="32"/>
      <c r="BH16" s="32"/>
      <c r="BI16" s="28">
        <f t="shared" si="11"/>
        <v>2.469850611460342</v>
      </c>
      <c r="BJ16" s="28">
        <f t="shared" si="48"/>
        <v>1.5065853168870915</v>
      </c>
      <c r="BK16" s="28">
        <f t="shared" si="49"/>
        <v>1.3552322331101121</v>
      </c>
      <c r="BL16" s="28">
        <f t="shared" si="49"/>
        <v>1.2064847306918884</v>
      </c>
      <c r="BM16" s="28">
        <f t="shared" si="50"/>
        <v>0.5068360731209911</v>
      </c>
      <c r="BN16" s="28">
        <f t="shared" si="51"/>
        <v>1.9141523712200641</v>
      </c>
      <c r="BO16" s="28">
        <f t="shared" si="52"/>
        <v>1.2989816760861512</v>
      </c>
      <c r="BP16" s="28">
        <f t="shared" si="53"/>
        <v>1.0749947929570709</v>
      </c>
      <c r="BQ16" s="28">
        <f t="shared" si="54"/>
        <v>1.9664479352738304</v>
      </c>
      <c r="BR16" s="28">
        <f t="shared" si="18"/>
        <v>3.158700302630598</v>
      </c>
      <c r="BS16" s="28">
        <f t="shared" si="55"/>
        <v>-0.41177906578301804</v>
      </c>
      <c r="BT16" s="28">
        <f t="shared" si="56"/>
        <v>1.1833229635417188</v>
      </c>
      <c r="BU16" s="28">
        <f t="shared" si="57"/>
        <v>-0.70842865498007623</v>
      </c>
      <c r="BV16" s="28">
        <f t="shared" si="58"/>
        <v>1.280374077700126</v>
      </c>
      <c r="BW16" s="28">
        <f t="shared" si="59"/>
        <v>-0.13050249504033332</v>
      </c>
      <c r="BX16" s="28">
        <f t="shared" si="60"/>
        <v>-0.15755682754570449</v>
      </c>
      <c r="BY16" s="28">
        <f t="shared" si="61"/>
        <v>-0.28268463711121622</v>
      </c>
      <c r="BZ16" s="28">
        <f t="shared" si="62"/>
        <v>2.1235316140282614</v>
      </c>
      <c r="CA16" s="28">
        <f t="shared" si="63"/>
        <v>1.8310017939540619</v>
      </c>
      <c r="CB16" s="28">
        <f t="shared" si="64"/>
        <v>0.89699701796169906</v>
      </c>
      <c r="CC16" s="28">
        <f t="shared" si="65"/>
        <v>0.58125434224741102</v>
      </c>
      <c r="CD16" s="28">
        <f t="shared" si="66"/>
        <v>0.49063627810254701</v>
      </c>
      <c r="CE16" s="28">
        <f t="shared" si="67"/>
        <v>1.8074839943727601</v>
      </c>
      <c r="CF16" s="28">
        <f t="shared" si="68"/>
        <v>1.4051739328223423</v>
      </c>
      <c r="CG16" s="28">
        <f t="shared" si="69"/>
        <v>1.468192451769323</v>
      </c>
      <c r="CH16" s="28"/>
      <c r="CI16" s="28"/>
      <c r="CJ16" s="28">
        <f t="shared" si="70"/>
        <v>295.01942448112419</v>
      </c>
      <c r="CK16" s="28">
        <f t="shared" si="39"/>
        <v>32.105934613972799</v>
      </c>
      <c r="CL16" s="28">
        <f t="shared" si="39"/>
        <v>22.658556193955096</v>
      </c>
      <c r="CM16" s="28">
        <f t="shared" si="39"/>
        <v>16.087358155429875</v>
      </c>
      <c r="CN16" s="28">
        <f t="shared" si="39"/>
        <v>3.2124477534129228</v>
      </c>
      <c r="CO16" s="28">
        <f t="shared" si="39"/>
        <v>82.063941327839984</v>
      </c>
      <c r="CP16" s="28">
        <f t="shared" si="39"/>
        <v>19.905893495312501</v>
      </c>
      <c r="CQ16" s="28">
        <f t="shared" si="39"/>
        <v>11.884879777855074</v>
      </c>
      <c r="CR16" s="28">
        <f t="shared" si="39"/>
        <v>92.56524080531922</v>
      </c>
      <c r="CS16" s="28">
        <f t="shared" si="39"/>
        <v>1441.1205217396684</v>
      </c>
      <c r="CT16" s="28">
        <f t="shared" si="39"/>
        <v>0.38745470068550986</v>
      </c>
      <c r="CU16" s="28">
        <f t="shared" si="39"/>
        <v>15.251865387256219</v>
      </c>
      <c r="CV16" s="28">
        <f t="shared" si="39"/>
        <v>0.19569122191156327</v>
      </c>
      <c r="CW16" s="28">
        <f t="shared" si="39"/>
        <v>19.071026854769922</v>
      </c>
      <c r="CX16" s="28">
        <f t="shared" si="39"/>
        <v>0.74045301350451687</v>
      </c>
      <c r="CY16" s="28">
        <f t="shared" si="39"/>
        <v>0.69573391178126387</v>
      </c>
      <c r="CZ16" s="28">
        <f t="shared" si="39"/>
        <v>0.5215733140300437</v>
      </c>
      <c r="DA16" s="28">
        <f t="shared" si="40"/>
        <v>132.90202982961011</v>
      </c>
      <c r="DB16" s="28">
        <f t="shared" si="40"/>
        <v>67.764430677183583</v>
      </c>
      <c r="DC16" s="28">
        <f t="shared" si="40"/>
        <v>7.8885470101045447</v>
      </c>
      <c r="DD16" s="28">
        <f t="shared" si="40"/>
        <v>3.8128905792285015</v>
      </c>
      <c r="DE16" s="28">
        <f t="shared" si="40"/>
        <v>3.0948262946090099</v>
      </c>
      <c r="DF16" s="28">
        <f t="shared" si="40"/>
        <v>64.19245633796551</v>
      </c>
      <c r="DG16" s="28">
        <f t="shared" si="40"/>
        <v>25.419905565364342</v>
      </c>
      <c r="DH16" s="28">
        <f t="shared" si="40"/>
        <v>29.38951720443109</v>
      </c>
      <c r="DI16" s="38"/>
      <c r="DJ16" s="28"/>
      <c r="DK16" s="37">
        <f t="shared" si="41"/>
        <v>4720.310791697987</v>
      </c>
      <c r="DL16" s="37">
        <f t="shared" si="41"/>
        <v>513.69495382356479</v>
      </c>
      <c r="DM16" s="37">
        <f t="shared" si="41"/>
        <v>362.53689910328154</v>
      </c>
      <c r="DN16" s="37">
        <f t="shared" si="41"/>
        <v>257.397730486878</v>
      </c>
      <c r="DO16" s="37">
        <f t="shared" si="41"/>
        <v>51.399164054606764</v>
      </c>
      <c r="DP16" s="37">
        <f t="shared" si="41"/>
        <v>1313.0230612454397</v>
      </c>
      <c r="DQ16" s="37">
        <f t="shared" si="41"/>
        <v>318.49429592500002</v>
      </c>
      <c r="DR16" s="37">
        <f t="shared" si="41"/>
        <v>190.15807644568119</v>
      </c>
      <c r="DS16" s="37">
        <f t="shared" si="41"/>
        <v>1481.0438528851075</v>
      </c>
      <c r="DT16" s="37">
        <f t="shared" si="41"/>
        <v>23057.928347834695</v>
      </c>
      <c r="DU16" s="37">
        <f t="shared" si="42"/>
        <v>6.1992752109681577</v>
      </c>
      <c r="DV16" s="37">
        <f t="shared" si="42"/>
        <v>244.0298461960995</v>
      </c>
      <c r="DW16" s="37">
        <f t="shared" si="42"/>
        <v>3.1310595505850123</v>
      </c>
      <c r="DX16" s="37">
        <f t="shared" si="42"/>
        <v>305.13642967631876</v>
      </c>
      <c r="DY16" s="37">
        <f t="shared" si="42"/>
        <v>11.84724821607227</v>
      </c>
      <c r="DZ16" s="37">
        <f t="shared" si="42"/>
        <v>11.131742588500222</v>
      </c>
      <c r="EA16" s="37">
        <f t="shared" si="42"/>
        <v>8.3451730244806992</v>
      </c>
      <c r="EB16" s="37">
        <f t="shared" si="42"/>
        <v>2126.4324772737618</v>
      </c>
      <c r="EC16" s="37">
        <f t="shared" si="42"/>
        <v>1084.2308908349373</v>
      </c>
      <c r="ED16" s="37">
        <f t="shared" si="42"/>
        <v>126.21675216167272</v>
      </c>
      <c r="EE16" s="37">
        <f t="shared" si="43"/>
        <v>61.006249267656024</v>
      </c>
      <c r="EF16" s="37">
        <f t="shared" si="43"/>
        <v>49.517220713744159</v>
      </c>
      <c r="EG16" s="37">
        <f t="shared" si="43"/>
        <v>1027.0793014074482</v>
      </c>
      <c r="EH16" s="37">
        <f t="shared" si="43"/>
        <v>406.71848904582947</v>
      </c>
      <c r="EI16" s="37">
        <f t="shared" si="43"/>
        <v>470.23227527089745</v>
      </c>
      <c r="EJ16" s="37"/>
      <c r="EK16" s="37"/>
      <c r="EL16" s="37"/>
      <c r="EM16" s="37">
        <f t="shared" si="44"/>
        <v>7.080466187546981</v>
      </c>
      <c r="EN16" s="37">
        <f t="shared" si="44"/>
        <v>0.77054243073534712</v>
      </c>
      <c r="EO16" s="37">
        <f t="shared" si="44"/>
        <v>0.54380534865492236</v>
      </c>
      <c r="EP16" s="37">
        <f t="shared" si="44"/>
        <v>0.38609659573031702</v>
      </c>
      <c r="EQ16" s="37">
        <f t="shared" si="44"/>
        <v>7.7098746081910155E-2</v>
      </c>
      <c r="ER16" s="37">
        <f t="shared" si="44"/>
        <v>1.9695345918681597</v>
      </c>
      <c r="ES16" s="37">
        <f t="shared" si="44"/>
        <v>0.47774144388750006</v>
      </c>
      <c r="ET16" s="37">
        <f t="shared" si="44"/>
        <v>0.28523711466852175</v>
      </c>
      <c r="EU16" s="37">
        <f t="shared" si="44"/>
        <v>2.2215657793276615</v>
      </c>
      <c r="EV16" s="37">
        <f t="shared" si="44"/>
        <v>34.586892521752041</v>
      </c>
      <c r="EW16" s="37">
        <f t="shared" si="45"/>
        <v>9.2989128164522369E-3</v>
      </c>
      <c r="EX16" s="37">
        <f t="shared" si="45"/>
        <v>0.36604476929414925</v>
      </c>
      <c r="EY16" s="37">
        <f t="shared" si="45"/>
        <v>4.6965893258775178E-3</v>
      </c>
      <c r="EZ16" s="37">
        <f t="shared" si="45"/>
        <v>0.45770464451447812</v>
      </c>
      <c r="FA16" s="37">
        <f t="shared" si="45"/>
        <v>1.7770872324108403E-2</v>
      </c>
      <c r="FB16" s="37">
        <f t="shared" si="45"/>
        <v>1.6697613882750331E-2</v>
      </c>
      <c r="FC16" s="37">
        <f t="shared" si="45"/>
        <v>1.2517759536721048E-2</v>
      </c>
      <c r="FD16" s="37">
        <f t="shared" si="45"/>
        <v>3.1896487159106428</v>
      </c>
      <c r="FE16" s="37">
        <f t="shared" si="45"/>
        <v>1.626346336252406</v>
      </c>
      <c r="FF16" s="37">
        <f t="shared" si="45"/>
        <v>0.18932512824250908</v>
      </c>
      <c r="FG16" s="37">
        <f t="shared" si="46"/>
        <v>9.1509373901484045E-2</v>
      </c>
      <c r="FH16" s="37">
        <f t="shared" si="46"/>
        <v>7.4275831070616236E-2</v>
      </c>
      <c r="FI16" s="37">
        <f t="shared" si="46"/>
        <v>1.5406189521111724</v>
      </c>
      <c r="FJ16" s="37">
        <f t="shared" si="46"/>
        <v>0.61007773356874417</v>
      </c>
      <c r="FK16" s="37">
        <f t="shared" si="46"/>
        <v>0.7053484129063462</v>
      </c>
    </row>
    <row r="17" spans="1:167" s="4" customFormat="1" ht="14" x14ac:dyDescent="0.2">
      <c r="A17" s="4" t="s">
        <v>32</v>
      </c>
      <c r="B17" s="4" t="s">
        <v>125</v>
      </c>
      <c r="C17" s="4" t="s">
        <v>129</v>
      </c>
      <c r="D17" s="4">
        <v>23724008.278075799</v>
      </c>
      <c r="E17" s="4">
        <v>1648596449.7853601</v>
      </c>
      <c r="F17" s="4">
        <v>48830999.020316198</v>
      </c>
      <c r="G17" s="4">
        <v>1993192921.69118</v>
      </c>
      <c r="H17" s="4">
        <v>1389904807.7093201</v>
      </c>
      <c r="I17" s="4">
        <v>609298770.55619001</v>
      </c>
      <c r="J17" s="4">
        <v>1843433594.27896</v>
      </c>
      <c r="K17" s="4">
        <v>258009265.747473</v>
      </c>
      <c r="L17" s="4">
        <v>322053849.32930499</v>
      </c>
      <c r="M17" s="4">
        <v>216379405.73091999</v>
      </c>
      <c r="N17" s="9">
        <f>PeakArea!N31</f>
        <v>18525332.685394399</v>
      </c>
      <c r="O17" s="4">
        <v>1742150.3796395999</v>
      </c>
      <c r="P17" s="4">
        <v>89426889.006801307</v>
      </c>
      <c r="Q17" s="4">
        <v>5504159.9388981396</v>
      </c>
      <c r="R17" s="4">
        <v>66857836.605709299</v>
      </c>
      <c r="S17" s="4">
        <v>11687916.4101358</v>
      </c>
      <c r="T17" s="4">
        <v>8691846.9355590306</v>
      </c>
      <c r="U17" s="4">
        <v>0</v>
      </c>
      <c r="V17" s="4">
        <v>6907229177.5367403</v>
      </c>
      <c r="W17" s="4">
        <v>2352349018.30796</v>
      </c>
      <c r="X17" s="4">
        <v>956979893.35314405</v>
      </c>
      <c r="Y17" s="4">
        <v>309123944.40450698</v>
      </c>
      <c r="Z17" s="4">
        <v>12906085.1768697</v>
      </c>
      <c r="AA17" s="4">
        <v>434509250.41167003</v>
      </c>
      <c r="AB17" s="4">
        <v>20388113.858722799</v>
      </c>
      <c r="AC17" s="4">
        <v>882975791.08484697</v>
      </c>
      <c r="AD17" s="27"/>
      <c r="AE17" s="27"/>
      <c r="AF17" s="32"/>
      <c r="AG17" s="28">
        <f t="shared" si="47"/>
        <v>9.2171143602654855</v>
      </c>
      <c r="AH17" s="28">
        <f t="shared" si="37"/>
        <v>7.6886956094893746</v>
      </c>
      <c r="AI17" s="28">
        <f t="shared" si="37"/>
        <v>9.2995493362173018</v>
      </c>
      <c r="AJ17" s="28">
        <f t="shared" si="37"/>
        <v>9.1429850571589615</v>
      </c>
      <c r="AK17" s="28">
        <f t="shared" si="37"/>
        <v>8.7848303018054121</v>
      </c>
      <c r="AL17" s="28">
        <f t="shared" si="37"/>
        <v>9.2656274977014785</v>
      </c>
      <c r="AM17" s="28">
        <f t="shared" si="37"/>
        <v>8.4116353028265642</v>
      </c>
      <c r="AN17" s="28">
        <f t="shared" si="37"/>
        <v>8.507928494401682</v>
      </c>
      <c r="AO17" s="28">
        <f t="shared" si="37"/>
        <v>8.3352159237033128</v>
      </c>
      <c r="AP17" s="28">
        <f t="shared" si="37"/>
        <v>7.267766015956826</v>
      </c>
      <c r="AQ17" s="28">
        <f t="shared" si="37"/>
        <v>6.2410856398960428</v>
      </c>
      <c r="AR17" s="28">
        <f t="shared" si="37"/>
        <v>7.9514681227272455</v>
      </c>
      <c r="AS17" s="28">
        <f t="shared" si="37"/>
        <v>6.7406910450624311</v>
      </c>
      <c r="AT17" s="28">
        <f t="shared" si="37"/>
        <v>7.8251523195284083</v>
      </c>
      <c r="AU17" s="28">
        <f t="shared" si="37"/>
        <v>7.0677370969417623</v>
      </c>
      <c r="AV17" s="28">
        <f t="shared" si="37"/>
        <v>6.9391120697392141</v>
      </c>
      <c r="AW17" s="28" t="e">
        <f t="shared" si="37"/>
        <v>#NUM!</v>
      </c>
      <c r="AX17" s="28">
        <f t="shared" si="38"/>
        <v>9.8393038658640286</v>
      </c>
      <c r="AY17" s="28">
        <f t="shared" si="38"/>
        <v>9.3715017585095204</v>
      </c>
      <c r="AZ17" s="28">
        <f t="shared" si="38"/>
        <v>8.9809028131190463</v>
      </c>
      <c r="BA17" s="28">
        <f t="shared" si="38"/>
        <v>8.4901326463444278</v>
      </c>
      <c r="BB17" s="28">
        <f t="shared" si="38"/>
        <v>7.1107945270133524</v>
      </c>
      <c r="BC17" s="28">
        <f t="shared" si="38"/>
        <v>8.6379990267224969</v>
      </c>
      <c r="BD17" s="28">
        <f t="shared" si="38"/>
        <v>7.3093770502686892</v>
      </c>
      <c r="BE17" s="28">
        <f t="shared" si="38"/>
        <v>8.9459487965080413</v>
      </c>
      <c r="BF17" s="32"/>
      <c r="BG17" s="32"/>
      <c r="BH17" s="32"/>
      <c r="BI17" s="28">
        <f t="shared" si="11"/>
        <v>2.4838756764861589</v>
      </c>
      <c r="BJ17" s="28">
        <f t="shared" si="48"/>
        <v>1.4948697273195817</v>
      </c>
      <c r="BK17" s="28">
        <f t="shared" si="49"/>
        <v>1.3216357957206539</v>
      </c>
      <c r="BL17" s="28">
        <f t="shared" si="49"/>
        <v>1.1559066975325092</v>
      </c>
      <c r="BM17" s="28">
        <f t="shared" si="50"/>
        <v>0.46761299086459535</v>
      </c>
      <c r="BN17" s="28">
        <f t="shared" si="51"/>
        <v>1.8955181971463368</v>
      </c>
      <c r="BO17" s="28">
        <f t="shared" si="52"/>
        <v>1.2674234251542011</v>
      </c>
      <c r="BP17" s="28">
        <f t="shared" si="53"/>
        <v>1.0713534427473821</v>
      </c>
      <c r="BQ17" s="28">
        <f t="shared" si="54"/>
        <v>1.9592394820025181</v>
      </c>
      <c r="BR17" s="28">
        <f t="shared" si="18"/>
        <v>3.1185316021974061</v>
      </c>
      <c r="BS17" s="28">
        <f t="shared" si="55"/>
        <v>-0.51446004719019578</v>
      </c>
      <c r="BT17" s="28">
        <f t="shared" si="56"/>
        <v>1.1648160716916485</v>
      </c>
      <c r="BU17" s="28">
        <f t="shared" si="57"/>
        <v>-0.70728407373410873</v>
      </c>
      <c r="BV17" s="28">
        <f t="shared" si="58"/>
        <v>1.2770121980241236</v>
      </c>
      <c r="BW17" s="28">
        <f t="shared" si="59"/>
        <v>-0.12764501707233453</v>
      </c>
      <c r="BX17" s="28">
        <f t="shared" si="60"/>
        <v>-8.3203546686198213E-2</v>
      </c>
      <c r="BY17" s="28" t="e">
        <f t="shared" si="61"/>
        <v>#NUM!</v>
      </c>
      <c r="BZ17" s="28">
        <f t="shared" si="62"/>
        <v>2.1045342615211204</v>
      </c>
      <c r="CA17" s="28">
        <f t="shared" si="63"/>
        <v>1.7671739898674164</v>
      </c>
      <c r="CB17" s="28">
        <f t="shared" si="64"/>
        <v>0.86590372127315562</v>
      </c>
      <c r="CC17" s="28">
        <f t="shared" si="65"/>
        <v>0.55012419122181722</v>
      </c>
      <c r="CD17" s="28">
        <f t="shared" si="66"/>
        <v>0.485605279747789</v>
      </c>
      <c r="CE17" s="28">
        <f t="shared" si="67"/>
        <v>1.8095393741640324</v>
      </c>
      <c r="CF17" s="28">
        <f t="shared" si="68"/>
        <v>1.4201161657069057</v>
      </c>
      <c r="CG17" s="28">
        <f t="shared" si="69"/>
        <v>1.45197876991164</v>
      </c>
      <c r="CH17" s="28"/>
      <c r="CI17" s="28"/>
      <c r="CJ17" s="28">
        <f t="shared" si="70"/>
        <v>304.70226074096564</v>
      </c>
      <c r="CK17" s="28">
        <f t="shared" si="39"/>
        <v>31.251417966910751</v>
      </c>
      <c r="CL17" s="28">
        <f t="shared" si="39"/>
        <v>20.97180426679239</v>
      </c>
      <c r="CM17" s="28">
        <f t="shared" si="39"/>
        <v>14.318802455557536</v>
      </c>
      <c r="CN17" s="28">
        <f t="shared" si="39"/>
        <v>2.9350330153406636</v>
      </c>
      <c r="CO17" s="28">
        <f t="shared" si="39"/>
        <v>78.617313148792988</v>
      </c>
      <c r="CP17" s="28">
        <f t="shared" si="39"/>
        <v>18.51072484147177</v>
      </c>
      <c r="CQ17" s="28">
        <f t="shared" si="39"/>
        <v>11.785647370303336</v>
      </c>
      <c r="CR17" s="28">
        <f t="shared" si="39"/>
        <v>91.041516237063661</v>
      </c>
      <c r="CS17" s="28">
        <f t="shared" si="39"/>
        <v>1313.8070929523553</v>
      </c>
      <c r="CT17" s="28">
        <f t="shared" si="39"/>
        <v>0.30587216198811562</v>
      </c>
      <c r="CU17" s="28">
        <f t="shared" si="39"/>
        <v>14.615580580624801</v>
      </c>
      <c r="CV17" s="28">
        <f t="shared" si="39"/>
        <v>0.19620764550548087</v>
      </c>
      <c r="CW17" s="28">
        <f t="shared" si="39"/>
        <v>18.923967696248738</v>
      </c>
      <c r="CX17" s="28">
        <f t="shared" si="39"/>
        <v>0.74534095058167915</v>
      </c>
      <c r="CY17" s="28">
        <f t="shared" si="39"/>
        <v>0.8256508898771866</v>
      </c>
      <c r="CZ17" s="28" t="e">
        <f t="shared" si="39"/>
        <v>#NUM!</v>
      </c>
      <c r="DA17" s="28">
        <f t="shared" si="40"/>
        <v>127.21381051884919</v>
      </c>
      <c r="DB17" s="28">
        <f t="shared" si="40"/>
        <v>58.502441347066501</v>
      </c>
      <c r="DC17" s="28">
        <f t="shared" si="40"/>
        <v>7.3435105185421596</v>
      </c>
      <c r="DD17" s="28">
        <f t="shared" si="40"/>
        <v>3.5491486648266313</v>
      </c>
      <c r="DE17" s="28">
        <f t="shared" si="40"/>
        <v>3.0591817499425984</v>
      </c>
      <c r="DF17" s="28">
        <f t="shared" si="40"/>
        <v>64.496979170294466</v>
      </c>
      <c r="DG17" s="28">
        <f t="shared" si="40"/>
        <v>26.309716338274647</v>
      </c>
      <c r="DH17" s="28">
        <f t="shared" si="40"/>
        <v>28.312535891754116</v>
      </c>
      <c r="DI17" s="38"/>
      <c r="DJ17" s="28"/>
      <c r="DK17" s="37">
        <f t="shared" si="41"/>
        <v>4875.2361718554503</v>
      </c>
      <c r="DL17" s="37">
        <f t="shared" si="41"/>
        <v>500.02268747057201</v>
      </c>
      <c r="DM17" s="37">
        <f t="shared" si="41"/>
        <v>335.54886826867823</v>
      </c>
      <c r="DN17" s="37">
        <f t="shared" si="41"/>
        <v>229.10083928892058</v>
      </c>
      <c r="DO17" s="37">
        <f t="shared" si="41"/>
        <v>46.960528245450618</v>
      </c>
      <c r="DP17" s="37">
        <f t="shared" si="41"/>
        <v>1257.8770103806878</v>
      </c>
      <c r="DQ17" s="37">
        <f t="shared" si="41"/>
        <v>296.17159746354832</v>
      </c>
      <c r="DR17" s="37">
        <f t="shared" si="41"/>
        <v>188.57035792485337</v>
      </c>
      <c r="DS17" s="37">
        <f t="shared" si="41"/>
        <v>1456.6642597930186</v>
      </c>
      <c r="DT17" s="37">
        <f t="shared" si="41"/>
        <v>21020.913487237685</v>
      </c>
      <c r="DU17" s="37">
        <f t="shared" si="42"/>
        <v>4.8939545918098499</v>
      </c>
      <c r="DV17" s="37">
        <f t="shared" si="42"/>
        <v>233.84928928999682</v>
      </c>
      <c r="DW17" s="37">
        <f t="shared" si="42"/>
        <v>3.1393223280876938</v>
      </c>
      <c r="DX17" s="37">
        <f t="shared" si="42"/>
        <v>302.78348313997981</v>
      </c>
      <c r="DY17" s="37">
        <f t="shared" si="42"/>
        <v>11.925455209306866</v>
      </c>
      <c r="DZ17" s="37">
        <f t="shared" si="42"/>
        <v>13.210414238034986</v>
      </c>
      <c r="EA17" s="37" t="e">
        <f t="shared" si="42"/>
        <v>#NUM!</v>
      </c>
      <c r="EB17" s="37">
        <f t="shared" si="42"/>
        <v>2035.420968301587</v>
      </c>
      <c r="EC17" s="37">
        <f t="shared" si="42"/>
        <v>936.03906155306402</v>
      </c>
      <c r="ED17" s="37">
        <f t="shared" si="42"/>
        <v>117.49616829667455</v>
      </c>
      <c r="EE17" s="37">
        <f t="shared" si="43"/>
        <v>56.7863786372261</v>
      </c>
      <c r="EF17" s="37">
        <f t="shared" si="43"/>
        <v>48.946907999081574</v>
      </c>
      <c r="EG17" s="37">
        <f t="shared" si="43"/>
        <v>1031.9516667247115</v>
      </c>
      <c r="EH17" s="37">
        <f t="shared" si="43"/>
        <v>420.95546141239436</v>
      </c>
      <c r="EI17" s="37">
        <f t="shared" si="43"/>
        <v>453.00057426806586</v>
      </c>
      <c r="EJ17" s="37"/>
      <c r="EK17" s="37"/>
      <c r="EL17" s="37"/>
      <c r="EM17" s="37">
        <f t="shared" si="44"/>
        <v>7.3128542577831759</v>
      </c>
      <c r="EN17" s="37">
        <f t="shared" si="44"/>
        <v>0.75003403120585799</v>
      </c>
      <c r="EO17" s="37">
        <f t="shared" si="44"/>
        <v>0.50332330240301737</v>
      </c>
      <c r="EP17" s="37">
        <f t="shared" si="44"/>
        <v>0.34365125893338083</v>
      </c>
      <c r="EQ17" s="37">
        <f t="shared" si="44"/>
        <v>7.0440792368175922E-2</v>
      </c>
      <c r="ER17" s="37">
        <f t="shared" si="44"/>
        <v>1.8868155155710318</v>
      </c>
      <c r="ES17" s="37">
        <f t="shared" si="44"/>
        <v>0.44425739619532251</v>
      </c>
      <c r="ET17" s="37">
        <f t="shared" si="44"/>
        <v>0.28285553688728005</v>
      </c>
      <c r="EU17" s="37">
        <f t="shared" si="44"/>
        <v>2.1849963896895277</v>
      </c>
      <c r="EV17" s="37">
        <f t="shared" si="44"/>
        <v>31.531370230856528</v>
      </c>
      <c r="EW17" s="37">
        <f t="shared" si="45"/>
        <v>7.3409318877147751E-3</v>
      </c>
      <c r="EX17" s="37">
        <f t="shared" si="45"/>
        <v>0.35077393393499523</v>
      </c>
      <c r="EY17" s="37">
        <f t="shared" si="45"/>
        <v>4.7089834921315412E-3</v>
      </c>
      <c r="EZ17" s="37">
        <f t="shared" si="45"/>
        <v>0.45417522470996974</v>
      </c>
      <c r="FA17" s="37">
        <f t="shared" si="45"/>
        <v>1.7888182813960297E-2</v>
      </c>
      <c r="FB17" s="37">
        <f t="shared" si="45"/>
        <v>1.981562135705248E-2</v>
      </c>
      <c r="FC17" s="37" t="e">
        <f t="shared" si="45"/>
        <v>#NUM!</v>
      </c>
      <c r="FD17" s="37">
        <f t="shared" si="45"/>
        <v>3.0531314524523805</v>
      </c>
      <c r="FE17" s="37">
        <f t="shared" si="45"/>
        <v>1.4040585923295961</v>
      </c>
      <c r="FF17" s="37">
        <f t="shared" si="45"/>
        <v>0.17624425244501182</v>
      </c>
      <c r="FG17" s="37">
        <f t="shared" si="46"/>
        <v>8.5179567955839142E-2</v>
      </c>
      <c r="FH17" s="37">
        <f t="shared" si="46"/>
        <v>7.3420361998622355E-2</v>
      </c>
      <c r="FI17" s="37">
        <f t="shared" si="46"/>
        <v>1.5479275000870671</v>
      </c>
      <c r="FJ17" s="37">
        <f t="shared" si="46"/>
        <v>0.6314331921185915</v>
      </c>
      <c r="FK17" s="37">
        <f t="shared" si="46"/>
        <v>0.67950086140209875</v>
      </c>
    </row>
    <row r="18" spans="1:167" s="4" customFormat="1" ht="14" x14ac:dyDescent="0.2">
      <c r="A18" s="4" t="s">
        <v>33</v>
      </c>
      <c r="B18" s="4" t="s">
        <v>125</v>
      </c>
      <c r="C18" s="4" t="s">
        <v>129</v>
      </c>
      <c r="D18" s="4">
        <v>25003785.606100298</v>
      </c>
      <c r="E18" s="4">
        <v>1633260107.83867</v>
      </c>
      <c r="F18" s="4">
        <v>47635763.164376102</v>
      </c>
      <c r="G18" s="4">
        <v>2115114283.5808301</v>
      </c>
      <c r="H18" s="4">
        <v>1501644237.8836999</v>
      </c>
      <c r="I18" s="4">
        <v>654755551.93924296</v>
      </c>
      <c r="J18" s="4">
        <v>1776494244.2318499</v>
      </c>
      <c r="K18" s="4">
        <v>271032369.18510002</v>
      </c>
      <c r="L18" s="4">
        <v>329517841.01455402</v>
      </c>
      <c r="M18" s="4">
        <v>207025160.563225</v>
      </c>
      <c r="N18" s="9">
        <f>PeakArea!N32</f>
        <v>20324087.890852898</v>
      </c>
      <c r="O18" s="4">
        <v>1910390.87305826</v>
      </c>
      <c r="P18" s="4">
        <v>95195984.1079873</v>
      </c>
      <c r="Q18" s="4">
        <v>6109356.10010901</v>
      </c>
      <c r="R18" s="4">
        <v>69971425.932619497</v>
      </c>
      <c r="S18" s="4">
        <v>11738934.3312709</v>
      </c>
      <c r="T18" s="4">
        <v>8053069.40211803</v>
      </c>
      <c r="U18" s="4">
        <v>0</v>
      </c>
      <c r="V18" s="4">
        <v>7293867075.6993103</v>
      </c>
      <c r="W18" s="4">
        <v>2619712004.5049601</v>
      </c>
      <c r="X18" s="4">
        <v>991498575.67940795</v>
      </c>
      <c r="Y18" s="4">
        <v>322301484.28259999</v>
      </c>
      <c r="Z18" s="4">
        <v>13469730.090504499</v>
      </c>
      <c r="AA18" s="4">
        <v>438289776.78882003</v>
      </c>
      <c r="AB18" s="4">
        <v>18574615.8159637</v>
      </c>
      <c r="AC18" s="4">
        <v>903373428.86254096</v>
      </c>
      <c r="AD18" s="27"/>
      <c r="AE18" s="27"/>
      <c r="AF18" s="32"/>
      <c r="AG18" s="28">
        <f t="shared" si="47"/>
        <v>9.213055354610189</v>
      </c>
      <c r="AH18" s="28">
        <f t="shared" si="37"/>
        <v>7.6779331273666127</v>
      </c>
      <c r="AI18" s="28">
        <f t="shared" si="37"/>
        <v>9.3253338380881896</v>
      </c>
      <c r="AJ18" s="28">
        <f t="shared" si="37"/>
        <v>9.1765670539565143</v>
      </c>
      <c r="AK18" s="28">
        <f t="shared" si="37"/>
        <v>8.8160791896728394</v>
      </c>
      <c r="AL18" s="28">
        <f t="shared" si="37"/>
        <v>9.2495638047313999</v>
      </c>
      <c r="AM18" s="28">
        <f t="shared" si="37"/>
        <v>8.4330211614241684</v>
      </c>
      <c r="AN18" s="28">
        <f t="shared" si="37"/>
        <v>8.5178789334805973</v>
      </c>
      <c r="AO18" s="28">
        <f t="shared" si="37"/>
        <v>8.3160231301416392</v>
      </c>
      <c r="AP18" s="28">
        <f t="shared" si="37"/>
        <v>7.3080110643345924</v>
      </c>
      <c r="AQ18" s="28">
        <f t="shared" si="37"/>
        <v>6.2811222346011268</v>
      </c>
      <c r="AR18" s="28">
        <f t="shared" si="37"/>
        <v>7.9786186278327103</v>
      </c>
      <c r="AS18" s="28">
        <f t="shared" si="37"/>
        <v>6.7859954398815754</v>
      </c>
      <c r="AT18" s="28">
        <f t="shared" si="37"/>
        <v>7.8449207243960357</v>
      </c>
      <c r="AU18" s="28">
        <f t="shared" si="37"/>
        <v>7.0696286731419837</v>
      </c>
      <c r="AV18" s="28">
        <f t="shared" si="37"/>
        <v>6.9059614418997057</v>
      </c>
      <c r="AW18" s="28" t="e">
        <f t="shared" si="37"/>
        <v>#NUM!</v>
      </c>
      <c r="AX18" s="28">
        <f t="shared" si="38"/>
        <v>9.8629578444156127</v>
      </c>
      <c r="AY18" s="28">
        <f t="shared" si="38"/>
        <v>9.4182535502017881</v>
      </c>
      <c r="AZ18" s="28">
        <f t="shared" si="38"/>
        <v>8.9962920946633407</v>
      </c>
      <c r="BA18" s="28">
        <f t="shared" si="38"/>
        <v>8.508262305556574</v>
      </c>
      <c r="BB18" s="28">
        <f t="shared" si="38"/>
        <v>7.1293588933192034</v>
      </c>
      <c r="BC18" s="28">
        <f t="shared" si="38"/>
        <v>8.6417613407521046</v>
      </c>
      <c r="BD18" s="28">
        <f t="shared" si="38"/>
        <v>7.268919839889814</v>
      </c>
      <c r="BE18" s="28">
        <f t="shared" si="38"/>
        <v>8.9558673124063759</v>
      </c>
      <c r="BF18" s="32"/>
      <c r="BG18" s="32"/>
      <c r="BH18" s="32"/>
      <c r="BI18" s="28">
        <f t="shared" si="11"/>
        <v>2.4797942228357854</v>
      </c>
      <c r="BJ18" s="28">
        <f t="shared" si="48"/>
        <v>1.4853571922985795</v>
      </c>
      <c r="BK18" s="28">
        <f t="shared" si="49"/>
        <v>1.3489296476004971</v>
      </c>
      <c r="BL18" s="28">
        <f t="shared" si="49"/>
        <v>1.1914544870927428</v>
      </c>
      <c r="BM18" s="28">
        <f t="shared" si="50"/>
        <v>0.50082822031551721</v>
      </c>
      <c r="BN18" s="28">
        <f t="shared" si="51"/>
        <v>1.878011992950523</v>
      </c>
      <c r="BO18" s="28">
        <f t="shared" si="52"/>
        <v>1.2866449410607301</v>
      </c>
      <c r="BP18" s="28">
        <f t="shared" si="53"/>
        <v>1.0829682893435248</v>
      </c>
      <c r="BQ18" s="28">
        <f t="shared" si="54"/>
        <v>1.9437125880929043</v>
      </c>
      <c r="BR18" s="28">
        <f t="shared" si="18"/>
        <v>3.1688693737768512</v>
      </c>
      <c r="BS18" s="28">
        <f t="shared" si="55"/>
        <v>-0.47162183329646151</v>
      </c>
      <c r="BT18" s="28">
        <f t="shared" si="56"/>
        <v>1.1962475432191604</v>
      </c>
      <c r="BU18" s="28">
        <f t="shared" si="57"/>
        <v>-0.65317635270324259</v>
      </c>
      <c r="BV18" s="28">
        <f t="shared" si="58"/>
        <v>1.3003791068511064</v>
      </c>
      <c r="BW18" s="28">
        <f t="shared" si="59"/>
        <v>-0.12563398560282421</v>
      </c>
      <c r="BX18" s="28">
        <f t="shared" si="60"/>
        <v>-0.1189377580039824</v>
      </c>
      <c r="BY18" s="28" t="e">
        <f t="shared" si="61"/>
        <v>#NUM!</v>
      </c>
      <c r="BZ18" s="28">
        <f t="shared" si="62"/>
        <v>2.1329542766017213</v>
      </c>
      <c r="CA18" s="28">
        <f t="shared" si="63"/>
        <v>1.8243137988288778</v>
      </c>
      <c r="CB18" s="28">
        <f t="shared" si="64"/>
        <v>0.88197607797737954</v>
      </c>
      <c r="CC18" s="28">
        <f t="shared" si="65"/>
        <v>0.56926243593008941</v>
      </c>
      <c r="CD18" s="28">
        <f t="shared" si="66"/>
        <v>0.50428546319098788</v>
      </c>
      <c r="CE18" s="28">
        <f t="shared" si="67"/>
        <v>1.8139381980031621</v>
      </c>
      <c r="CF18" s="28">
        <f t="shared" si="68"/>
        <v>1.389002414742609</v>
      </c>
      <c r="CG18" s="28">
        <f t="shared" si="69"/>
        <v>1.4695212458549274</v>
      </c>
      <c r="CH18" s="28"/>
      <c r="CI18" s="28"/>
      <c r="CJ18" s="28">
        <f t="shared" si="70"/>
        <v>301.85211475401888</v>
      </c>
      <c r="CK18" s="28">
        <f t="shared" si="39"/>
        <v>30.574347144650435</v>
      </c>
      <c r="CL18" s="28">
        <f t="shared" si="39"/>
        <v>22.332104304406645</v>
      </c>
      <c r="CM18" s="28">
        <f t="shared" si="39"/>
        <v>15.540124258664914</v>
      </c>
      <c r="CN18" s="28">
        <f t="shared" si="39"/>
        <v>3.1683140286641622</v>
      </c>
      <c r="CO18" s="28">
        <f t="shared" si="39"/>
        <v>75.511307966595908</v>
      </c>
      <c r="CP18" s="28">
        <f t="shared" si="39"/>
        <v>19.348394825157673</v>
      </c>
      <c r="CQ18" s="28">
        <f t="shared" si="39"/>
        <v>12.105097431571753</v>
      </c>
      <c r="CR18" s="28">
        <f t="shared" si="39"/>
        <v>87.844098064049774</v>
      </c>
      <c r="CS18" s="28">
        <f t="shared" si="39"/>
        <v>1475.2627399697997</v>
      </c>
      <c r="CT18" s="28">
        <f t="shared" si="39"/>
        <v>0.33758113320475941</v>
      </c>
      <c r="CU18" s="28">
        <f t="shared" si="39"/>
        <v>15.712581495148155</v>
      </c>
      <c r="CV18" s="28">
        <f t="shared" si="39"/>
        <v>0.22224072609157886</v>
      </c>
      <c r="CW18" s="28">
        <f t="shared" si="39"/>
        <v>19.970047913050927</v>
      </c>
      <c r="CX18" s="28">
        <f t="shared" si="39"/>
        <v>0.74880030805358522</v>
      </c>
      <c r="CY18" s="28">
        <f t="shared" si="39"/>
        <v>0.76043525280432511</v>
      </c>
      <c r="CZ18" s="28" t="e">
        <f t="shared" si="39"/>
        <v>#NUM!</v>
      </c>
      <c r="DA18" s="28">
        <f t="shared" si="40"/>
        <v>135.81704481378341</v>
      </c>
      <c r="DB18" s="28">
        <f t="shared" si="40"/>
        <v>66.728874355217386</v>
      </c>
      <c r="DC18" s="28">
        <f t="shared" si="40"/>
        <v>7.6203703397000435</v>
      </c>
      <c r="DD18" s="28">
        <f t="shared" si="40"/>
        <v>3.7090478481394298</v>
      </c>
      <c r="DE18" s="28">
        <f t="shared" si="40"/>
        <v>3.1936363530264691</v>
      </c>
      <c r="DF18" s="28">
        <f t="shared" si="40"/>
        <v>65.153567109905751</v>
      </c>
      <c r="DG18" s="28">
        <f t="shared" si="40"/>
        <v>24.490768590424068</v>
      </c>
      <c r="DH18" s="28">
        <f t="shared" si="40"/>
        <v>29.479576883154532</v>
      </c>
      <c r="DI18" s="38"/>
      <c r="DJ18" s="28"/>
      <c r="DK18" s="37">
        <f t="shared" si="41"/>
        <v>4829.6338360643022</v>
      </c>
      <c r="DL18" s="37">
        <f t="shared" si="41"/>
        <v>489.18955431440696</v>
      </c>
      <c r="DM18" s="37">
        <f t="shared" si="41"/>
        <v>357.31366887050632</v>
      </c>
      <c r="DN18" s="37">
        <f t="shared" si="41"/>
        <v>248.64198813863862</v>
      </c>
      <c r="DO18" s="37">
        <f t="shared" si="41"/>
        <v>50.693024458626596</v>
      </c>
      <c r="DP18" s="37">
        <f t="shared" si="41"/>
        <v>1208.1809274655345</v>
      </c>
      <c r="DQ18" s="37">
        <f t="shared" si="41"/>
        <v>309.57431720252276</v>
      </c>
      <c r="DR18" s="37">
        <f t="shared" si="41"/>
        <v>193.68155890514805</v>
      </c>
      <c r="DS18" s="37">
        <f t="shared" si="41"/>
        <v>1405.5055690247964</v>
      </c>
      <c r="DT18" s="37">
        <f t="shared" si="41"/>
        <v>23604.203839516795</v>
      </c>
      <c r="DU18" s="37">
        <f t="shared" si="42"/>
        <v>5.4012981312761505</v>
      </c>
      <c r="DV18" s="37">
        <f t="shared" si="42"/>
        <v>251.40130392237049</v>
      </c>
      <c r="DW18" s="37">
        <f t="shared" si="42"/>
        <v>3.5558516174652617</v>
      </c>
      <c r="DX18" s="37">
        <f t="shared" si="42"/>
        <v>319.52076660881482</v>
      </c>
      <c r="DY18" s="37">
        <f t="shared" si="42"/>
        <v>11.980804928857363</v>
      </c>
      <c r="DZ18" s="37">
        <f t="shared" si="42"/>
        <v>12.166964044869202</v>
      </c>
      <c r="EA18" s="37" t="e">
        <f t="shared" si="42"/>
        <v>#NUM!</v>
      </c>
      <c r="EB18" s="37">
        <f t="shared" si="42"/>
        <v>2173.0727170205346</v>
      </c>
      <c r="EC18" s="37">
        <f t="shared" si="42"/>
        <v>1067.6619896834782</v>
      </c>
      <c r="ED18" s="37">
        <f t="shared" si="42"/>
        <v>121.9259254352007</v>
      </c>
      <c r="EE18" s="37">
        <f t="shared" si="43"/>
        <v>59.344765570230877</v>
      </c>
      <c r="EF18" s="37">
        <f t="shared" si="43"/>
        <v>51.098181648423505</v>
      </c>
      <c r="EG18" s="37">
        <f t="shared" si="43"/>
        <v>1042.457073758492</v>
      </c>
      <c r="EH18" s="37">
        <f t="shared" si="43"/>
        <v>391.85229744678509</v>
      </c>
      <c r="EI18" s="37">
        <f t="shared" si="43"/>
        <v>471.67323013047252</v>
      </c>
      <c r="EJ18" s="37"/>
      <c r="EK18" s="37"/>
      <c r="EL18" s="37"/>
      <c r="EM18" s="37">
        <f t="shared" si="44"/>
        <v>7.2444507540964533</v>
      </c>
      <c r="EN18" s="37">
        <f t="shared" si="44"/>
        <v>0.73378433147161048</v>
      </c>
      <c r="EO18" s="37">
        <f t="shared" si="44"/>
        <v>0.53597050330575946</v>
      </c>
      <c r="EP18" s="37">
        <f t="shared" si="44"/>
        <v>0.37296298220795793</v>
      </c>
      <c r="EQ18" s="37">
        <f t="shared" si="44"/>
        <v>7.603953668793989E-2</v>
      </c>
      <c r="ER18" s="37">
        <f t="shared" si="44"/>
        <v>1.8122713911983019</v>
      </c>
      <c r="ES18" s="37">
        <f t="shared" si="44"/>
        <v>0.46436147580378417</v>
      </c>
      <c r="ET18" s="37">
        <f t="shared" si="44"/>
        <v>0.29052233835772212</v>
      </c>
      <c r="EU18" s="37">
        <f t="shared" si="44"/>
        <v>2.1082583535371944</v>
      </c>
      <c r="EV18" s="37">
        <f t="shared" si="44"/>
        <v>35.406305759275192</v>
      </c>
      <c r="EW18" s="37">
        <f t="shared" si="45"/>
        <v>8.1019471969142262E-3</v>
      </c>
      <c r="EX18" s="37">
        <f t="shared" si="45"/>
        <v>0.37710195588355572</v>
      </c>
      <c r="EY18" s="37">
        <f t="shared" si="45"/>
        <v>5.3337774261978926E-3</v>
      </c>
      <c r="EZ18" s="37">
        <f t="shared" si="45"/>
        <v>0.47928114991322224</v>
      </c>
      <c r="FA18" s="37">
        <f t="shared" si="45"/>
        <v>1.7971207393286042E-2</v>
      </c>
      <c r="FB18" s="37">
        <f t="shared" si="45"/>
        <v>1.8250446067303801E-2</v>
      </c>
      <c r="FC18" s="37" t="e">
        <f t="shared" si="45"/>
        <v>#NUM!</v>
      </c>
      <c r="FD18" s="37">
        <f t="shared" si="45"/>
        <v>3.2596090755308018</v>
      </c>
      <c r="FE18" s="37">
        <f t="shared" si="45"/>
        <v>1.6014929845252173</v>
      </c>
      <c r="FF18" s="37">
        <f t="shared" si="45"/>
        <v>0.18288888815280102</v>
      </c>
      <c r="FG18" s="37">
        <f t="shared" si="46"/>
        <v>8.9017148355346312E-2</v>
      </c>
      <c r="FH18" s="37">
        <f t="shared" si="46"/>
        <v>7.6647272472635253E-2</v>
      </c>
      <c r="FI18" s="37">
        <f t="shared" si="46"/>
        <v>1.5636856106377381</v>
      </c>
      <c r="FJ18" s="37">
        <f t="shared" si="46"/>
        <v>0.5877784461701776</v>
      </c>
      <c r="FK18" s="37">
        <f t="shared" si="46"/>
        <v>0.7075098451957087</v>
      </c>
    </row>
    <row r="19" spans="1:167" s="2" customFormat="1" ht="14" x14ac:dyDescent="0.2">
      <c r="C19" s="2" t="s">
        <v>134</v>
      </c>
      <c r="D19" s="13"/>
      <c r="E19" s="15">
        <f>AVERAGE(E13:E18)</f>
        <v>1602594308.5695934</v>
      </c>
      <c r="F19" s="15">
        <f t="shared" ref="F19:AC19" si="71">AVERAGE(F13:F18)</f>
        <v>49535109.587126665</v>
      </c>
      <c r="G19" s="15">
        <f t="shared" si="71"/>
        <v>2121255882.8536282</v>
      </c>
      <c r="H19" s="15">
        <f t="shared" si="71"/>
        <v>1482845404.643815</v>
      </c>
      <c r="I19" s="15">
        <f t="shared" si="71"/>
        <v>630546205.41481531</v>
      </c>
      <c r="J19" s="15">
        <f t="shared" si="71"/>
        <v>1813210899.9258633</v>
      </c>
      <c r="K19" s="15">
        <f t="shared" si="71"/>
        <v>273651475.09507197</v>
      </c>
      <c r="L19" s="15">
        <f t="shared" si="71"/>
        <v>323100016.8211965</v>
      </c>
      <c r="M19" s="15">
        <f t="shared" si="71"/>
        <v>214155311.62638617</v>
      </c>
      <c r="N19" s="15">
        <f t="shared" si="71"/>
        <v>18628837.692337085</v>
      </c>
      <c r="O19" s="15">
        <f t="shared" si="71"/>
        <v>1952182.4080944797</v>
      </c>
      <c r="P19" s="15">
        <f t="shared" si="71"/>
        <v>91976167.603542939</v>
      </c>
      <c r="Q19" s="15">
        <f t="shared" si="71"/>
        <v>5567261.321003153</v>
      </c>
      <c r="R19" s="15">
        <f t="shared" si="71"/>
        <v>67928912.211880505</v>
      </c>
      <c r="S19" s="15">
        <f t="shared" si="71"/>
        <v>11090337.692416772</v>
      </c>
      <c r="T19" s="15">
        <f t="shared" si="71"/>
        <v>7576612.6967540644</v>
      </c>
      <c r="U19" s="15">
        <f t="shared" si="71"/>
        <v>69894.616684811175</v>
      </c>
      <c r="V19" s="15">
        <f t="shared" si="71"/>
        <v>7061244018.9201889</v>
      </c>
      <c r="W19" s="15">
        <f t="shared" si="71"/>
        <v>2505121700.1037517</v>
      </c>
      <c r="X19" s="15">
        <f t="shared" si="71"/>
        <v>975047104.33407867</v>
      </c>
      <c r="Y19" s="15">
        <f t="shared" si="71"/>
        <v>314213985.60932761</v>
      </c>
      <c r="Z19" s="15">
        <f t="shared" si="71"/>
        <v>13734234.031657316</v>
      </c>
      <c r="AA19" s="15">
        <f t="shared" si="71"/>
        <v>431798254.28594285</v>
      </c>
      <c r="AB19" s="15">
        <f t="shared" si="71"/>
        <v>19383586.132378198</v>
      </c>
      <c r="AC19" s="15">
        <f t="shared" si="71"/>
        <v>922797003.66423237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A20" s="3"/>
      <c r="B20" s="3"/>
      <c r="C20" s="3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2">
      <c r="A21" s="4" t="s">
        <v>22</v>
      </c>
      <c r="B21" s="4" t="s">
        <v>132</v>
      </c>
      <c r="C21" s="4" t="s">
        <v>129</v>
      </c>
      <c r="D21" s="4">
        <v>23254670.363236099</v>
      </c>
      <c r="E21" s="4">
        <v>226354033.02438301</v>
      </c>
      <c r="F21" s="4">
        <v>130166067.719007</v>
      </c>
      <c r="G21" s="4">
        <v>2036710554.3743601</v>
      </c>
      <c r="H21" s="4">
        <v>1496633011.9513299</v>
      </c>
      <c r="I21" s="4">
        <v>360568327.48281801</v>
      </c>
      <c r="J21" s="4">
        <v>1837249996.6305001</v>
      </c>
      <c r="K21" s="4">
        <v>88402217.018546104</v>
      </c>
      <c r="L21" s="4">
        <v>60420561.595793903</v>
      </c>
      <c r="M21" s="4">
        <v>273434466.16102999</v>
      </c>
      <c r="N21" s="9">
        <f>PeakArea!N33</f>
        <v>19060070.815847401</v>
      </c>
      <c r="O21" s="4">
        <v>650300.88969728805</v>
      </c>
      <c r="P21" s="4">
        <v>113081138.786662</v>
      </c>
      <c r="Q21" s="4">
        <v>0</v>
      </c>
      <c r="R21" s="4">
        <v>63369842.693618096</v>
      </c>
      <c r="S21" s="4">
        <v>6302407.3700631298</v>
      </c>
      <c r="T21" s="4">
        <v>677691.76146814902</v>
      </c>
      <c r="U21" s="4">
        <v>0</v>
      </c>
      <c r="V21" s="4">
        <v>7235174988.1416502</v>
      </c>
      <c r="W21" s="4">
        <v>2489699770.7238598</v>
      </c>
      <c r="X21" s="4">
        <v>1025709323.84017</v>
      </c>
      <c r="Y21" s="4">
        <v>322200404.18958998</v>
      </c>
      <c r="Z21" s="4">
        <v>12265679.711678499</v>
      </c>
      <c r="AA21" s="4">
        <v>438244194.05115199</v>
      </c>
      <c r="AB21" s="4">
        <v>22893173.888568401</v>
      </c>
      <c r="AC21" s="4">
        <v>971994331.91495705</v>
      </c>
      <c r="AD21" s="33"/>
      <c r="AE21" s="33"/>
      <c r="AF21" s="32"/>
      <c r="AG21" s="28">
        <f>LOG10(E21)</f>
        <v>8.3547882368680781</v>
      </c>
      <c r="AH21" s="28">
        <f>LOG10(F21)</f>
        <v>8.1144977851305686</v>
      </c>
      <c r="AI21" s="28">
        <f t="shared" ref="AI21:AX26" si="72">LOG10(G21)</f>
        <v>9.3089293139437999</v>
      </c>
      <c r="AJ21" s="28">
        <f t="shared" si="72"/>
        <v>9.1751153204341094</v>
      </c>
      <c r="AK21" s="28">
        <f t="shared" si="72"/>
        <v>8.5569875753992655</v>
      </c>
      <c r="AL21" s="28">
        <f t="shared" si="72"/>
        <v>9.2641682552551927</v>
      </c>
      <c r="AM21" s="28">
        <f t="shared" si="72"/>
        <v>7.9464631567194912</v>
      </c>
      <c r="AN21" s="28">
        <f t="shared" si="72"/>
        <v>7.7811847576274449</v>
      </c>
      <c r="AO21" s="28">
        <f t="shared" si="72"/>
        <v>8.4368532560991323</v>
      </c>
      <c r="AP21" s="28">
        <f t="shared" si="72"/>
        <v>7.2801245098843967</v>
      </c>
      <c r="AQ21" s="28">
        <f t="shared" si="72"/>
        <v>5.8131143481803704</v>
      </c>
      <c r="AR21" s="28">
        <f t="shared" si="72"/>
        <v>8.0533901734138134</v>
      </c>
      <c r="AS21" s="28" t="e">
        <f t="shared" si="72"/>
        <v>#NUM!</v>
      </c>
      <c r="AT21" s="28">
        <f t="shared" si="72"/>
        <v>7.8018826290539369</v>
      </c>
      <c r="AU21" s="28">
        <f t="shared" si="72"/>
        <v>6.7995064713312567</v>
      </c>
      <c r="AV21" s="28">
        <f t="shared" si="72"/>
        <v>5.8310322060610522</v>
      </c>
      <c r="AW21" s="28" t="e">
        <f t="shared" si="72"/>
        <v>#NUM!</v>
      </c>
      <c r="AX21" s="28">
        <f t="shared" si="72"/>
        <v>9.8594490393203351</v>
      </c>
      <c r="AY21" s="28">
        <f t="shared" ref="AY21:BE26" si="73">LOG10(W21)</f>
        <v>9.3961469793129009</v>
      </c>
      <c r="AZ21" s="28">
        <f t="shared" si="73"/>
        <v>9.0110243033313413</v>
      </c>
      <c r="BA21" s="28">
        <f t="shared" si="73"/>
        <v>8.5081260808913886</v>
      </c>
      <c r="BB21" s="28">
        <f t="shared" si="73"/>
        <v>7.0886916199579675</v>
      </c>
      <c r="BC21" s="28">
        <f t="shared" si="73"/>
        <v>8.6417161711816917</v>
      </c>
      <c r="BD21" s="28">
        <f t="shared" si="73"/>
        <v>7.3597060070361335</v>
      </c>
      <c r="BE21" s="28">
        <f t="shared" si="73"/>
        <v>8.9876637323900255</v>
      </c>
      <c r="BF21" s="32"/>
      <c r="BG21" s="32"/>
      <c r="BH21" s="32"/>
      <c r="BI21" s="28">
        <f t="shared" si="11"/>
        <v>1.6167805297818783</v>
      </c>
      <c r="BJ21" s="28">
        <f>(AH21-5.9974)/1.1314</f>
        <v>1.8712195378562568</v>
      </c>
      <c r="BK21" s="28">
        <f>(AI21-8.051)/0.9447</f>
        <v>1.3315648501575099</v>
      </c>
      <c r="BL21" s="28">
        <f>(AJ21-8.051)/0.9447</f>
        <v>1.1899177732974586</v>
      </c>
      <c r="BM21" s="28">
        <f>(AK21-8.3449)/0.9408</f>
        <v>0.22543322215057887</v>
      </c>
      <c r="BN21" s="28">
        <f>(AL21-7.5263)/0.9176</f>
        <v>1.8939279154917097</v>
      </c>
      <c r="BO21" s="28">
        <f>(AM21-7.0015)/1.1126</f>
        <v>0.84932874053522478</v>
      </c>
      <c r="BP21" s="28">
        <f>(AN21-7.5901)/0.8567</f>
        <v>0.22304745841886922</v>
      </c>
      <c r="BQ21" s="28">
        <f>(AO21-5.9134)/1.2361</f>
        <v>2.0414636810121611</v>
      </c>
      <c r="BR21" s="28">
        <f t="shared" si="18"/>
        <v>3.1339893807184454</v>
      </c>
      <c r="BS21" s="28">
        <f>(AQ21-6.7219)/0.9346</f>
        <v>-0.97237925510339118</v>
      </c>
      <c r="BT21" s="28">
        <f>(AR21-6.9453)/0.8638</f>
        <v>1.2828087212477584</v>
      </c>
      <c r="BU21" s="28" t="e">
        <f>(AS21-7.3329)/0.8373</f>
        <v>#NUM!</v>
      </c>
      <c r="BV21" s="28">
        <f>(AT21-6.7448)/0.846</f>
        <v>1.2495066537280581</v>
      </c>
      <c r="BW21" s="28">
        <f>(AU21-7.1878)/0.9406</f>
        <v>-0.41281472322851737</v>
      </c>
      <c r="BX21" s="28">
        <f>(AV21-7.0163)/0.9277</f>
        <v>-1.2776412568060236</v>
      </c>
      <c r="BY21" s="28" t="e">
        <f>(AW21-5.9407)/1.1253</f>
        <v>#NUM!</v>
      </c>
      <c r="BZ21" s="28">
        <f>(AX21-8.0877)/0.8323</f>
        <v>2.1287384829032021</v>
      </c>
      <c r="CA21" s="28">
        <f>(AY21-7.9256)/0.8182</f>
        <v>1.7972952570433887</v>
      </c>
      <c r="CB21" s="28">
        <f>(AZ21-8.1518)/0.9575</f>
        <v>0.89736219669069617</v>
      </c>
      <c r="CC21" s="28">
        <f>(BA21-7.969)/0.9473</f>
        <v>0.56911863284217057</v>
      </c>
      <c r="CD21" s="28">
        <f>(BB21-6.6282)/0.9938</f>
        <v>0.46336447973230815</v>
      </c>
      <c r="CE21" s="28">
        <f>(BC21-7.0903)/0.8553</f>
        <v>1.8138853866265541</v>
      </c>
      <c r="CF21" s="28">
        <f>(BD21-5.4628)/1.3003</f>
        <v>1.4588218157626194</v>
      </c>
      <c r="CG21" s="28">
        <f>(BE21-8.125)/0.5654</f>
        <v>1.525758281552928</v>
      </c>
      <c r="CH21" s="28"/>
      <c r="CI21" s="28"/>
      <c r="CJ21" s="28">
        <f>10^BI21</f>
        <v>41.379051341327191</v>
      </c>
      <c r="CK21" s="28">
        <f t="shared" ref="CK21:CZ26" si="74">10^BJ21</f>
        <v>74.339483243486114</v>
      </c>
      <c r="CL21" s="28">
        <f t="shared" si="74"/>
        <v>21.456794912068609</v>
      </c>
      <c r="CM21" s="28">
        <f t="shared" si="74"/>
        <v>15.485234030572181</v>
      </c>
      <c r="CN21" s="28">
        <f t="shared" si="74"/>
        <v>1.680479512488134</v>
      </c>
      <c r="CO21" s="28">
        <f t="shared" si="74"/>
        <v>78.32996193455493</v>
      </c>
      <c r="CP21" s="28">
        <f t="shared" si="74"/>
        <v>7.0685240589732841</v>
      </c>
      <c r="CQ21" s="28">
        <f t="shared" si="74"/>
        <v>1.6712732361376934</v>
      </c>
      <c r="CR21" s="28">
        <f t="shared" si="74"/>
        <v>110.01798360932941</v>
      </c>
      <c r="CS21" s="28">
        <f t="shared" si="74"/>
        <v>1361.4113931006671</v>
      </c>
      <c r="CT21" s="28">
        <f t="shared" si="74"/>
        <v>0.10656651044502745</v>
      </c>
      <c r="CU21" s="28">
        <f t="shared" si="74"/>
        <v>19.178238767132825</v>
      </c>
      <c r="CV21" s="28" t="e">
        <f t="shared" si="74"/>
        <v>#NUM!</v>
      </c>
      <c r="CW21" s="28">
        <f t="shared" si="74"/>
        <v>17.762604817672251</v>
      </c>
      <c r="CX21" s="28">
        <f t="shared" si="74"/>
        <v>0.38653184237212079</v>
      </c>
      <c r="CY21" s="28">
        <f t="shared" si="74"/>
        <v>5.2766555257753478E-2</v>
      </c>
      <c r="CZ21" s="28" t="e">
        <f t="shared" si="74"/>
        <v>#NUM!</v>
      </c>
      <c r="DA21" s="28">
        <f t="shared" ref="DA21:DH26" si="75">10^BZ21</f>
        <v>134.50501675173163</v>
      </c>
      <c r="DB21" s="28">
        <f t="shared" si="75"/>
        <v>62.704001575107789</v>
      </c>
      <c r="DC21" s="28">
        <f t="shared" si="75"/>
        <v>7.8951829246014569</v>
      </c>
      <c r="DD21" s="28">
        <f t="shared" si="75"/>
        <v>3.7078199158010756</v>
      </c>
      <c r="DE21" s="28">
        <f t="shared" si="75"/>
        <v>2.9064608656805118</v>
      </c>
      <c r="DF21" s="28">
        <f t="shared" si="75"/>
        <v>65.145644742678954</v>
      </c>
      <c r="DG21" s="28">
        <f t="shared" si="75"/>
        <v>28.762181052911117</v>
      </c>
      <c r="DH21" s="28">
        <f t="shared" si="75"/>
        <v>33.555080230294926</v>
      </c>
      <c r="DI21" s="38"/>
      <c r="DJ21" s="28"/>
      <c r="DK21" s="37">
        <f t="shared" ref="DK21:DT26" si="76">16*CJ21</f>
        <v>662.06482146123506</v>
      </c>
      <c r="DL21" s="37">
        <f t="shared" si="76"/>
        <v>1189.4317318957778</v>
      </c>
      <c r="DM21" s="37">
        <f t="shared" si="76"/>
        <v>343.30871859309775</v>
      </c>
      <c r="DN21" s="37">
        <f t="shared" si="76"/>
        <v>247.7637444891549</v>
      </c>
      <c r="DO21" s="37">
        <f t="shared" si="76"/>
        <v>26.887672199810144</v>
      </c>
      <c r="DP21" s="37">
        <f t="shared" si="76"/>
        <v>1253.2793909528789</v>
      </c>
      <c r="DQ21" s="37">
        <f t="shared" si="76"/>
        <v>113.09638494357255</v>
      </c>
      <c r="DR21" s="37">
        <f t="shared" si="76"/>
        <v>26.740371778203095</v>
      </c>
      <c r="DS21" s="37">
        <f t="shared" si="76"/>
        <v>1760.2877377492705</v>
      </c>
      <c r="DT21" s="37">
        <f t="shared" si="76"/>
        <v>21782.582289610673</v>
      </c>
      <c r="DU21" s="37">
        <f t="shared" ref="DU21:ED26" si="77">16*CT21</f>
        <v>1.7050641671204392</v>
      </c>
      <c r="DV21" s="37">
        <f t="shared" si="77"/>
        <v>306.8518202741252</v>
      </c>
      <c r="DW21" s="37" t="e">
        <f t="shared" si="77"/>
        <v>#NUM!</v>
      </c>
      <c r="DX21" s="37">
        <f t="shared" si="77"/>
        <v>284.20167708275602</v>
      </c>
      <c r="DY21" s="37">
        <f t="shared" si="77"/>
        <v>6.1845094779539327</v>
      </c>
      <c r="DZ21" s="37">
        <f t="shared" si="77"/>
        <v>0.84426488412405565</v>
      </c>
      <c r="EA21" s="37" t="e">
        <f t="shared" si="77"/>
        <v>#NUM!</v>
      </c>
      <c r="EB21" s="37">
        <f t="shared" si="77"/>
        <v>2152.0802680277061</v>
      </c>
      <c r="EC21" s="37">
        <f t="shared" si="77"/>
        <v>1003.2640252017246</v>
      </c>
      <c r="ED21" s="37">
        <f t="shared" si="77"/>
        <v>126.32292679362331</v>
      </c>
      <c r="EE21" s="37">
        <f t="shared" ref="EE21:EI26" si="78">16*DD21</f>
        <v>59.32511865281721</v>
      </c>
      <c r="EF21" s="37">
        <f t="shared" si="78"/>
        <v>46.503373850888188</v>
      </c>
      <c r="EG21" s="37">
        <f t="shared" si="78"/>
        <v>1042.3303158828633</v>
      </c>
      <c r="EH21" s="37">
        <f t="shared" si="78"/>
        <v>460.19489684657788</v>
      </c>
      <c r="EI21" s="37">
        <f t="shared" si="78"/>
        <v>536.88128368471882</v>
      </c>
      <c r="EJ21" s="37"/>
      <c r="EK21" s="37"/>
      <c r="EL21" s="37"/>
      <c r="EM21" s="37">
        <f t="shared" ref="EM21:EV26" si="79">DK21*1.5/1000</f>
        <v>0.99309723219185253</v>
      </c>
      <c r="EN21" s="37">
        <f t="shared" si="79"/>
        <v>1.7841475978436667</v>
      </c>
      <c r="EO21" s="37">
        <f t="shared" si="79"/>
        <v>0.51496307788964668</v>
      </c>
      <c r="EP21" s="37">
        <f t="shared" si="79"/>
        <v>0.37164561673373236</v>
      </c>
      <c r="EQ21" s="37">
        <f t="shared" si="79"/>
        <v>4.033150829971522E-2</v>
      </c>
      <c r="ER21" s="37">
        <f t="shared" si="79"/>
        <v>1.8799190864293183</v>
      </c>
      <c r="ES21" s="37">
        <f t="shared" si="79"/>
        <v>0.16964457741535882</v>
      </c>
      <c r="ET21" s="37">
        <f t="shared" si="79"/>
        <v>4.011055766730464E-2</v>
      </c>
      <c r="EU21" s="37">
        <f t="shared" si="79"/>
        <v>2.6404316066239057</v>
      </c>
      <c r="EV21" s="37">
        <f t="shared" si="79"/>
        <v>32.673873434416009</v>
      </c>
      <c r="EW21" s="37">
        <f t="shared" ref="EW21:FF26" si="80">DU21*1.5/1000</f>
        <v>2.5575962506806586E-3</v>
      </c>
      <c r="EX21" s="37">
        <f t="shared" si="80"/>
        <v>0.4602777304111878</v>
      </c>
      <c r="EY21" s="37" t="e">
        <f t="shared" si="80"/>
        <v>#NUM!</v>
      </c>
      <c r="EZ21" s="37">
        <f t="shared" si="80"/>
        <v>0.42630251562413402</v>
      </c>
      <c r="FA21" s="37">
        <f t="shared" si="80"/>
        <v>9.2767642169309002E-3</v>
      </c>
      <c r="FB21" s="37">
        <f t="shared" si="80"/>
        <v>1.2663973261860834E-3</v>
      </c>
      <c r="FC21" s="37" t="e">
        <f t="shared" si="80"/>
        <v>#NUM!</v>
      </c>
      <c r="FD21" s="37">
        <f t="shared" si="80"/>
        <v>3.2281204020415588</v>
      </c>
      <c r="FE21" s="37">
        <f t="shared" si="80"/>
        <v>1.5048960378025871</v>
      </c>
      <c r="FF21" s="37">
        <f t="shared" si="80"/>
        <v>0.18948439019043498</v>
      </c>
      <c r="FG21" s="37">
        <f t="shared" ref="FG21:FK26" si="81">EE21*1.5/1000</f>
        <v>8.8987677979225827E-2</v>
      </c>
      <c r="FH21" s="37">
        <f t="shared" si="81"/>
        <v>6.9755060776332284E-2</v>
      </c>
      <c r="FI21" s="37">
        <f t="shared" si="81"/>
        <v>1.563495473824295</v>
      </c>
      <c r="FJ21" s="37">
        <f t="shared" si="81"/>
        <v>0.69029234526986682</v>
      </c>
      <c r="FK21" s="37">
        <f t="shared" si="81"/>
        <v>0.80532192552707826</v>
      </c>
    </row>
    <row r="22" spans="1:167" s="4" customFormat="1" ht="14" x14ac:dyDescent="0.2">
      <c r="A22" s="4" t="s">
        <v>23</v>
      </c>
      <c r="B22" s="4" t="s">
        <v>132</v>
      </c>
      <c r="C22" s="4" t="s">
        <v>129</v>
      </c>
      <c r="D22" s="4">
        <v>23599054.409242999</v>
      </c>
      <c r="E22" s="4">
        <v>231104635.98730201</v>
      </c>
      <c r="F22" s="4">
        <v>127262439.16001301</v>
      </c>
      <c r="G22" s="4">
        <v>2071203507.01688</v>
      </c>
      <c r="H22" s="4">
        <v>1468373774.6078899</v>
      </c>
      <c r="I22" s="4">
        <v>371177263.49186498</v>
      </c>
      <c r="J22" s="4">
        <v>1894776424.43504</v>
      </c>
      <c r="K22" s="4">
        <v>101085476.87083399</v>
      </c>
      <c r="L22" s="4">
        <v>58892605.4049187</v>
      </c>
      <c r="M22" s="4">
        <v>271024572.60802102</v>
      </c>
      <c r="N22" s="9">
        <f>PeakArea!N34</f>
        <v>18703527.716956001</v>
      </c>
      <c r="O22" s="4">
        <v>571261.19103370502</v>
      </c>
      <c r="P22" s="4">
        <v>109376416.229702</v>
      </c>
      <c r="Q22" s="4">
        <v>0</v>
      </c>
      <c r="R22" s="4">
        <v>61567554.6030697</v>
      </c>
      <c r="S22" s="4">
        <v>6159450.6198332403</v>
      </c>
      <c r="T22" s="4">
        <v>983247.11891791399</v>
      </c>
      <c r="U22" s="4">
        <v>0</v>
      </c>
      <c r="V22" s="4">
        <v>7073238038.48421</v>
      </c>
      <c r="W22" s="4">
        <v>2511069352.1230602</v>
      </c>
      <c r="X22" s="4">
        <v>989068402.59813702</v>
      </c>
      <c r="Y22" s="4">
        <v>314854734.98038</v>
      </c>
      <c r="Z22" s="4">
        <v>12864412.500198601</v>
      </c>
      <c r="AA22" s="4">
        <v>457462948.46765703</v>
      </c>
      <c r="AB22" s="4">
        <v>20359585.809708402</v>
      </c>
      <c r="AC22" s="4">
        <v>991408477.26221704</v>
      </c>
      <c r="AD22" s="33"/>
      <c r="AE22" s="33"/>
      <c r="AF22" s="32"/>
      <c r="AG22" s="28">
        <f t="shared" ref="AG22:AH26" si="82">LOG10(E22)</f>
        <v>8.3638086575669881</v>
      </c>
      <c r="AH22" s="28">
        <f t="shared" si="82"/>
        <v>8.1047002428321751</v>
      </c>
      <c r="AI22" s="28">
        <f t="shared" si="72"/>
        <v>9.3162227727864089</v>
      </c>
      <c r="AJ22" s="28">
        <f t="shared" si="72"/>
        <v>9.1668366193318214</v>
      </c>
      <c r="AK22" s="28">
        <f t="shared" si="72"/>
        <v>8.569581365600591</v>
      </c>
      <c r="AL22" s="28">
        <f t="shared" si="72"/>
        <v>9.2775579724241553</v>
      </c>
      <c r="AM22" s="28">
        <f t="shared" si="72"/>
        <v>8.0046887642168514</v>
      </c>
      <c r="AN22" s="28">
        <f t="shared" si="72"/>
        <v>7.7700607679034679</v>
      </c>
      <c r="AO22" s="28">
        <f t="shared" si="72"/>
        <v>8.4330086682333523</v>
      </c>
      <c r="AP22" s="28">
        <f t="shared" si="72"/>
        <v>7.2719235275800882</v>
      </c>
      <c r="AQ22" s="28">
        <f t="shared" si="72"/>
        <v>5.7568347210106481</v>
      </c>
      <c r="AR22" s="28">
        <f t="shared" si="72"/>
        <v>8.0389236894064862</v>
      </c>
      <c r="AS22" s="28" t="e">
        <f t="shared" si="72"/>
        <v>#NUM!</v>
      </c>
      <c r="AT22" s="28">
        <f t="shared" si="72"/>
        <v>7.7893519042251702</v>
      </c>
      <c r="AU22" s="28">
        <f t="shared" si="72"/>
        <v>6.7895419778438111</v>
      </c>
      <c r="AV22" s="28">
        <f t="shared" si="72"/>
        <v>5.9926626825265998</v>
      </c>
      <c r="AW22" s="28" t="e">
        <f t="shared" si="72"/>
        <v>#NUM!</v>
      </c>
      <c r="AX22" s="28">
        <f t="shared" si="72"/>
        <v>9.8496182738127782</v>
      </c>
      <c r="AY22" s="28">
        <f t="shared" si="73"/>
        <v>9.3998587074673718</v>
      </c>
      <c r="AZ22" s="28">
        <f t="shared" si="73"/>
        <v>8.9952263278394966</v>
      </c>
      <c r="BA22" s="28">
        <f t="shared" si="73"/>
        <v>8.4981102288764117</v>
      </c>
      <c r="BB22" s="28">
        <f t="shared" si="73"/>
        <v>7.1093899573751331</v>
      </c>
      <c r="BC22" s="28">
        <f t="shared" si="73"/>
        <v>8.6603559247900748</v>
      </c>
      <c r="BD22" s="28">
        <f t="shared" si="73"/>
        <v>7.308768938576911</v>
      </c>
      <c r="BE22" s="28">
        <f t="shared" si="73"/>
        <v>8.9962526281181159</v>
      </c>
      <c r="BF22" s="32"/>
      <c r="BG22" s="32"/>
      <c r="BH22" s="32"/>
      <c r="BI22" s="28">
        <f t="shared" si="11"/>
        <v>1.6258508371714309</v>
      </c>
      <c r="BJ22" s="28">
        <f t="shared" ref="BJ22:BJ26" si="83">(AH22-5.9974)/1.1314</f>
        <v>1.8625598752273071</v>
      </c>
      <c r="BK22" s="28">
        <f t="shared" ref="BK22:BL26" si="84">(AI22-8.051)/0.9447</f>
        <v>1.3392852469423189</v>
      </c>
      <c r="BL22" s="28">
        <f t="shared" si="84"/>
        <v>1.1811544610265918</v>
      </c>
      <c r="BM22" s="28">
        <f t="shared" ref="BM22:BM26" si="85">(AK22-8.3449)/0.9408</f>
        <v>0.23881947874212389</v>
      </c>
      <c r="BN22" s="28">
        <f t="shared" ref="BN22:BN26" si="86">(AL22-7.5263)/0.9176</f>
        <v>1.9085200222582337</v>
      </c>
      <c r="BO22" s="28">
        <f t="shared" ref="BO22:BO26" si="87">(AM22-7.0015)/1.1126</f>
        <v>0.90166166116919944</v>
      </c>
      <c r="BP22" s="28">
        <f t="shared" ref="BP22:BP26" si="88">(AN22-7.5901)/0.8567</f>
        <v>0.21006276164756421</v>
      </c>
      <c r="BQ22" s="28">
        <f t="shared" ref="BQ22:BQ26" si="89">(AO22-5.9134)/1.2361</f>
        <v>2.0383534246690012</v>
      </c>
      <c r="BR22" s="28">
        <f t="shared" si="18"/>
        <v>3.123731741813744</v>
      </c>
      <c r="BS22" s="28">
        <f t="shared" ref="BS22:BS26" si="90">(AQ22-6.7219)/0.9346</f>
        <v>-1.0325971313817159</v>
      </c>
      <c r="BT22" s="28">
        <f t="shared" ref="BT22:BT26" si="91">(AR22-6.9453)/0.8638</f>
        <v>1.2660612287641659</v>
      </c>
      <c r="BU22" s="28" t="e">
        <f t="shared" ref="BU22:BU26" si="92">(AS22-7.3329)/0.8373</f>
        <v>#NUM!</v>
      </c>
      <c r="BV22" s="28">
        <f t="shared" ref="BV22:BV26" si="93">(AT22-6.7448)/0.846</f>
        <v>1.2346949222519747</v>
      </c>
      <c r="BW22" s="28">
        <f t="shared" ref="BW22:BW26" si="94">(AU22-7.1878)/0.9406</f>
        <v>-0.4234084862387722</v>
      </c>
      <c r="BX22" s="28">
        <f t="shared" ref="BX22:BX26" si="95">(AV22-7.0163)/0.9277</f>
        <v>-1.1034141613381485</v>
      </c>
      <c r="BY22" s="28" t="e">
        <f t="shared" ref="BY22:BY26" si="96">(AW22-5.9407)/1.1253</f>
        <v>#NUM!</v>
      </c>
      <c r="BZ22" s="28">
        <f t="shared" ref="BZ22:BZ26" si="97">(AX22-8.0877)/0.8323</f>
        <v>2.1169269179535966</v>
      </c>
      <c r="CA22" s="28">
        <f t="shared" ref="CA22:CA26" si="98">(AY22-7.9256)/0.8182</f>
        <v>1.8018317128665016</v>
      </c>
      <c r="CB22" s="28">
        <f t="shared" ref="CB22:CB26" si="99">(AZ22-8.1518)/0.9575</f>
        <v>0.88086300557649799</v>
      </c>
      <c r="CC22" s="28">
        <f t="shared" ref="CC22:CC26" si="100">(BA22-7.969)/0.9473</f>
        <v>0.55854558099483942</v>
      </c>
      <c r="CD22" s="28">
        <f t="shared" ref="CD22:CD26" si="101">(BB22-6.6282)/0.9938</f>
        <v>0.48419194744931926</v>
      </c>
      <c r="CE22" s="28">
        <f t="shared" ref="CE22:CE26" si="102">(BC22-7.0903)/0.8553</f>
        <v>1.8356786212908627</v>
      </c>
      <c r="CF22" s="28">
        <f t="shared" ref="CF22:CF26" si="103">(BD22-5.4628)/1.3003</f>
        <v>1.4196484954063764</v>
      </c>
      <c r="CG22" s="28">
        <f t="shared" ref="CG22:CG26" si="104">(BE22-8.125)/0.5654</f>
        <v>1.5409491123419099</v>
      </c>
      <c r="CH22" s="28"/>
      <c r="CI22" s="28"/>
      <c r="CJ22" s="28">
        <f t="shared" ref="CJ22:CJ26" si="105">10^BI22</f>
        <v>42.252346938592396</v>
      </c>
      <c r="CK22" s="28">
        <f t="shared" si="74"/>
        <v>72.871863442717597</v>
      </c>
      <c r="CL22" s="28">
        <f t="shared" si="74"/>
        <v>21.841640114530318</v>
      </c>
      <c r="CM22" s="28">
        <f t="shared" si="74"/>
        <v>15.175900170332049</v>
      </c>
      <c r="CN22" s="28">
        <f t="shared" si="74"/>
        <v>1.7330834649097864</v>
      </c>
      <c r="CO22" s="28">
        <f t="shared" si="74"/>
        <v>81.006528722161079</v>
      </c>
      <c r="CP22" s="28">
        <f t="shared" si="74"/>
        <v>7.9737324845484316</v>
      </c>
      <c r="CQ22" s="28">
        <f t="shared" si="74"/>
        <v>1.6220444886146375</v>
      </c>
      <c r="CR22" s="28">
        <f t="shared" si="74"/>
        <v>109.23289015925661</v>
      </c>
      <c r="CS22" s="28">
        <f t="shared" si="74"/>
        <v>1329.6328669368286</v>
      </c>
      <c r="CT22" s="28">
        <f t="shared" si="74"/>
        <v>9.2768998602330455E-2</v>
      </c>
      <c r="CU22" s="28">
        <f t="shared" si="74"/>
        <v>18.452755559816477</v>
      </c>
      <c r="CV22" s="28" t="e">
        <f t="shared" si="74"/>
        <v>#NUM!</v>
      </c>
      <c r="CW22" s="28">
        <f t="shared" si="74"/>
        <v>17.167020361516919</v>
      </c>
      <c r="CX22" s="28">
        <f t="shared" si="74"/>
        <v>0.37721722318008405</v>
      </c>
      <c r="CY22" s="28">
        <f t="shared" si="74"/>
        <v>7.8810818629006379E-2</v>
      </c>
      <c r="CZ22" s="28" t="e">
        <f t="shared" si="74"/>
        <v>#NUM!</v>
      </c>
      <c r="DA22" s="28">
        <f t="shared" si="75"/>
        <v>130.89616355026118</v>
      </c>
      <c r="DB22" s="28">
        <f t="shared" si="75"/>
        <v>63.362413721361669</v>
      </c>
      <c r="DC22" s="28">
        <f t="shared" si="75"/>
        <v>7.6008647644122709</v>
      </c>
      <c r="DD22" s="28">
        <f t="shared" si="75"/>
        <v>3.6186416787449049</v>
      </c>
      <c r="DE22" s="28">
        <f t="shared" si="75"/>
        <v>3.0492423817735266</v>
      </c>
      <c r="DF22" s="28">
        <f t="shared" si="75"/>
        <v>68.498115155547737</v>
      </c>
      <c r="DG22" s="28">
        <f t="shared" si="75"/>
        <v>26.281399951803401</v>
      </c>
      <c r="DH22" s="28">
        <f t="shared" si="75"/>
        <v>34.749544191759952</v>
      </c>
      <c r="DI22" s="38"/>
      <c r="DJ22" s="28"/>
      <c r="DK22" s="37">
        <f t="shared" si="76"/>
        <v>676.03755101747834</v>
      </c>
      <c r="DL22" s="37">
        <f t="shared" si="76"/>
        <v>1165.9498150834816</v>
      </c>
      <c r="DM22" s="37">
        <f t="shared" si="76"/>
        <v>349.46624183248508</v>
      </c>
      <c r="DN22" s="37">
        <f t="shared" si="76"/>
        <v>242.81440272531279</v>
      </c>
      <c r="DO22" s="37">
        <f t="shared" si="76"/>
        <v>27.729335438556582</v>
      </c>
      <c r="DP22" s="37">
        <f t="shared" si="76"/>
        <v>1296.1044595545773</v>
      </c>
      <c r="DQ22" s="37">
        <f t="shared" si="76"/>
        <v>127.57971975277491</v>
      </c>
      <c r="DR22" s="37">
        <f t="shared" si="76"/>
        <v>25.952711817834199</v>
      </c>
      <c r="DS22" s="37">
        <f t="shared" si="76"/>
        <v>1747.7262425481058</v>
      </c>
      <c r="DT22" s="37">
        <f t="shared" si="76"/>
        <v>21274.125870989257</v>
      </c>
      <c r="DU22" s="37">
        <f t="shared" si="77"/>
        <v>1.4843039776372873</v>
      </c>
      <c r="DV22" s="37">
        <f t="shared" si="77"/>
        <v>295.24408895706364</v>
      </c>
      <c r="DW22" s="37" t="e">
        <f t="shared" si="77"/>
        <v>#NUM!</v>
      </c>
      <c r="DX22" s="37">
        <f t="shared" si="77"/>
        <v>274.6723257842707</v>
      </c>
      <c r="DY22" s="37">
        <f t="shared" si="77"/>
        <v>6.0354755708813448</v>
      </c>
      <c r="DZ22" s="37">
        <f t="shared" si="77"/>
        <v>1.2609730980641021</v>
      </c>
      <c r="EA22" s="37" t="e">
        <f t="shared" si="77"/>
        <v>#NUM!</v>
      </c>
      <c r="EB22" s="37">
        <f t="shared" si="77"/>
        <v>2094.3386168041789</v>
      </c>
      <c r="EC22" s="37">
        <f t="shared" si="77"/>
        <v>1013.7986195417867</v>
      </c>
      <c r="ED22" s="37">
        <f t="shared" si="77"/>
        <v>121.61383623059633</v>
      </c>
      <c r="EE22" s="37">
        <f t="shared" si="78"/>
        <v>57.898266859918479</v>
      </c>
      <c r="EF22" s="37">
        <f t="shared" si="78"/>
        <v>48.787878108376425</v>
      </c>
      <c r="EG22" s="37">
        <f t="shared" si="78"/>
        <v>1095.9698424887638</v>
      </c>
      <c r="EH22" s="37">
        <f t="shared" si="78"/>
        <v>420.50239922885442</v>
      </c>
      <c r="EI22" s="37">
        <f t="shared" si="78"/>
        <v>555.99270706815923</v>
      </c>
      <c r="EJ22" s="37"/>
      <c r="EK22" s="37"/>
      <c r="EL22" s="37"/>
      <c r="EM22" s="37">
        <f t="shared" si="79"/>
        <v>1.0140563265262175</v>
      </c>
      <c r="EN22" s="37">
        <f t="shared" si="79"/>
        <v>1.7489247226252223</v>
      </c>
      <c r="EO22" s="37">
        <f t="shared" si="79"/>
        <v>0.52419936274872758</v>
      </c>
      <c r="EP22" s="37">
        <f t="shared" si="79"/>
        <v>0.36422160408796916</v>
      </c>
      <c r="EQ22" s="37">
        <f t="shared" si="79"/>
        <v>4.1594003157834875E-2</v>
      </c>
      <c r="ER22" s="37">
        <f t="shared" si="79"/>
        <v>1.9441566893318658</v>
      </c>
      <c r="ES22" s="37">
        <f t="shared" si="79"/>
        <v>0.19136957962916237</v>
      </c>
      <c r="ET22" s="37">
        <f t="shared" si="79"/>
        <v>3.8929067726751296E-2</v>
      </c>
      <c r="EU22" s="37">
        <f t="shared" si="79"/>
        <v>2.6215893638221588</v>
      </c>
      <c r="EV22" s="37">
        <f t="shared" si="79"/>
        <v>31.911188806483885</v>
      </c>
      <c r="EW22" s="37">
        <f t="shared" si="80"/>
        <v>2.2264559664559309E-3</v>
      </c>
      <c r="EX22" s="37">
        <f t="shared" si="80"/>
        <v>0.44286613343559544</v>
      </c>
      <c r="EY22" s="37" t="e">
        <f t="shared" si="80"/>
        <v>#NUM!</v>
      </c>
      <c r="EZ22" s="37">
        <f t="shared" si="80"/>
        <v>0.41200848867640605</v>
      </c>
      <c r="FA22" s="37">
        <f t="shared" si="80"/>
        <v>9.0532133563220162E-3</v>
      </c>
      <c r="FB22" s="37">
        <f t="shared" si="80"/>
        <v>1.8914596470961532E-3</v>
      </c>
      <c r="FC22" s="37" t="e">
        <f t="shared" si="80"/>
        <v>#NUM!</v>
      </c>
      <c r="FD22" s="37">
        <f t="shared" si="80"/>
        <v>3.1415079252062683</v>
      </c>
      <c r="FE22" s="37">
        <f t="shared" si="80"/>
        <v>1.5206979293126801</v>
      </c>
      <c r="FF22" s="37">
        <f t="shared" si="80"/>
        <v>0.1824207543458945</v>
      </c>
      <c r="FG22" s="37">
        <f t="shared" si="81"/>
        <v>8.6847400289877724E-2</v>
      </c>
      <c r="FH22" s="37">
        <f t="shared" si="81"/>
        <v>7.3181817162564639E-2</v>
      </c>
      <c r="FI22" s="37">
        <f t="shared" si="81"/>
        <v>1.6439547637331458</v>
      </c>
      <c r="FJ22" s="37">
        <f t="shared" si="81"/>
        <v>0.63075359884328164</v>
      </c>
      <c r="FK22" s="37">
        <f t="shared" si="81"/>
        <v>0.83398906060223887</v>
      </c>
    </row>
    <row r="23" spans="1:167" s="4" customFormat="1" ht="14" x14ac:dyDescent="0.2">
      <c r="A23" s="4" t="s">
        <v>24</v>
      </c>
      <c r="B23" s="4" t="s">
        <v>132</v>
      </c>
      <c r="C23" s="4" t="s">
        <v>129</v>
      </c>
      <c r="D23" s="4">
        <v>24460150.8964127</v>
      </c>
      <c r="E23" s="4">
        <v>237644255.16742599</v>
      </c>
      <c r="F23" s="4">
        <v>145048021.503409</v>
      </c>
      <c r="G23" s="4">
        <v>2207345799.6192899</v>
      </c>
      <c r="H23" s="4">
        <v>1585170254.43625</v>
      </c>
      <c r="I23" s="4">
        <v>381133204.33064997</v>
      </c>
      <c r="J23" s="4">
        <v>1878671790.58022</v>
      </c>
      <c r="K23" s="4">
        <v>99911559.561854601</v>
      </c>
      <c r="L23" s="4">
        <v>66422671.047003798</v>
      </c>
      <c r="M23" s="4">
        <v>306887318.42222703</v>
      </c>
      <c r="N23" s="9">
        <f>PeakArea!N35</f>
        <v>16117964.9371769</v>
      </c>
      <c r="O23" s="4">
        <v>839723.99888242397</v>
      </c>
      <c r="P23" s="4">
        <v>117395102.815209</v>
      </c>
      <c r="Q23" s="4">
        <v>0</v>
      </c>
      <c r="R23" s="4">
        <v>65124179.729059197</v>
      </c>
      <c r="S23" s="4">
        <v>7543982.70387966</v>
      </c>
      <c r="T23" s="4">
        <v>404149.19571638003</v>
      </c>
      <c r="U23" s="4">
        <v>0</v>
      </c>
      <c r="V23" s="4">
        <v>7825412160.33074</v>
      </c>
      <c r="W23" s="4">
        <v>2663381239.1451702</v>
      </c>
      <c r="X23" s="4">
        <v>1088306626.19294</v>
      </c>
      <c r="Y23" s="4">
        <v>355037397.42545199</v>
      </c>
      <c r="Z23" s="4">
        <v>12197075.7777979</v>
      </c>
      <c r="AA23" s="4">
        <v>489926130.49826801</v>
      </c>
      <c r="AB23" s="4">
        <v>25225673.448368602</v>
      </c>
      <c r="AC23" s="4">
        <v>1006827423.33962</v>
      </c>
      <c r="AD23" s="33"/>
      <c r="AE23" s="33"/>
      <c r="AF23" s="32"/>
      <c r="AG23" s="28">
        <f t="shared" si="82"/>
        <v>8.3759273200856796</v>
      </c>
      <c r="AH23" s="28">
        <f t="shared" si="82"/>
        <v>8.1615118092778616</v>
      </c>
      <c r="AI23" s="28">
        <f t="shared" si="72"/>
        <v>9.3438703744405327</v>
      </c>
      <c r="AJ23" s="28">
        <f t="shared" si="72"/>
        <v>9.2000759142454207</v>
      </c>
      <c r="AK23" s="28">
        <f t="shared" si="72"/>
        <v>8.5810767861623614</v>
      </c>
      <c r="AL23" s="28">
        <f t="shared" si="72"/>
        <v>9.273850914219615</v>
      </c>
      <c r="AM23" s="28">
        <f t="shared" si="72"/>
        <v>7.9996157381108564</v>
      </c>
      <c r="AN23" s="28">
        <f t="shared" si="72"/>
        <v>7.8223163358460832</v>
      </c>
      <c r="AO23" s="28">
        <f t="shared" si="72"/>
        <v>8.4869789423482711</v>
      </c>
      <c r="AP23" s="28">
        <f t="shared" si="72"/>
        <v>7.2073102066782759</v>
      </c>
      <c r="AQ23" s="28">
        <f t="shared" si="72"/>
        <v>5.9241365652773705</v>
      </c>
      <c r="AR23" s="28">
        <f t="shared" si="72"/>
        <v>8.0696499805172888</v>
      </c>
      <c r="AS23" s="28" t="e">
        <f t="shared" si="72"/>
        <v>#NUM!</v>
      </c>
      <c r="AT23" s="28">
        <f t="shared" si="72"/>
        <v>7.8137422661903182</v>
      </c>
      <c r="AU23" s="28">
        <f t="shared" si="72"/>
        <v>6.877600684021659</v>
      </c>
      <c r="AV23" s="28">
        <f t="shared" si="72"/>
        <v>5.6065417188606972</v>
      </c>
      <c r="AW23" s="28" t="e">
        <f t="shared" si="72"/>
        <v>#NUM!</v>
      </c>
      <c r="AX23" s="28">
        <f t="shared" si="72"/>
        <v>9.8935072208821708</v>
      </c>
      <c r="AY23" s="28">
        <f t="shared" si="73"/>
        <v>9.4254333362498812</v>
      </c>
      <c r="AZ23" s="28">
        <f t="shared" si="73"/>
        <v>9.0367512733973872</v>
      </c>
      <c r="BA23" s="28">
        <f t="shared" si="73"/>
        <v>8.5502741013370436</v>
      </c>
      <c r="BB23" s="28">
        <f t="shared" si="73"/>
        <v>7.0862557220033748</v>
      </c>
      <c r="BC23" s="28">
        <f t="shared" si="73"/>
        <v>8.6901306034256436</v>
      </c>
      <c r="BD23" s="28">
        <f t="shared" si="73"/>
        <v>7.4018427693987876</v>
      </c>
      <c r="BE23" s="28">
        <f t="shared" si="73"/>
        <v>9.0029550360806105</v>
      </c>
      <c r="BF23" s="32"/>
      <c r="BG23" s="32"/>
      <c r="BH23" s="32"/>
      <c r="BI23" s="28">
        <f t="shared" si="11"/>
        <v>1.6380365209509093</v>
      </c>
      <c r="BJ23" s="28">
        <f t="shared" si="83"/>
        <v>1.9127733863159464</v>
      </c>
      <c r="BK23" s="28">
        <f t="shared" si="84"/>
        <v>1.368551259066934</v>
      </c>
      <c r="BL23" s="28">
        <f t="shared" si="84"/>
        <v>1.2163394879278295</v>
      </c>
      <c r="BM23" s="28">
        <f t="shared" si="85"/>
        <v>0.25103825059774715</v>
      </c>
      <c r="BN23" s="28">
        <f>(AL23-7.5263)/0.9176</f>
        <v>1.9044800721661019</v>
      </c>
      <c r="BO23" s="28">
        <f t="shared" si="87"/>
        <v>0.8971020475560455</v>
      </c>
      <c r="BP23" s="28">
        <f t="shared" si="88"/>
        <v>0.27105910569170488</v>
      </c>
      <c r="BQ23" s="28">
        <f t="shared" si="89"/>
        <v>2.082015162485455</v>
      </c>
      <c r="BR23" s="28">
        <f t="shared" si="18"/>
        <v>3.0429145799603203</v>
      </c>
      <c r="BS23" s="28">
        <f t="shared" si="90"/>
        <v>-0.85358809621509657</v>
      </c>
      <c r="BT23" s="28">
        <f t="shared" si="91"/>
        <v>1.3016322997421732</v>
      </c>
      <c r="BU23" s="28" t="e">
        <f t="shared" si="92"/>
        <v>#NUM!</v>
      </c>
      <c r="BV23" s="28">
        <f t="shared" si="93"/>
        <v>1.2635251373408021</v>
      </c>
      <c r="BW23" s="28">
        <f t="shared" si="94"/>
        <v>-0.32978876884790681</v>
      </c>
      <c r="BX23" s="28">
        <f t="shared" si="95"/>
        <v>-1.519627337651507</v>
      </c>
      <c r="BY23" s="28" t="e">
        <f t="shared" si="96"/>
        <v>#NUM!</v>
      </c>
      <c r="BZ23" s="28">
        <f t="shared" si="97"/>
        <v>2.1696590422710211</v>
      </c>
      <c r="CA23" s="28">
        <f t="shared" si="98"/>
        <v>1.8330888978854571</v>
      </c>
      <c r="CB23" s="28">
        <f t="shared" si="99"/>
        <v>0.92423109493199729</v>
      </c>
      <c r="CC23" s="28">
        <f t="shared" si="100"/>
        <v>0.61361142334745411</v>
      </c>
      <c r="CD23" s="28">
        <f t="shared" si="101"/>
        <v>0.46091338499031514</v>
      </c>
      <c r="CE23" s="28">
        <f t="shared" si="102"/>
        <v>1.8704905921029389</v>
      </c>
      <c r="CF23" s="28">
        <f t="shared" si="103"/>
        <v>1.4912272317148259</v>
      </c>
      <c r="CG23" s="28">
        <f t="shared" si="104"/>
        <v>1.552803388893899</v>
      </c>
      <c r="CH23" s="28"/>
      <c r="CI23" s="28"/>
      <c r="CJ23" s="28">
        <f t="shared" si="105"/>
        <v>43.45467648011855</v>
      </c>
      <c r="CK23" s="28">
        <f t="shared" si="74"/>
        <v>81.803782682906458</v>
      </c>
      <c r="CL23" s="28">
        <f t="shared" si="74"/>
        <v>23.364218499927571</v>
      </c>
      <c r="CM23" s="28">
        <f t="shared" si="74"/>
        <v>16.456576308623703</v>
      </c>
      <c r="CN23" s="28">
        <f t="shared" si="74"/>
        <v>1.7825357578280081</v>
      </c>
      <c r="CO23" s="28">
        <f t="shared" si="74"/>
        <v>80.256473391692268</v>
      </c>
      <c r="CP23" s="28">
        <f t="shared" si="74"/>
        <v>7.8904550036914749</v>
      </c>
      <c r="CQ23" s="28">
        <f t="shared" si="74"/>
        <v>1.8666337147151613</v>
      </c>
      <c r="CR23" s="28">
        <f t="shared" si="74"/>
        <v>120.78560041422216</v>
      </c>
      <c r="CS23" s="28">
        <f t="shared" si="74"/>
        <v>1103.8614834445671</v>
      </c>
      <c r="CT23" s="28">
        <f t="shared" si="74"/>
        <v>0.14009153817872219</v>
      </c>
      <c r="CU23" s="28">
        <f t="shared" si="74"/>
        <v>20.027756370438958</v>
      </c>
      <c r="CV23" s="28" t="e">
        <f t="shared" si="74"/>
        <v>#NUM!</v>
      </c>
      <c r="CW23" s="28">
        <f t="shared" si="74"/>
        <v>18.345313483082965</v>
      </c>
      <c r="CX23" s="28">
        <f t="shared" si="74"/>
        <v>0.46796269256380307</v>
      </c>
      <c r="CY23" s="28">
        <f t="shared" si="74"/>
        <v>3.0225442131471648E-2</v>
      </c>
      <c r="CZ23" s="28" t="e">
        <f t="shared" si="74"/>
        <v>#NUM!</v>
      </c>
      <c r="DA23" s="28">
        <f t="shared" si="75"/>
        <v>147.79476192763758</v>
      </c>
      <c r="DB23" s="28">
        <f t="shared" si="75"/>
        <v>68.090872300385584</v>
      </c>
      <c r="DC23" s="28">
        <f t="shared" si="75"/>
        <v>8.3990679526236871</v>
      </c>
      <c r="DD23" s="28">
        <f t="shared" si="75"/>
        <v>4.1078201730498742</v>
      </c>
      <c r="DE23" s="28">
        <f t="shared" si="75"/>
        <v>2.890103427193297</v>
      </c>
      <c r="DF23" s="28">
        <f t="shared" si="75"/>
        <v>74.21481207933104</v>
      </c>
      <c r="DG23" s="28">
        <f t="shared" si="75"/>
        <v>30.990403561029531</v>
      </c>
      <c r="DH23" s="28">
        <f t="shared" si="75"/>
        <v>35.711113241298065</v>
      </c>
      <c r="DI23" s="38"/>
      <c r="DJ23" s="28"/>
      <c r="DK23" s="37">
        <f t="shared" si="76"/>
        <v>695.27482368189681</v>
      </c>
      <c r="DL23" s="37">
        <f t="shared" si="76"/>
        <v>1308.8605229265033</v>
      </c>
      <c r="DM23" s="37">
        <f t="shared" si="76"/>
        <v>373.82749599884113</v>
      </c>
      <c r="DN23" s="37">
        <f t="shared" si="76"/>
        <v>263.30522093797924</v>
      </c>
      <c r="DO23" s="37">
        <f t="shared" si="76"/>
        <v>28.52057212524813</v>
      </c>
      <c r="DP23" s="37">
        <f t="shared" si="76"/>
        <v>1284.1035742670763</v>
      </c>
      <c r="DQ23" s="37">
        <f t="shared" si="76"/>
        <v>126.2472800590636</v>
      </c>
      <c r="DR23" s="37">
        <f t="shared" si="76"/>
        <v>29.86613943544258</v>
      </c>
      <c r="DS23" s="37">
        <f t="shared" si="76"/>
        <v>1932.5696066275545</v>
      </c>
      <c r="DT23" s="37">
        <f t="shared" si="76"/>
        <v>17661.783735113073</v>
      </c>
      <c r="DU23" s="37">
        <f t="shared" si="77"/>
        <v>2.2414646108595551</v>
      </c>
      <c r="DV23" s="37">
        <f t="shared" si="77"/>
        <v>320.44410192702333</v>
      </c>
      <c r="DW23" s="37" t="e">
        <f t="shared" si="77"/>
        <v>#NUM!</v>
      </c>
      <c r="DX23" s="37">
        <f t="shared" si="77"/>
        <v>293.52501572932744</v>
      </c>
      <c r="DY23" s="37">
        <f t="shared" si="77"/>
        <v>7.4874030810208492</v>
      </c>
      <c r="DZ23" s="37">
        <f t="shared" si="77"/>
        <v>0.48360707410354636</v>
      </c>
      <c r="EA23" s="37" t="e">
        <f t="shared" si="77"/>
        <v>#NUM!</v>
      </c>
      <c r="EB23" s="37">
        <f t="shared" si="77"/>
        <v>2364.7161908422013</v>
      </c>
      <c r="EC23" s="37">
        <f t="shared" si="77"/>
        <v>1089.4539568061693</v>
      </c>
      <c r="ED23" s="37">
        <f t="shared" si="77"/>
        <v>134.38508724197899</v>
      </c>
      <c r="EE23" s="37">
        <f t="shared" si="78"/>
        <v>65.725122768797988</v>
      </c>
      <c r="EF23" s="37">
        <f t="shared" si="78"/>
        <v>46.241654835092753</v>
      </c>
      <c r="EG23" s="37">
        <f t="shared" si="78"/>
        <v>1187.4369932692966</v>
      </c>
      <c r="EH23" s="37">
        <f t="shared" si="78"/>
        <v>495.8464569764725</v>
      </c>
      <c r="EI23" s="37">
        <f t="shared" si="78"/>
        <v>571.37781186076904</v>
      </c>
      <c r="EJ23" s="37"/>
      <c r="EK23" s="37"/>
      <c r="EL23" s="37"/>
      <c r="EM23" s="37">
        <f t="shared" si="79"/>
        <v>1.0429122355228451</v>
      </c>
      <c r="EN23" s="37">
        <f t="shared" si="79"/>
        <v>1.9632907843897551</v>
      </c>
      <c r="EO23" s="37">
        <f t="shared" si="79"/>
        <v>0.56074124399826164</v>
      </c>
      <c r="EP23" s="37">
        <f t="shared" si="79"/>
        <v>0.39495783140696888</v>
      </c>
      <c r="EQ23" s="37">
        <f t="shared" si="79"/>
        <v>4.2780858187872195E-2</v>
      </c>
      <c r="ER23" s="37">
        <f t="shared" si="79"/>
        <v>1.9261553614006144</v>
      </c>
      <c r="ES23" s="37">
        <f t="shared" si="79"/>
        <v>0.18937092008859541</v>
      </c>
      <c r="ET23" s="37">
        <f t="shared" si="79"/>
        <v>4.479920915316387E-2</v>
      </c>
      <c r="EU23" s="37">
        <f t="shared" si="79"/>
        <v>2.898854409941332</v>
      </c>
      <c r="EV23" s="37">
        <f t="shared" si="79"/>
        <v>26.49267560266961</v>
      </c>
      <c r="EW23" s="37">
        <f t="shared" si="80"/>
        <v>3.3621969162893322E-3</v>
      </c>
      <c r="EX23" s="37">
        <f t="shared" si="80"/>
        <v>0.48066615289053499</v>
      </c>
      <c r="EY23" s="37" t="e">
        <f t="shared" si="80"/>
        <v>#NUM!</v>
      </c>
      <c r="EZ23" s="37">
        <f t="shared" si="80"/>
        <v>0.4402875235939912</v>
      </c>
      <c r="FA23" s="37">
        <f t="shared" si="80"/>
        <v>1.1231104621531273E-2</v>
      </c>
      <c r="FB23" s="37">
        <f t="shared" si="80"/>
        <v>7.2541061115531961E-4</v>
      </c>
      <c r="FC23" s="37" t="e">
        <f t="shared" si="80"/>
        <v>#NUM!</v>
      </c>
      <c r="FD23" s="37">
        <f t="shared" si="80"/>
        <v>3.5470742862633018</v>
      </c>
      <c r="FE23" s="37">
        <f t="shared" si="80"/>
        <v>1.6341809352092542</v>
      </c>
      <c r="FF23" s="37">
        <f t="shared" si="80"/>
        <v>0.20157763086296848</v>
      </c>
      <c r="FG23" s="37">
        <f t="shared" si="81"/>
        <v>9.8587684153196992E-2</v>
      </c>
      <c r="FH23" s="37">
        <f t="shared" si="81"/>
        <v>6.9362482252639121E-2</v>
      </c>
      <c r="FI23" s="37">
        <f t="shared" si="81"/>
        <v>1.781155489903945</v>
      </c>
      <c r="FJ23" s="37">
        <f t="shared" si="81"/>
        <v>0.74376968546470879</v>
      </c>
      <c r="FK23" s="37">
        <f t="shared" si="81"/>
        <v>0.85706671779115351</v>
      </c>
    </row>
    <row r="24" spans="1:167" s="4" customFormat="1" ht="14" x14ac:dyDescent="0.2">
      <c r="A24" s="4" t="s">
        <v>25</v>
      </c>
      <c r="B24" s="4" t="s">
        <v>132</v>
      </c>
      <c r="C24" s="4" t="s">
        <v>129</v>
      </c>
      <c r="D24" s="4">
        <v>24861789.081569199</v>
      </c>
      <c r="E24" s="4">
        <v>242601290.14707899</v>
      </c>
      <c r="F24" s="4">
        <v>136218805.29025799</v>
      </c>
      <c r="G24" s="4">
        <v>2286850555.7279601</v>
      </c>
      <c r="H24" s="4">
        <v>1651192233.29672</v>
      </c>
      <c r="I24" s="4">
        <v>420656178.18871701</v>
      </c>
      <c r="J24" s="4">
        <v>1905052605.66083</v>
      </c>
      <c r="K24" s="4">
        <v>95632680.129902303</v>
      </c>
      <c r="L24" s="4">
        <v>60243925.379108101</v>
      </c>
      <c r="M24" s="4">
        <v>280356652.36115998</v>
      </c>
      <c r="N24" s="9">
        <f>PeakArea!N36</f>
        <v>18750147.755310599</v>
      </c>
      <c r="O24" s="4">
        <v>1251000.0523315901</v>
      </c>
      <c r="P24" s="4">
        <v>112525385.411385</v>
      </c>
      <c r="Q24" s="4">
        <v>0</v>
      </c>
      <c r="R24" s="4">
        <v>61884364.843469299</v>
      </c>
      <c r="S24" s="4">
        <v>6852605.6990235904</v>
      </c>
      <c r="T24" s="4">
        <v>223854.643066683</v>
      </c>
      <c r="U24" s="4">
        <v>0</v>
      </c>
      <c r="V24" s="4">
        <v>7716974993.8340502</v>
      </c>
      <c r="W24" s="4">
        <v>2820914845.98664</v>
      </c>
      <c r="X24" s="4">
        <v>1129803910.88499</v>
      </c>
      <c r="Y24" s="4">
        <v>349208511.53761101</v>
      </c>
      <c r="Z24" s="4">
        <v>12905346.132736901</v>
      </c>
      <c r="AA24" s="4">
        <v>443854899.93479002</v>
      </c>
      <c r="AB24" s="4">
        <v>22323520.998689398</v>
      </c>
      <c r="AC24" s="4">
        <v>1028000366.91631</v>
      </c>
      <c r="AD24" s="33"/>
      <c r="AE24" s="33"/>
      <c r="AF24" s="32"/>
      <c r="AG24" s="28">
        <f t="shared" si="82"/>
        <v>8.3848931061029663</v>
      </c>
      <c r="AH24" s="28">
        <f t="shared" si="82"/>
        <v>8.1342370669748991</v>
      </c>
      <c r="AI24" s="28">
        <f t="shared" si="72"/>
        <v>9.3592377846577612</v>
      </c>
      <c r="AJ24" s="28">
        <f t="shared" si="72"/>
        <v>9.2177976371634998</v>
      </c>
      <c r="AK24" s="28">
        <f t="shared" si="72"/>
        <v>8.623927271793324</v>
      </c>
      <c r="AL24" s="28">
        <f t="shared" si="72"/>
        <v>9.2799069726797612</v>
      </c>
      <c r="AM24" s="28">
        <f t="shared" si="72"/>
        <v>7.9806063271588092</v>
      </c>
      <c r="AN24" s="28">
        <f t="shared" si="72"/>
        <v>7.779913261913511</v>
      </c>
      <c r="AO24" s="28">
        <f t="shared" si="72"/>
        <v>8.4477108655868829</v>
      </c>
      <c r="AP24" s="28">
        <f t="shared" si="72"/>
        <v>7.2730046944137765</v>
      </c>
      <c r="AQ24" s="28">
        <f t="shared" si="72"/>
        <v>6.097257327860742</v>
      </c>
      <c r="AR24" s="28">
        <f t="shared" si="72"/>
        <v>8.0512505091177466</v>
      </c>
      <c r="AS24" s="28" t="e">
        <f t="shared" si="72"/>
        <v>#NUM!</v>
      </c>
      <c r="AT24" s="28">
        <f t="shared" si="72"/>
        <v>7.7915809378744552</v>
      </c>
      <c r="AU24" s="28">
        <f t="shared" si="72"/>
        <v>6.8358557431022557</v>
      </c>
      <c r="AV24" s="28">
        <f t="shared" si="72"/>
        <v>5.3499661067039499</v>
      </c>
      <c r="AW24" s="28" t="e">
        <f t="shared" si="72"/>
        <v>#NUM!</v>
      </c>
      <c r="AX24" s="28">
        <f t="shared" si="72"/>
        <v>9.8874470929598814</v>
      </c>
      <c r="AY24" s="28">
        <f t="shared" si="73"/>
        <v>9.4503899764509036</v>
      </c>
      <c r="AZ24" s="28">
        <f t="shared" si="73"/>
        <v>9.0530030737396885</v>
      </c>
      <c r="BA24" s="28">
        <f t="shared" si="73"/>
        <v>8.5430848205683763</v>
      </c>
      <c r="BB24" s="28">
        <f t="shared" si="73"/>
        <v>7.1107696571961778</v>
      </c>
      <c r="BC24" s="28">
        <f t="shared" si="73"/>
        <v>8.6472410186353628</v>
      </c>
      <c r="BD24" s="28">
        <f t="shared" si="73"/>
        <v>7.3487626951805014</v>
      </c>
      <c r="BE24" s="28">
        <f t="shared" si="73"/>
        <v>9.0119932696686931</v>
      </c>
      <c r="BF24" s="32"/>
      <c r="BG24" s="32"/>
      <c r="BH24" s="32"/>
      <c r="BI24" s="28">
        <f t="shared" si="11"/>
        <v>1.6470518915062504</v>
      </c>
      <c r="BJ24" s="28">
        <f t="shared" si="83"/>
        <v>1.8886663133948201</v>
      </c>
      <c r="BK24" s="28">
        <f t="shared" si="84"/>
        <v>1.3848182329393046</v>
      </c>
      <c r="BL24" s="28">
        <f t="shared" si="84"/>
        <v>1.2350985891431139</v>
      </c>
      <c r="BM24" s="28">
        <f t="shared" si="85"/>
        <v>0.29658511032453561</v>
      </c>
      <c r="BN24" s="28">
        <f t="shared" si="86"/>
        <v>1.9110799615080223</v>
      </c>
      <c r="BO24" s="28">
        <f t="shared" si="87"/>
        <v>0.88001647236995251</v>
      </c>
      <c r="BP24" s="28">
        <f t="shared" si="88"/>
        <v>0.22156327992705888</v>
      </c>
      <c r="BQ24" s="28">
        <f t="shared" si="89"/>
        <v>2.0502474440473124</v>
      </c>
      <c r="BR24" s="28">
        <f t="shared" si="18"/>
        <v>3.125084045545687</v>
      </c>
      <c r="BS24" s="28">
        <f t="shared" si="90"/>
        <v>-0.66835295542398643</v>
      </c>
      <c r="BT24" s="28">
        <f t="shared" si="91"/>
        <v>1.280331684554002</v>
      </c>
      <c r="BU24" s="28" t="e">
        <f t="shared" si="92"/>
        <v>#NUM!</v>
      </c>
      <c r="BV24" s="28">
        <f t="shared" si="93"/>
        <v>1.2373297137995929</v>
      </c>
      <c r="BW24" s="28">
        <f t="shared" si="94"/>
        <v>-0.37416995204948378</v>
      </c>
      <c r="BX24" s="28">
        <f t="shared" si="95"/>
        <v>-1.7961990873084515</v>
      </c>
      <c r="BY24" s="28" t="e">
        <f t="shared" si="96"/>
        <v>#NUM!</v>
      </c>
      <c r="BZ24" s="28">
        <f t="shared" si="97"/>
        <v>2.1623778600983798</v>
      </c>
      <c r="CA24" s="28">
        <f t="shared" si="98"/>
        <v>1.8635907803115417</v>
      </c>
      <c r="CB24" s="28">
        <f t="shared" si="99"/>
        <v>0.94120425455842172</v>
      </c>
      <c r="CC24" s="28">
        <f t="shared" si="100"/>
        <v>0.60602218998033985</v>
      </c>
      <c r="CD24" s="28">
        <f t="shared" si="101"/>
        <v>0.48558025477578803</v>
      </c>
      <c r="CE24" s="28">
        <f t="shared" si="102"/>
        <v>1.8203449300074392</v>
      </c>
      <c r="CF24" s="28">
        <f t="shared" si="103"/>
        <v>1.4504058257175281</v>
      </c>
      <c r="CG24" s="28">
        <f t="shared" si="104"/>
        <v>1.5687889452930546</v>
      </c>
      <c r="CH24" s="28"/>
      <c r="CI24" s="28"/>
      <c r="CJ24" s="28">
        <f t="shared" si="105"/>
        <v>44.366165150342027</v>
      </c>
      <c r="CK24" s="28">
        <f t="shared" si="74"/>
        <v>77.38669749714667</v>
      </c>
      <c r="CL24" s="28">
        <f t="shared" si="74"/>
        <v>24.255946884571049</v>
      </c>
      <c r="CM24" s="28">
        <f t="shared" si="74"/>
        <v>17.182984136220185</v>
      </c>
      <c r="CN24" s="28">
        <f t="shared" si="74"/>
        <v>1.9796349397369599</v>
      </c>
      <c r="CO24" s="28">
        <f t="shared" si="74"/>
        <v>81.48542996977902</v>
      </c>
      <c r="CP24" s="28">
        <f t="shared" si="74"/>
        <v>7.5860634768909501</v>
      </c>
      <c r="CQ24" s="28">
        <f t="shared" si="74"/>
        <v>1.6655714962253951</v>
      </c>
      <c r="CR24" s="28">
        <f t="shared" si="74"/>
        <v>112.26579187837628</v>
      </c>
      <c r="CS24" s="28">
        <f t="shared" si="74"/>
        <v>1333.7795228977468</v>
      </c>
      <c r="CT24" s="28">
        <f t="shared" si="74"/>
        <v>0.21460856201715725</v>
      </c>
      <c r="CU24" s="28">
        <f t="shared" si="74"/>
        <v>19.069165349722752</v>
      </c>
      <c r="CV24" s="28" t="e">
        <f t="shared" si="74"/>
        <v>#NUM!</v>
      </c>
      <c r="CW24" s="28">
        <f t="shared" si="74"/>
        <v>17.271486353920238</v>
      </c>
      <c r="CX24" s="28">
        <f t="shared" si="74"/>
        <v>0.42250324411510587</v>
      </c>
      <c r="CY24" s="28">
        <f t="shared" si="74"/>
        <v>1.5988249345150325E-2</v>
      </c>
      <c r="CZ24" s="28" t="e">
        <f t="shared" si="74"/>
        <v>#NUM!</v>
      </c>
      <c r="DA24" s="28">
        <f t="shared" si="75"/>
        <v>145.33755843850071</v>
      </c>
      <c r="DB24" s="28">
        <f t="shared" si="75"/>
        <v>73.045048253690524</v>
      </c>
      <c r="DC24" s="28">
        <f t="shared" si="75"/>
        <v>8.7338203517249546</v>
      </c>
      <c r="DD24" s="28">
        <f t="shared" si="75"/>
        <v>4.0366601748054336</v>
      </c>
      <c r="DE24" s="28">
        <f t="shared" si="75"/>
        <v>3.0590054784604308</v>
      </c>
      <c r="DF24" s="28">
        <f t="shared" si="75"/>
        <v>66.121839946152022</v>
      </c>
      <c r="DG24" s="28">
        <f t="shared" si="75"/>
        <v>28.210177951356886</v>
      </c>
      <c r="DH24" s="28">
        <f t="shared" si="75"/>
        <v>37.050062530951053</v>
      </c>
      <c r="DI24" s="38"/>
      <c r="DJ24" s="28"/>
      <c r="DK24" s="37">
        <f t="shared" si="76"/>
        <v>709.85864240547244</v>
      </c>
      <c r="DL24" s="37">
        <f t="shared" si="76"/>
        <v>1238.1871599543467</v>
      </c>
      <c r="DM24" s="37">
        <f t="shared" si="76"/>
        <v>388.09515015313679</v>
      </c>
      <c r="DN24" s="37">
        <f t="shared" si="76"/>
        <v>274.92774617952296</v>
      </c>
      <c r="DO24" s="37">
        <f t="shared" si="76"/>
        <v>31.674159035791359</v>
      </c>
      <c r="DP24" s="37">
        <f t="shared" si="76"/>
        <v>1303.7668795164643</v>
      </c>
      <c r="DQ24" s="37">
        <f t="shared" si="76"/>
        <v>121.3770156302552</v>
      </c>
      <c r="DR24" s="37">
        <f t="shared" si="76"/>
        <v>26.649143939606322</v>
      </c>
      <c r="DS24" s="37">
        <f t="shared" si="76"/>
        <v>1796.2526700540204</v>
      </c>
      <c r="DT24" s="37">
        <f t="shared" si="76"/>
        <v>21340.472366363949</v>
      </c>
      <c r="DU24" s="37">
        <f t="shared" si="77"/>
        <v>3.433736992274516</v>
      </c>
      <c r="DV24" s="37">
        <f t="shared" si="77"/>
        <v>305.10664559556403</v>
      </c>
      <c r="DW24" s="37" t="e">
        <f t="shared" si="77"/>
        <v>#NUM!</v>
      </c>
      <c r="DX24" s="37">
        <f t="shared" si="77"/>
        <v>276.34378166272381</v>
      </c>
      <c r="DY24" s="37">
        <f t="shared" si="77"/>
        <v>6.7600519058416939</v>
      </c>
      <c r="DZ24" s="37">
        <f t="shared" si="77"/>
        <v>0.25581198952240519</v>
      </c>
      <c r="EA24" s="37" t="e">
        <f t="shared" si="77"/>
        <v>#NUM!</v>
      </c>
      <c r="EB24" s="37">
        <f t="shared" si="77"/>
        <v>2325.4009350160113</v>
      </c>
      <c r="EC24" s="37">
        <f t="shared" si="77"/>
        <v>1168.7207720590484</v>
      </c>
      <c r="ED24" s="37">
        <f t="shared" si="77"/>
        <v>139.74112562759927</v>
      </c>
      <c r="EE24" s="37">
        <f t="shared" si="78"/>
        <v>64.586562796886938</v>
      </c>
      <c r="EF24" s="37">
        <f t="shared" si="78"/>
        <v>48.944087655366893</v>
      </c>
      <c r="EG24" s="37">
        <f t="shared" si="78"/>
        <v>1057.9494391384324</v>
      </c>
      <c r="EH24" s="37">
        <f t="shared" si="78"/>
        <v>451.36284722171018</v>
      </c>
      <c r="EI24" s="37">
        <f t="shared" si="78"/>
        <v>592.80100049521684</v>
      </c>
      <c r="EJ24" s="37"/>
      <c r="EK24" s="37"/>
      <c r="EL24" s="37"/>
      <c r="EM24" s="37">
        <f t="shared" si="79"/>
        <v>1.0647879636082087</v>
      </c>
      <c r="EN24" s="37">
        <f t="shared" si="79"/>
        <v>1.8572807399315201</v>
      </c>
      <c r="EO24" s="37">
        <f t="shared" si="79"/>
        <v>0.58214272522970523</v>
      </c>
      <c r="EP24" s="37">
        <f t="shared" si="79"/>
        <v>0.41239161926928442</v>
      </c>
      <c r="EQ24" s="37">
        <f t="shared" si="79"/>
        <v>4.7511238553687038E-2</v>
      </c>
      <c r="ER24" s="37">
        <f t="shared" si="79"/>
        <v>1.9556503192746963</v>
      </c>
      <c r="ES24" s="37">
        <f t="shared" si="79"/>
        <v>0.18206552344538282</v>
      </c>
      <c r="ET24" s="37">
        <f t="shared" si="79"/>
        <v>3.9973715909409485E-2</v>
      </c>
      <c r="EU24" s="37">
        <f t="shared" si="79"/>
        <v>2.6943790050810308</v>
      </c>
      <c r="EV24" s="37">
        <f t="shared" si="79"/>
        <v>32.010708549545924</v>
      </c>
      <c r="EW24" s="37">
        <f t="shared" si="80"/>
        <v>5.1506054884117736E-3</v>
      </c>
      <c r="EX24" s="37">
        <f t="shared" si="80"/>
        <v>0.45765996839334605</v>
      </c>
      <c r="EY24" s="37" t="e">
        <f t="shared" si="80"/>
        <v>#NUM!</v>
      </c>
      <c r="EZ24" s="37">
        <f t="shared" si="80"/>
        <v>0.41451567249408572</v>
      </c>
      <c r="FA24" s="37">
        <f t="shared" si="80"/>
        <v>1.0140077858762541E-2</v>
      </c>
      <c r="FB24" s="37">
        <f t="shared" si="80"/>
        <v>3.837179842836078E-4</v>
      </c>
      <c r="FC24" s="37" t="e">
        <f t="shared" si="80"/>
        <v>#NUM!</v>
      </c>
      <c r="FD24" s="37">
        <f t="shared" si="80"/>
        <v>3.4881014025240171</v>
      </c>
      <c r="FE24" s="37">
        <f t="shared" si="80"/>
        <v>1.7530811580885726</v>
      </c>
      <c r="FF24" s="37">
        <f t="shared" si="80"/>
        <v>0.20961168844139891</v>
      </c>
      <c r="FG24" s="37">
        <f t="shared" si="81"/>
        <v>9.6879844195330411E-2</v>
      </c>
      <c r="FH24" s="37">
        <f t="shared" si="81"/>
        <v>7.3416131483050331E-2</v>
      </c>
      <c r="FI24" s="37">
        <f t="shared" si="81"/>
        <v>1.5869241587076486</v>
      </c>
      <c r="FJ24" s="37">
        <f t="shared" si="81"/>
        <v>0.67704427083256535</v>
      </c>
      <c r="FK24" s="37">
        <f t="shared" si="81"/>
        <v>0.88920150074282522</v>
      </c>
    </row>
    <row r="25" spans="1:167" s="4" customFormat="1" ht="14" x14ac:dyDescent="0.2">
      <c r="A25" s="4" t="s">
        <v>26</v>
      </c>
      <c r="B25" s="4" t="s">
        <v>132</v>
      </c>
      <c r="C25" s="4" t="s">
        <v>129</v>
      </c>
      <c r="D25" s="4">
        <v>23385641.6153128</v>
      </c>
      <c r="E25" s="4">
        <v>239299835.991833</v>
      </c>
      <c r="F25" s="4">
        <v>142452657.27469799</v>
      </c>
      <c r="G25" s="4">
        <v>2094843403.2765601</v>
      </c>
      <c r="H25" s="4">
        <v>1625186811.4300101</v>
      </c>
      <c r="I25" s="4">
        <v>384525337.28663301</v>
      </c>
      <c r="J25" s="4">
        <v>1968793451.0165</v>
      </c>
      <c r="K25" s="4">
        <v>105532684.482868</v>
      </c>
      <c r="L25" s="4">
        <v>61687932.934784099</v>
      </c>
      <c r="M25" s="4">
        <v>291589509.20467103</v>
      </c>
      <c r="N25" s="9">
        <f>PeakArea!N37</f>
        <v>18353717.525164299</v>
      </c>
      <c r="O25" s="4">
        <v>870988.94825715804</v>
      </c>
      <c r="P25" s="4">
        <v>118077073.60807499</v>
      </c>
      <c r="Q25" s="4">
        <v>0</v>
      </c>
      <c r="R25" s="4">
        <v>66514959.587998301</v>
      </c>
      <c r="S25" s="4">
        <v>4468307.17018227</v>
      </c>
      <c r="T25" s="4">
        <v>285089.26909025799</v>
      </c>
      <c r="U25" s="4">
        <v>0</v>
      </c>
      <c r="V25" s="4">
        <v>7278518318.27705</v>
      </c>
      <c r="W25" s="4">
        <v>2708296185.3049698</v>
      </c>
      <c r="X25" s="4">
        <v>1070453055.1163599</v>
      </c>
      <c r="Y25" s="4">
        <v>361295699.91635603</v>
      </c>
      <c r="Z25" s="4">
        <v>13865872.9124668</v>
      </c>
      <c r="AA25" s="4">
        <v>475874772.79077798</v>
      </c>
      <c r="AB25" s="4">
        <v>23453934.773195099</v>
      </c>
      <c r="AC25" s="4">
        <v>1012787767.08362</v>
      </c>
      <c r="AD25" s="33"/>
      <c r="AE25" s="33"/>
      <c r="AF25" s="32"/>
      <c r="AG25" s="28">
        <f t="shared" si="82"/>
        <v>8.3789424009625133</v>
      </c>
      <c r="AH25" s="28">
        <f t="shared" si="82"/>
        <v>8.1536705548669985</v>
      </c>
      <c r="AI25" s="28">
        <f t="shared" si="72"/>
        <v>9.3211515635148352</v>
      </c>
      <c r="AJ25" s="28">
        <f t="shared" si="72"/>
        <v>9.2109032893211165</v>
      </c>
      <c r="AK25" s="28">
        <f t="shared" si="72"/>
        <v>8.5849249617739343</v>
      </c>
      <c r="AL25" s="28">
        <f t="shared" si="72"/>
        <v>9.2942001560624181</v>
      </c>
      <c r="AM25" s="28">
        <f t="shared" si="72"/>
        <v>8.0233869856262299</v>
      </c>
      <c r="AN25" s="28">
        <f t="shared" si="72"/>
        <v>7.7902002179655332</v>
      </c>
      <c r="AO25" s="28">
        <f t="shared" si="72"/>
        <v>8.4647718948980604</v>
      </c>
      <c r="AP25" s="28">
        <f t="shared" si="72"/>
        <v>7.2637240433644834</v>
      </c>
      <c r="AQ25" s="28">
        <f t="shared" si="72"/>
        <v>5.94001264439758</v>
      </c>
      <c r="AR25" s="28">
        <f t="shared" si="72"/>
        <v>8.0721655811692283</v>
      </c>
      <c r="AS25" s="28" t="e">
        <f t="shared" si="72"/>
        <v>#NUM!</v>
      </c>
      <c r="AT25" s="28">
        <f t="shared" si="72"/>
        <v>7.8229193315568422</v>
      </c>
      <c r="AU25" s="28">
        <f t="shared" si="72"/>
        <v>6.6501430206946326</v>
      </c>
      <c r="AV25" s="28">
        <f t="shared" si="72"/>
        <v>5.4549808705448335</v>
      </c>
      <c r="AW25" s="28" t="e">
        <f t="shared" si="72"/>
        <v>#NUM!</v>
      </c>
      <c r="AX25" s="28">
        <f t="shared" si="72"/>
        <v>9.8620429793557935</v>
      </c>
      <c r="AY25" s="28">
        <f t="shared" si="73"/>
        <v>9.4326961580225568</v>
      </c>
      <c r="AZ25" s="28">
        <f t="shared" si="73"/>
        <v>9.0295676259966697</v>
      </c>
      <c r="BA25" s="28">
        <f t="shared" si="73"/>
        <v>8.5578627926953086</v>
      </c>
      <c r="BB25" s="28">
        <f t="shared" si="73"/>
        <v>7.1419472153588348</v>
      </c>
      <c r="BC25" s="28">
        <f t="shared" si="73"/>
        <v>8.6774926824660064</v>
      </c>
      <c r="BD25" s="28">
        <f t="shared" si="73"/>
        <v>7.3702157130184647</v>
      </c>
      <c r="BE25" s="28">
        <f t="shared" si="73"/>
        <v>9.0055184470964971</v>
      </c>
      <c r="BF25" s="32"/>
      <c r="BG25" s="32"/>
      <c r="BH25" s="32"/>
      <c r="BI25" s="28">
        <f t="shared" si="11"/>
        <v>1.6410682764831706</v>
      </c>
      <c r="BJ25" s="28">
        <f t="shared" si="83"/>
        <v>1.9058428096756221</v>
      </c>
      <c r="BK25" s="28">
        <f t="shared" si="84"/>
        <v>1.3445025547949985</v>
      </c>
      <c r="BL25" s="28">
        <f t="shared" si="84"/>
        <v>1.2278006661597505</v>
      </c>
      <c r="BM25" s="28">
        <f t="shared" si="85"/>
        <v>0.25512857331412991</v>
      </c>
      <c r="BN25" s="28">
        <f t="shared" si="86"/>
        <v>1.9266566652816239</v>
      </c>
      <c r="BO25" s="28">
        <f t="shared" si="87"/>
        <v>0.91846754055925739</v>
      </c>
      <c r="BP25" s="28">
        <f t="shared" si="88"/>
        <v>0.23357093260830344</v>
      </c>
      <c r="BQ25" s="28">
        <f t="shared" si="89"/>
        <v>2.0640497491287602</v>
      </c>
      <c r="BR25" s="28">
        <f t="shared" si="18"/>
        <v>3.1134759766910367</v>
      </c>
      <c r="BS25" s="28">
        <f t="shared" si="90"/>
        <v>-0.83660106527115319</v>
      </c>
      <c r="BT25" s="28">
        <f t="shared" si="91"/>
        <v>1.3045445487025107</v>
      </c>
      <c r="BU25" s="28" t="e">
        <f t="shared" si="92"/>
        <v>#NUM!</v>
      </c>
      <c r="BV25" s="28">
        <f t="shared" si="93"/>
        <v>1.2743727323366933</v>
      </c>
      <c r="BW25" s="28">
        <f t="shared" si="94"/>
        <v>-0.57161065203632533</v>
      </c>
      <c r="BX25" s="28">
        <f t="shared" si="95"/>
        <v>-1.6830000317507456</v>
      </c>
      <c r="BY25" s="28" t="e">
        <f t="shared" si="96"/>
        <v>#NUM!</v>
      </c>
      <c r="BZ25" s="28">
        <f t="shared" si="97"/>
        <v>2.1318550755205976</v>
      </c>
      <c r="CA25" s="28">
        <f t="shared" si="98"/>
        <v>1.8419654827946181</v>
      </c>
      <c r="CB25" s="28">
        <f t="shared" si="99"/>
        <v>0.91672859111923766</v>
      </c>
      <c r="CC25" s="28">
        <f t="shared" si="100"/>
        <v>0.62162228723245883</v>
      </c>
      <c r="CD25" s="28">
        <f t="shared" si="101"/>
        <v>0.51695231974123079</v>
      </c>
      <c r="CE25" s="28">
        <f t="shared" si="102"/>
        <v>1.8557145825628509</v>
      </c>
      <c r="CF25" s="28">
        <f t="shared" si="103"/>
        <v>1.4669043397819466</v>
      </c>
      <c r="CG25" s="28">
        <f t="shared" si="104"/>
        <v>1.5573371897709534</v>
      </c>
      <c r="CH25" s="28"/>
      <c r="CI25" s="28"/>
      <c r="CJ25" s="28">
        <f t="shared" si="105"/>
        <v>43.759089447098617</v>
      </c>
      <c r="CK25" s="28">
        <f t="shared" si="74"/>
        <v>80.5086991973225</v>
      </c>
      <c r="CL25" s="28">
        <f t="shared" si="74"/>
        <v>22.105612601815071</v>
      </c>
      <c r="CM25" s="28">
        <f t="shared" si="74"/>
        <v>16.896652258064851</v>
      </c>
      <c r="CN25" s="28">
        <f t="shared" si="74"/>
        <v>1.7994035514956104</v>
      </c>
      <c r="CO25" s="28">
        <f t="shared" si="74"/>
        <v>84.461086778245289</v>
      </c>
      <c r="CP25" s="28">
        <f t="shared" si="74"/>
        <v>8.2883396638989257</v>
      </c>
      <c r="CQ25" s="28">
        <f t="shared" si="74"/>
        <v>1.7122648152810542</v>
      </c>
      <c r="CR25" s="28">
        <f t="shared" si="74"/>
        <v>115.89101035610203</v>
      </c>
      <c r="CS25" s="28">
        <f t="shared" si="74"/>
        <v>1298.601728761716</v>
      </c>
      <c r="CT25" s="28">
        <f t="shared" si="74"/>
        <v>0.14567966521120829</v>
      </c>
      <c r="CU25" s="28">
        <f t="shared" si="74"/>
        <v>20.162507813730773</v>
      </c>
      <c r="CV25" s="28" t="e">
        <f t="shared" si="74"/>
        <v>#NUM!</v>
      </c>
      <c r="CW25" s="28">
        <f t="shared" si="74"/>
        <v>18.80930428896912</v>
      </c>
      <c r="CX25" s="28">
        <f t="shared" si="74"/>
        <v>0.26815712944649012</v>
      </c>
      <c r="CY25" s="28">
        <f t="shared" si="74"/>
        <v>2.0749133657604907E-2</v>
      </c>
      <c r="CZ25" s="28" t="e">
        <f t="shared" si="74"/>
        <v>#NUM!</v>
      </c>
      <c r="DA25" s="28">
        <f t="shared" si="75"/>
        <v>135.47372598083473</v>
      </c>
      <c r="DB25" s="28">
        <f t="shared" si="75"/>
        <v>69.496908008341677</v>
      </c>
      <c r="DC25" s="28">
        <f t="shared" si="75"/>
        <v>8.2552188500543586</v>
      </c>
      <c r="DD25" s="28">
        <f t="shared" si="75"/>
        <v>4.1842949208541462</v>
      </c>
      <c r="DE25" s="28">
        <f t="shared" si="75"/>
        <v>3.2881552894326305</v>
      </c>
      <c r="DF25" s="28">
        <f t="shared" si="75"/>
        <v>71.732271332162341</v>
      </c>
      <c r="DG25" s="28">
        <f t="shared" si="75"/>
        <v>29.302477408220302</v>
      </c>
      <c r="DH25" s="28">
        <f t="shared" si="75"/>
        <v>36.08587079234993</v>
      </c>
      <c r="DI25" s="38"/>
      <c r="DJ25" s="28"/>
      <c r="DK25" s="37">
        <f t="shared" si="76"/>
        <v>700.14543115357787</v>
      </c>
      <c r="DL25" s="37">
        <f t="shared" si="76"/>
        <v>1288.13918715716</v>
      </c>
      <c r="DM25" s="37">
        <f t="shared" si="76"/>
        <v>353.68980162904114</v>
      </c>
      <c r="DN25" s="37">
        <f t="shared" si="76"/>
        <v>270.34643612903761</v>
      </c>
      <c r="DO25" s="37">
        <f t="shared" si="76"/>
        <v>28.790456823929766</v>
      </c>
      <c r="DP25" s="37">
        <f t="shared" si="76"/>
        <v>1351.3773884519246</v>
      </c>
      <c r="DQ25" s="37">
        <f t="shared" si="76"/>
        <v>132.61343462238281</v>
      </c>
      <c r="DR25" s="37">
        <f t="shared" si="76"/>
        <v>27.396237044496868</v>
      </c>
      <c r="DS25" s="37">
        <f t="shared" si="76"/>
        <v>1854.2561656976325</v>
      </c>
      <c r="DT25" s="37">
        <f t="shared" si="76"/>
        <v>20777.627660187456</v>
      </c>
      <c r="DU25" s="37">
        <f t="shared" si="77"/>
        <v>2.3308746433793326</v>
      </c>
      <c r="DV25" s="37">
        <f t="shared" si="77"/>
        <v>322.60012501969237</v>
      </c>
      <c r="DW25" s="37" t="e">
        <f t="shared" si="77"/>
        <v>#NUM!</v>
      </c>
      <c r="DX25" s="37">
        <f t="shared" si="77"/>
        <v>300.94886862350592</v>
      </c>
      <c r="DY25" s="37">
        <f t="shared" si="77"/>
        <v>4.2905140711438419</v>
      </c>
      <c r="DZ25" s="37">
        <f t="shared" si="77"/>
        <v>0.33198613852167852</v>
      </c>
      <c r="EA25" s="37" t="e">
        <f t="shared" si="77"/>
        <v>#NUM!</v>
      </c>
      <c r="EB25" s="37">
        <f t="shared" si="77"/>
        <v>2167.5796156933557</v>
      </c>
      <c r="EC25" s="37">
        <f t="shared" si="77"/>
        <v>1111.9505281334668</v>
      </c>
      <c r="ED25" s="37">
        <f t="shared" si="77"/>
        <v>132.08350160086974</v>
      </c>
      <c r="EE25" s="37">
        <f t="shared" si="78"/>
        <v>66.94871873366634</v>
      </c>
      <c r="EF25" s="37">
        <f t="shared" si="78"/>
        <v>52.610484630922087</v>
      </c>
      <c r="EG25" s="37">
        <f t="shared" si="78"/>
        <v>1147.7163413145975</v>
      </c>
      <c r="EH25" s="37">
        <f t="shared" si="78"/>
        <v>468.83963853152483</v>
      </c>
      <c r="EI25" s="37">
        <f t="shared" si="78"/>
        <v>577.37393267759887</v>
      </c>
      <c r="EJ25" s="37"/>
      <c r="EK25" s="37"/>
      <c r="EL25" s="37"/>
      <c r="EM25" s="37">
        <f t="shared" si="79"/>
        <v>1.0502181467303666</v>
      </c>
      <c r="EN25" s="37">
        <f t="shared" si="79"/>
        <v>1.93220878073574</v>
      </c>
      <c r="EO25" s="37">
        <f t="shared" si="79"/>
        <v>0.53053470244356171</v>
      </c>
      <c r="EP25" s="37">
        <f t="shared" si="79"/>
        <v>0.40551965419355646</v>
      </c>
      <c r="EQ25" s="37">
        <f t="shared" si="79"/>
        <v>4.3185685235894652E-2</v>
      </c>
      <c r="ER25" s="37">
        <f t="shared" si="79"/>
        <v>2.0270660826778868</v>
      </c>
      <c r="ES25" s="37">
        <f t="shared" si="79"/>
        <v>0.19892015193357424</v>
      </c>
      <c r="ET25" s="37">
        <f t="shared" si="79"/>
        <v>4.1094355566745303E-2</v>
      </c>
      <c r="EU25" s="37">
        <f t="shared" si="79"/>
        <v>2.7813842485464488</v>
      </c>
      <c r="EV25" s="37">
        <f t="shared" si="79"/>
        <v>31.166441490281183</v>
      </c>
      <c r="EW25" s="37">
        <f t="shared" si="80"/>
        <v>3.4963119650689989E-3</v>
      </c>
      <c r="EX25" s="37">
        <f t="shared" si="80"/>
        <v>0.48390018752953856</v>
      </c>
      <c r="EY25" s="37" t="e">
        <f t="shared" si="80"/>
        <v>#NUM!</v>
      </c>
      <c r="EZ25" s="37">
        <f t="shared" si="80"/>
        <v>0.4514233029352589</v>
      </c>
      <c r="FA25" s="37">
        <f t="shared" si="80"/>
        <v>6.4357711067157619E-3</v>
      </c>
      <c r="FB25" s="37">
        <f t="shared" si="80"/>
        <v>4.9797920778251782E-4</v>
      </c>
      <c r="FC25" s="37" t="e">
        <f t="shared" si="80"/>
        <v>#NUM!</v>
      </c>
      <c r="FD25" s="37">
        <f t="shared" si="80"/>
        <v>3.2513694235400337</v>
      </c>
      <c r="FE25" s="37">
        <f t="shared" si="80"/>
        <v>1.6679257922002002</v>
      </c>
      <c r="FF25" s="37">
        <f t="shared" si="80"/>
        <v>0.1981252524013046</v>
      </c>
      <c r="FG25" s="37">
        <f t="shared" si="81"/>
        <v>0.10042307810049951</v>
      </c>
      <c r="FH25" s="37">
        <f t="shared" si="81"/>
        <v>7.891572694638313E-2</v>
      </c>
      <c r="FI25" s="37">
        <f t="shared" si="81"/>
        <v>1.7215745119718964</v>
      </c>
      <c r="FJ25" s="37">
        <f t="shared" si="81"/>
        <v>0.70325945779728727</v>
      </c>
      <c r="FK25" s="37">
        <f t="shared" si="81"/>
        <v>0.86606089901639827</v>
      </c>
    </row>
    <row r="26" spans="1:167" s="4" customFormat="1" ht="14" x14ac:dyDescent="0.2">
      <c r="A26" s="4" t="s">
        <v>27</v>
      </c>
      <c r="B26" s="4" t="s">
        <v>132</v>
      </c>
      <c r="C26" s="4" t="s">
        <v>129</v>
      </c>
      <c r="D26" s="4">
        <v>23446534.018605702</v>
      </c>
      <c r="E26" s="4">
        <v>233934435.84554601</v>
      </c>
      <c r="F26" s="4">
        <v>135572090.00428101</v>
      </c>
      <c r="G26" s="4">
        <v>2158005398.8186498</v>
      </c>
      <c r="H26" s="4">
        <v>1520988615.3898799</v>
      </c>
      <c r="I26" s="4">
        <v>381900497.00333202</v>
      </c>
      <c r="J26" s="4">
        <v>1886584368.6477499</v>
      </c>
      <c r="K26" s="4">
        <v>90649448.136982396</v>
      </c>
      <c r="L26" s="4">
        <v>61382255.5346843</v>
      </c>
      <c r="M26" s="4">
        <v>274868208.60910398</v>
      </c>
      <c r="N26" s="9">
        <f>PeakArea!N38</f>
        <v>16528328.363388101</v>
      </c>
      <c r="O26" s="4">
        <v>810962.75507390604</v>
      </c>
      <c r="P26" s="4">
        <v>112014165.724576</v>
      </c>
      <c r="Q26" s="4">
        <v>0</v>
      </c>
      <c r="R26" s="4">
        <v>62767485.8122456</v>
      </c>
      <c r="S26" s="4">
        <v>6423020.3403119296</v>
      </c>
      <c r="T26" s="4">
        <v>469811.33456194098</v>
      </c>
      <c r="U26" s="4">
        <v>0</v>
      </c>
      <c r="V26" s="4">
        <v>7693033724.3052397</v>
      </c>
      <c r="W26" s="4">
        <v>2720848326.8298402</v>
      </c>
      <c r="X26" s="4">
        <v>1069504945.60588</v>
      </c>
      <c r="Y26" s="4">
        <v>341375711.71984398</v>
      </c>
      <c r="Z26" s="4">
        <v>14073810.727785699</v>
      </c>
      <c r="AA26" s="4">
        <v>418844567.29867798</v>
      </c>
      <c r="AB26" s="4">
        <v>21911400.388778001</v>
      </c>
      <c r="AC26" s="4">
        <v>1050773991.37922</v>
      </c>
      <c r="AD26" s="33"/>
      <c r="AE26" s="33"/>
      <c r="AF26" s="32"/>
      <c r="AG26" s="28">
        <f t="shared" si="82"/>
        <v>8.3690941559558567</v>
      </c>
      <c r="AH26" s="28">
        <f t="shared" si="82"/>
        <v>8.1321702912661031</v>
      </c>
      <c r="AI26" s="28">
        <f t="shared" si="72"/>
        <v>9.3340525268502361</v>
      </c>
      <c r="AJ26" s="28">
        <f t="shared" si="72"/>
        <v>9.1821259633680157</v>
      </c>
      <c r="AK26" s="28">
        <f t="shared" si="72"/>
        <v>8.5819502235622789</v>
      </c>
      <c r="AL26" s="28">
        <f t="shared" si="72"/>
        <v>9.275676231757453</v>
      </c>
      <c r="AM26" s="28">
        <f t="shared" si="72"/>
        <v>7.9573651645066201</v>
      </c>
      <c r="AN26" s="28">
        <f t="shared" si="72"/>
        <v>7.7880428428489719</v>
      </c>
      <c r="AO26" s="28">
        <f t="shared" si="72"/>
        <v>8.439124512036777</v>
      </c>
      <c r="AP26" s="28">
        <f t="shared" si="72"/>
        <v>7.2182289322606703</v>
      </c>
      <c r="AQ26" s="28">
        <f t="shared" si="72"/>
        <v>5.909000908912371</v>
      </c>
      <c r="AR26" s="28">
        <f t="shared" si="72"/>
        <v>8.0492729486254557</v>
      </c>
      <c r="AS26" s="28" t="e">
        <f t="shared" si="72"/>
        <v>#NUM!</v>
      </c>
      <c r="AT26" s="28">
        <f t="shared" si="72"/>
        <v>7.7977347330837805</v>
      </c>
      <c r="AU26" s="28">
        <f t="shared" si="72"/>
        <v>6.8077392973326818</v>
      </c>
      <c r="AV26" s="28">
        <f t="shared" si="72"/>
        <v>5.6719234902583713</v>
      </c>
      <c r="AW26" s="28" t="e">
        <f t="shared" si="72"/>
        <v>#NUM!</v>
      </c>
      <c r="AX26" s="28">
        <f t="shared" si="72"/>
        <v>9.8860976362785848</v>
      </c>
      <c r="AY26" s="28">
        <f t="shared" si="73"/>
        <v>9.4347043327915934</v>
      </c>
      <c r="AZ26" s="28">
        <f t="shared" si="73"/>
        <v>9.0291827971771852</v>
      </c>
      <c r="BA26" s="28">
        <f t="shared" si="73"/>
        <v>8.5332326185910077</v>
      </c>
      <c r="BB26" s="28">
        <f t="shared" si="73"/>
        <v>7.1484117061036985</v>
      </c>
      <c r="BC26" s="28">
        <f t="shared" si="73"/>
        <v>8.622052886717638</v>
      </c>
      <c r="BD26" s="28">
        <f t="shared" si="73"/>
        <v>7.3406701348260421</v>
      </c>
      <c r="BE26" s="28">
        <f t="shared" si="73"/>
        <v>9.0215093146466963</v>
      </c>
      <c r="BF26" s="32"/>
      <c r="BG26" s="32"/>
      <c r="BH26" s="32"/>
      <c r="BI26" s="28">
        <f>(AG26-6.7469)/0.9945</f>
        <v>1.6311655665720026</v>
      </c>
      <c r="BJ26" s="28">
        <f t="shared" si="83"/>
        <v>1.8868395715627571</v>
      </c>
      <c r="BK26" s="28">
        <f t="shared" si="84"/>
        <v>1.3581587031335196</v>
      </c>
      <c r="BL26" s="28">
        <f t="shared" si="84"/>
        <v>1.1973387989499475</v>
      </c>
      <c r="BM26" s="28">
        <f t="shared" si="85"/>
        <v>0.25196664919459821</v>
      </c>
      <c r="BN26" s="28">
        <f t="shared" si="86"/>
        <v>1.9064693022640073</v>
      </c>
      <c r="BO26" s="28">
        <f t="shared" si="87"/>
        <v>0.85912741731675357</v>
      </c>
      <c r="BP26" s="28">
        <f t="shared" si="88"/>
        <v>0.23105269388230679</v>
      </c>
      <c r="BQ26" s="28">
        <f t="shared" si="89"/>
        <v>2.0433011180622742</v>
      </c>
      <c r="BR26" s="28">
        <f t="shared" si="18"/>
        <v>3.0565715225274177</v>
      </c>
      <c r="BS26" s="28">
        <f t="shared" si="90"/>
        <v>-0.86978289224013361</v>
      </c>
      <c r="BT26" s="28">
        <f t="shared" si="91"/>
        <v>1.2780423114441493</v>
      </c>
      <c r="BU26" s="28" t="e">
        <f t="shared" si="92"/>
        <v>#NUM!</v>
      </c>
      <c r="BV26" s="28">
        <f t="shared" si="93"/>
        <v>1.2446037034087245</v>
      </c>
      <c r="BW26" s="28">
        <f t="shared" si="94"/>
        <v>-0.40406198454956238</v>
      </c>
      <c r="BX26" s="28">
        <f t="shared" si="95"/>
        <v>-1.4491500590079001</v>
      </c>
      <c r="BY26" s="28" t="e">
        <f t="shared" si="96"/>
        <v>#NUM!</v>
      </c>
      <c r="BZ26" s="28">
        <f t="shared" si="97"/>
        <v>2.1607565015962811</v>
      </c>
      <c r="CA26" s="28">
        <f t="shared" si="98"/>
        <v>1.8444198640816343</v>
      </c>
      <c r="CB26" s="28">
        <f t="shared" si="99"/>
        <v>0.91632668112499782</v>
      </c>
      <c r="CC26" s="28">
        <f t="shared" si="100"/>
        <v>0.59562189231606388</v>
      </c>
      <c r="CD26" s="28">
        <f t="shared" si="101"/>
        <v>0.52345714037401769</v>
      </c>
      <c r="CE26" s="28">
        <f t="shared" si="102"/>
        <v>1.7908954597423572</v>
      </c>
      <c r="CF26" s="28">
        <f t="shared" si="103"/>
        <v>1.4441822155087614</v>
      </c>
      <c r="CG26" s="28">
        <f t="shared" si="104"/>
        <v>1.5856195872774961</v>
      </c>
      <c r="CH26" s="28"/>
      <c r="CI26" s="28"/>
      <c r="CJ26" s="28">
        <f t="shared" si="105"/>
        <v>42.772591750413525</v>
      </c>
      <c r="CK26" s="28">
        <f t="shared" si="74"/>
        <v>77.061874981511551</v>
      </c>
      <c r="CL26" s="28">
        <f t="shared" si="74"/>
        <v>22.81175523907114</v>
      </c>
      <c r="CM26" s="28">
        <f t="shared" si="74"/>
        <v>15.752112286779326</v>
      </c>
      <c r="CN26" s="28">
        <f t="shared" si="74"/>
        <v>1.7863503902588622</v>
      </c>
      <c r="CO26" s="28">
        <f t="shared" si="74"/>
        <v>80.62492103010274</v>
      </c>
      <c r="CP26" s="28">
        <f t="shared" si="74"/>
        <v>7.2298188757691184</v>
      </c>
      <c r="CQ26" s="28">
        <f t="shared" si="74"/>
        <v>1.7023650474724876</v>
      </c>
      <c r="CR26" s="28">
        <f t="shared" si="74"/>
        <v>110.48443982160964</v>
      </c>
      <c r="CS26" s="28">
        <f t="shared" si="74"/>
        <v>1139.1253652325302</v>
      </c>
      <c r="CT26" s="28">
        <f t="shared" si="74"/>
        <v>0.13496374099878197</v>
      </c>
      <c r="CU26" s="28">
        <f t="shared" si="74"/>
        <v>18.968907181161171</v>
      </c>
      <c r="CV26" s="28" t="e">
        <f t="shared" si="74"/>
        <v>#NUM!</v>
      </c>
      <c r="CW26" s="28">
        <f t="shared" si="74"/>
        <v>17.563202286784936</v>
      </c>
      <c r="CX26" s="28">
        <f t="shared" si="74"/>
        <v>0.39440100729267213</v>
      </c>
      <c r="CY26" s="28">
        <f t="shared" si="74"/>
        <v>3.5550846076955328E-2</v>
      </c>
      <c r="CZ26" s="28" t="e">
        <f t="shared" si="74"/>
        <v>#NUM!</v>
      </c>
      <c r="DA26" s="28">
        <f t="shared" si="75"/>
        <v>144.79597899081099</v>
      </c>
      <c r="DB26" s="28">
        <f t="shared" si="75"/>
        <v>69.890776256287097</v>
      </c>
      <c r="DC26" s="28">
        <f t="shared" si="75"/>
        <v>8.2475827405765223</v>
      </c>
      <c r="DD26" s="28">
        <f t="shared" si="75"/>
        <v>3.9411402709426762</v>
      </c>
      <c r="DE26" s="28">
        <f t="shared" si="75"/>
        <v>3.3377756372174843</v>
      </c>
      <c r="DF26" s="28">
        <f t="shared" si="75"/>
        <v>61.786765355959702</v>
      </c>
      <c r="DG26" s="28">
        <f t="shared" si="75"/>
        <v>27.808797876207628</v>
      </c>
      <c r="DH26" s="28">
        <f t="shared" si="75"/>
        <v>38.51408524185333</v>
      </c>
      <c r="DI26" s="38"/>
      <c r="DJ26" s="28"/>
      <c r="DK26" s="37">
        <f t="shared" si="76"/>
        <v>684.36146800661641</v>
      </c>
      <c r="DL26" s="37">
        <f t="shared" si="76"/>
        <v>1232.9899997041848</v>
      </c>
      <c r="DM26" s="37">
        <f t="shared" si="76"/>
        <v>364.98808382513823</v>
      </c>
      <c r="DN26" s="37">
        <f t="shared" si="76"/>
        <v>252.03379658846922</v>
      </c>
      <c r="DO26" s="37">
        <f t="shared" si="76"/>
        <v>28.581606244141796</v>
      </c>
      <c r="DP26" s="37">
        <f t="shared" si="76"/>
        <v>1289.9987364816438</v>
      </c>
      <c r="DQ26" s="37">
        <f t="shared" si="76"/>
        <v>115.67710201230589</v>
      </c>
      <c r="DR26" s="37">
        <f t="shared" si="76"/>
        <v>27.237840759559802</v>
      </c>
      <c r="DS26" s="37">
        <f t="shared" si="76"/>
        <v>1767.7510371457543</v>
      </c>
      <c r="DT26" s="37">
        <f t="shared" si="76"/>
        <v>18226.005843720483</v>
      </c>
      <c r="DU26" s="37">
        <f t="shared" si="77"/>
        <v>2.1594198559805116</v>
      </c>
      <c r="DV26" s="37">
        <f t="shared" si="77"/>
        <v>303.50251489857874</v>
      </c>
      <c r="DW26" s="37" t="e">
        <f t="shared" si="77"/>
        <v>#NUM!</v>
      </c>
      <c r="DX26" s="37">
        <f t="shared" si="77"/>
        <v>281.01123658855897</v>
      </c>
      <c r="DY26" s="37">
        <f t="shared" si="77"/>
        <v>6.3104161166827542</v>
      </c>
      <c r="DZ26" s="37">
        <f t="shared" si="77"/>
        <v>0.56881353723128525</v>
      </c>
      <c r="EA26" s="37" t="e">
        <f t="shared" si="77"/>
        <v>#NUM!</v>
      </c>
      <c r="EB26" s="37">
        <f t="shared" si="77"/>
        <v>2316.7356638529759</v>
      </c>
      <c r="EC26" s="37">
        <f t="shared" si="77"/>
        <v>1118.2524201005936</v>
      </c>
      <c r="ED26" s="37">
        <f t="shared" si="77"/>
        <v>131.96132384922436</v>
      </c>
      <c r="EE26" s="37">
        <f t="shared" si="78"/>
        <v>63.058244335082819</v>
      </c>
      <c r="EF26" s="37">
        <f t="shared" si="78"/>
        <v>53.404410195479748</v>
      </c>
      <c r="EG26" s="37">
        <f t="shared" si="78"/>
        <v>988.58824569535523</v>
      </c>
      <c r="EH26" s="37">
        <f t="shared" si="78"/>
        <v>444.94076601932204</v>
      </c>
      <c r="EI26" s="37">
        <f t="shared" si="78"/>
        <v>616.22536386965328</v>
      </c>
      <c r="EJ26" s="37"/>
      <c r="EK26" s="37"/>
      <c r="EL26" s="37"/>
      <c r="EM26" s="37">
        <f t="shared" si="79"/>
        <v>1.0265422020099244</v>
      </c>
      <c r="EN26" s="37">
        <f t="shared" si="79"/>
        <v>1.8494849995562772</v>
      </c>
      <c r="EO26" s="37">
        <f t="shared" si="79"/>
        <v>0.54748212573770727</v>
      </c>
      <c r="EP26" s="37">
        <f t="shared" si="79"/>
        <v>0.37805069488270387</v>
      </c>
      <c r="EQ26" s="37">
        <f t="shared" si="79"/>
        <v>4.2872409366212692E-2</v>
      </c>
      <c r="ER26" s="37">
        <f t="shared" si="79"/>
        <v>1.9349981047224658</v>
      </c>
      <c r="ES26" s="37">
        <f t="shared" si="79"/>
        <v>0.17351565301845884</v>
      </c>
      <c r="ET26" s="37">
        <f t="shared" si="79"/>
        <v>4.0856761139339705E-2</v>
      </c>
      <c r="EU26" s="37">
        <f t="shared" si="79"/>
        <v>2.6516265557186318</v>
      </c>
      <c r="EV26" s="37">
        <f t="shared" si="79"/>
        <v>27.339008765580722</v>
      </c>
      <c r="EW26" s="37">
        <f t="shared" si="80"/>
        <v>3.2391297839707675E-3</v>
      </c>
      <c r="EX26" s="37">
        <f t="shared" si="80"/>
        <v>0.45525377234786812</v>
      </c>
      <c r="EY26" s="37" t="e">
        <f t="shared" si="80"/>
        <v>#NUM!</v>
      </c>
      <c r="EZ26" s="37">
        <f t="shared" si="80"/>
        <v>0.42151685488283847</v>
      </c>
      <c r="FA26" s="37">
        <f t="shared" si="80"/>
        <v>9.4656241750241329E-3</v>
      </c>
      <c r="FB26" s="37">
        <f t="shared" si="80"/>
        <v>8.5322030584692788E-4</v>
      </c>
      <c r="FC26" s="37" t="e">
        <f t="shared" si="80"/>
        <v>#NUM!</v>
      </c>
      <c r="FD26" s="37">
        <f t="shared" si="80"/>
        <v>3.4751034957794635</v>
      </c>
      <c r="FE26" s="37">
        <f t="shared" si="80"/>
        <v>1.6773786301508904</v>
      </c>
      <c r="FF26" s="37">
        <f t="shared" si="80"/>
        <v>0.19794198577383654</v>
      </c>
      <c r="FG26" s="37">
        <f t="shared" si="81"/>
        <v>9.458736650262424E-2</v>
      </c>
      <c r="FH26" s="37">
        <f t="shared" si="81"/>
        <v>8.0106615293219621E-2</v>
      </c>
      <c r="FI26" s="37">
        <f t="shared" si="81"/>
        <v>1.482882368543033</v>
      </c>
      <c r="FJ26" s="37">
        <f t="shared" si="81"/>
        <v>0.66741114902898313</v>
      </c>
      <c r="FK26" s="37">
        <f t="shared" si="81"/>
        <v>0.92433804580447987</v>
      </c>
    </row>
    <row r="27" spans="1:167" s="2" customFormat="1" ht="14" x14ac:dyDescent="0.2">
      <c r="A27" s="3"/>
      <c r="B27" s="3"/>
      <c r="C27" s="2" t="s">
        <v>134</v>
      </c>
      <c r="D27" s="12"/>
      <c r="E27" s="15">
        <f>AVERAGE(E21:E26)</f>
        <v>235156414.36059484</v>
      </c>
      <c r="F27" s="15">
        <f t="shared" ref="F27:AC27" si="106">AVERAGE(F21:F26)</f>
        <v>136120013.49194434</v>
      </c>
      <c r="G27" s="15">
        <f t="shared" si="106"/>
        <v>2142493203.1389501</v>
      </c>
      <c r="H27" s="15">
        <f t="shared" si="106"/>
        <v>1557924116.8520133</v>
      </c>
      <c r="I27" s="15">
        <f t="shared" si="106"/>
        <v>383326801.29733586</v>
      </c>
      <c r="J27" s="15">
        <f t="shared" si="106"/>
        <v>1895188106.1618068</v>
      </c>
      <c r="K27" s="15">
        <f t="shared" si="106"/>
        <v>96869011.033497915</v>
      </c>
      <c r="L27" s="15">
        <f t="shared" si="106"/>
        <v>61508325.316048823</v>
      </c>
      <c r="M27" s="15">
        <f t="shared" si="106"/>
        <v>283026787.89436883</v>
      </c>
      <c r="N27" s="15">
        <f t="shared" si="106"/>
        <v>17918959.518973883</v>
      </c>
      <c r="O27" s="15">
        <f t="shared" si="106"/>
        <v>832372.97254601179</v>
      </c>
      <c r="P27" s="15">
        <f t="shared" si="106"/>
        <v>113744880.42926817</v>
      </c>
      <c r="Q27" s="15">
        <v>0</v>
      </c>
      <c r="R27" s="15">
        <f t="shared" si="106"/>
        <v>63538064.544910036</v>
      </c>
      <c r="S27" s="15">
        <f t="shared" si="106"/>
        <v>6291628.9838823033</v>
      </c>
      <c r="T27" s="15">
        <f t="shared" si="106"/>
        <v>507307.22047022078</v>
      </c>
      <c r="U27" s="15">
        <v>0</v>
      </c>
      <c r="V27" s="15">
        <f t="shared" si="106"/>
        <v>7470392037.2288237</v>
      </c>
      <c r="W27" s="15">
        <f t="shared" si="106"/>
        <v>2652368286.6855898</v>
      </c>
      <c r="X27" s="15">
        <f t="shared" si="106"/>
        <v>1062141044.0397462</v>
      </c>
      <c r="Y27" s="15">
        <f t="shared" si="106"/>
        <v>340662076.62820554</v>
      </c>
      <c r="Z27" s="15">
        <f t="shared" si="106"/>
        <v>13028699.627110735</v>
      </c>
      <c r="AA27" s="15">
        <f t="shared" si="106"/>
        <v>454034585.5068872</v>
      </c>
      <c r="AB27" s="15">
        <f t="shared" si="106"/>
        <v>22694548.217884649</v>
      </c>
      <c r="AC27" s="15">
        <f t="shared" si="106"/>
        <v>1010298726.3159906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42.997320184648721</v>
      </c>
      <c r="CK27" s="15">
        <f>AVERAGE(CK21:CK26)</f>
        <v>77.328733507515153</v>
      </c>
      <c r="CL27" s="15">
        <f t="shared" ref="CL27:DH27" si="107">AVERAGE(CL21:CL26)</f>
        <v>22.639328041997292</v>
      </c>
      <c r="CM27" s="15">
        <f t="shared" si="107"/>
        <v>16.158243198432046</v>
      </c>
      <c r="CN27" s="15">
        <f t="shared" si="107"/>
        <v>1.7935812694528936</v>
      </c>
      <c r="CO27" s="15">
        <f t="shared" si="107"/>
        <v>81.027400304422557</v>
      </c>
      <c r="CP27" s="15">
        <f t="shared" si="107"/>
        <v>7.6728222606286982</v>
      </c>
      <c r="CQ27" s="15">
        <f t="shared" si="107"/>
        <v>1.7066921330744045</v>
      </c>
      <c r="CR27" s="15">
        <f t="shared" si="107"/>
        <v>113.11295270648269</v>
      </c>
      <c r="CS27" s="15">
        <f t="shared" si="107"/>
        <v>1261.0687267290093</v>
      </c>
      <c r="CT27" s="15">
        <f t="shared" si="107"/>
        <v>0.1391131692422046</v>
      </c>
      <c r="CU27" s="15">
        <f t="shared" si="107"/>
        <v>19.309888507000494</v>
      </c>
      <c r="CV27" s="15">
        <v>0</v>
      </c>
      <c r="CW27" s="15">
        <f t="shared" si="107"/>
        <v>17.819821931991072</v>
      </c>
      <c r="CX27" s="15">
        <f t="shared" si="107"/>
        <v>0.38612885649504602</v>
      </c>
      <c r="CY27" s="15">
        <f t="shared" si="107"/>
        <v>3.9015174182990352E-2</v>
      </c>
      <c r="CZ27" s="15">
        <v>0</v>
      </c>
      <c r="DA27" s="15">
        <f t="shared" si="107"/>
        <v>139.80053427329614</v>
      </c>
      <c r="DB27" s="15">
        <f t="shared" si="107"/>
        <v>67.765003352529064</v>
      </c>
      <c r="DC27" s="15">
        <f t="shared" si="107"/>
        <v>8.1886229306655434</v>
      </c>
      <c r="DD27" s="15">
        <f t="shared" si="107"/>
        <v>3.9327295223663516</v>
      </c>
      <c r="DE27" s="15">
        <f t="shared" si="107"/>
        <v>3.0884571799596467</v>
      </c>
      <c r="DF27" s="15">
        <f t="shared" si="107"/>
        <v>67.916574768638625</v>
      </c>
      <c r="DG27" s="15">
        <f t="shared" si="107"/>
        <v>28.559239633588145</v>
      </c>
      <c r="DH27" s="15">
        <f t="shared" si="107"/>
        <v>35.944292704751213</v>
      </c>
      <c r="DI27" s="34"/>
      <c r="DJ27" s="37" t="s">
        <v>134</v>
      </c>
      <c r="DK27" s="15">
        <f>AVERAGE(DK21:DK26)</f>
        <v>687.95712295437954</v>
      </c>
      <c r="DL27" s="15">
        <f>AVERAGE(DL21:DL26)</f>
        <v>1237.2597361202425</v>
      </c>
      <c r="DM27" s="15">
        <f t="shared" ref="DM27:EI27" si="108">AVERAGE(DM21:DM26)</f>
        <v>362.22924867195667</v>
      </c>
      <c r="DN27" s="15">
        <f t="shared" si="108"/>
        <v>258.53189117491274</v>
      </c>
      <c r="DO27" s="15">
        <f t="shared" si="108"/>
        <v>28.697300311246298</v>
      </c>
      <c r="DP27" s="15">
        <f t="shared" si="108"/>
        <v>1296.4384048707609</v>
      </c>
      <c r="DQ27" s="15">
        <f t="shared" si="108"/>
        <v>122.76515617005917</v>
      </c>
      <c r="DR27" s="15">
        <f t="shared" si="108"/>
        <v>27.307074129190472</v>
      </c>
      <c r="DS27" s="15">
        <f t="shared" si="108"/>
        <v>1809.807243303723</v>
      </c>
      <c r="DT27" s="15">
        <f t="shared" si="108"/>
        <v>20177.099627664149</v>
      </c>
      <c r="DU27" s="15">
        <f t="shared" si="108"/>
        <v>2.2258107078752736</v>
      </c>
      <c r="DV27" s="15">
        <f t="shared" si="108"/>
        <v>308.9582161120079</v>
      </c>
      <c r="DW27" s="15">
        <v>0</v>
      </c>
      <c r="DX27" s="15">
        <f t="shared" si="108"/>
        <v>285.11715091185715</v>
      </c>
      <c r="DY27" s="15">
        <f t="shared" si="108"/>
        <v>6.1780617039207364</v>
      </c>
      <c r="DZ27" s="15">
        <f t="shared" si="108"/>
        <v>0.62424278692784563</v>
      </c>
      <c r="EA27" s="15">
        <v>0</v>
      </c>
      <c r="EB27" s="15">
        <f t="shared" si="108"/>
        <v>2236.8085483727382</v>
      </c>
      <c r="EC27" s="15">
        <f t="shared" si="108"/>
        <v>1084.240053640465</v>
      </c>
      <c r="ED27" s="15">
        <f t="shared" si="108"/>
        <v>131.01796689064869</v>
      </c>
      <c r="EE27" s="15">
        <f t="shared" si="108"/>
        <v>62.923672357861626</v>
      </c>
      <c r="EF27" s="15">
        <f t="shared" si="108"/>
        <v>49.415314879354348</v>
      </c>
      <c r="EG27" s="15">
        <f t="shared" si="108"/>
        <v>1086.665196298218</v>
      </c>
      <c r="EH27" s="15">
        <f t="shared" si="108"/>
        <v>456.94783413741033</v>
      </c>
      <c r="EI27" s="15">
        <f t="shared" si="108"/>
        <v>575.10868327601941</v>
      </c>
      <c r="EJ27" s="34"/>
      <c r="EK27" s="37"/>
      <c r="EL27" s="37" t="s">
        <v>134</v>
      </c>
      <c r="EM27" s="15">
        <f>AVERAGE(EM21:EM26)</f>
        <v>1.0319356844315692</v>
      </c>
      <c r="EN27" s="15">
        <f>AVERAGE(EN21:EN26)</f>
        <v>1.8558896041803632</v>
      </c>
      <c r="EO27" s="15">
        <f t="shared" ref="EO27:FK27" si="109">AVERAGE(EO21:EO26)</f>
        <v>0.54334387300793507</v>
      </c>
      <c r="EP27" s="15">
        <f t="shared" si="109"/>
        <v>0.38779783676236917</v>
      </c>
      <c r="EQ27" s="15">
        <f t="shared" si="109"/>
        <v>4.3045950466869438E-2</v>
      </c>
      <c r="ER27" s="15">
        <f t="shared" si="109"/>
        <v>1.944657607306141</v>
      </c>
      <c r="ES27" s="15">
        <f t="shared" si="109"/>
        <v>0.18414773425508879</v>
      </c>
      <c r="ET27" s="15">
        <f t="shared" si="109"/>
        <v>4.0960611193785711E-2</v>
      </c>
      <c r="EU27" s="15">
        <f t="shared" si="109"/>
        <v>2.7147108649555847</v>
      </c>
      <c r="EV27" s="15">
        <f t="shared" si="109"/>
        <v>30.265649441496222</v>
      </c>
      <c r="EW27" s="15">
        <f t="shared" si="109"/>
        <v>3.3387160618129105E-3</v>
      </c>
      <c r="EX27" s="15">
        <f t="shared" si="109"/>
        <v>0.46343732416801187</v>
      </c>
      <c r="EY27" s="15">
        <v>0</v>
      </c>
      <c r="EZ27" s="15">
        <f t="shared" si="109"/>
        <v>0.42767572636778572</v>
      </c>
      <c r="FA27" s="15">
        <f t="shared" si="109"/>
        <v>9.2670925558811044E-3</v>
      </c>
      <c r="FB27" s="15">
        <f t="shared" si="109"/>
        <v>9.3636418039176822E-4</v>
      </c>
      <c r="FC27" s="15">
        <v>0</v>
      </c>
      <c r="FD27" s="15">
        <f t="shared" si="109"/>
        <v>3.3552128225591074</v>
      </c>
      <c r="FE27" s="15">
        <f t="shared" si="109"/>
        <v>1.6263600804606975</v>
      </c>
      <c r="FF27" s="15">
        <f t="shared" si="109"/>
        <v>0.19652695033597301</v>
      </c>
      <c r="FG27" s="15">
        <f t="shared" si="109"/>
        <v>9.4385508536792451E-2</v>
      </c>
      <c r="FH27" s="15">
        <f t="shared" si="109"/>
        <v>7.4122972319031519E-2</v>
      </c>
      <c r="FI27" s="15">
        <f t="shared" si="109"/>
        <v>1.6299977944473272</v>
      </c>
      <c r="FJ27" s="15">
        <f t="shared" si="109"/>
        <v>0.68542175120611548</v>
      </c>
      <c r="FK27" s="15">
        <f t="shared" si="109"/>
        <v>0.86266302491402902</v>
      </c>
    </row>
    <row r="28" spans="1:167" s="2" customFormat="1" ht="14" x14ac:dyDescent="0.2"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s="2" customFormat="1" ht="14" x14ac:dyDescent="0.2">
      <c r="AD29" s="22"/>
      <c r="AE29" s="2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0.68795712295437961</v>
      </c>
      <c r="CK29" s="28">
        <f t="shared" ref="CK29:DH29" si="110">0.016*CK27</f>
        <v>1.2372597361202424</v>
      </c>
      <c r="CL29" s="28">
        <f t="shared" si="110"/>
        <v>0.36222924867195666</v>
      </c>
      <c r="CM29" s="28">
        <f t="shared" si="110"/>
        <v>0.25853189117491276</v>
      </c>
      <c r="CN29" s="28">
        <f t="shared" si="110"/>
        <v>2.8697300311246298E-2</v>
      </c>
      <c r="CO29" s="28">
        <f t="shared" si="110"/>
        <v>1.2964384048707609</v>
      </c>
      <c r="CP29" s="28">
        <f t="shared" si="110"/>
        <v>0.12276515617005918</v>
      </c>
      <c r="CQ29" s="28">
        <f t="shared" si="110"/>
        <v>2.7307074129190471E-2</v>
      </c>
      <c r="CR29" s="28">
        <f t="shared" si="110"/>
        <v>1.8098072433037231</v>
      </c>
      <c r="CS29" s="28">
        <f t="shared" si="110"/>
        <v>20.177099627664148</v>
      </c>
      <c r="CT29" s="28">
        <f t="shared" si="110"/>
        <v>2.2258107078752735E-3</v>
      </c>
      <c r="CU29" s="28">
        <f t="shared" si="110"/>
        <v>0.30895821611200791</v>
      </c>
      <c r="CV29" s="28">
        <f t="shared" si="110"/>
        <v>0</v>
      </c>
      <c r="CW29" s="28">
        <f t="shared" si="110"/>
        <v>0.28511715091185713</v>
      </c>
      <c r="CX29" s="28">
        <f t="shared" si="110"/>
        <v>6.1780617039207363E-3</v>
      </c>
      <c r="CY29" s="28">
        <f t="shared" si="110"/>
        <v>6.2424278692784559E-4</v>
      </c>
      <c r="CZ29" s="28">
        <f t="shared" si="110"/>
        <v>0</v>
      </c>
      <c r="DA29" s="28">
        <f t="shared" si="110"/>
        <v>2.2368085483727382</v>
      </c>
      <c r="DB29" s="28">
        <f t="shared" si="110"/>
        <v>1.0842400536404651</v>
      </c>
      <c r="DC29" s="28">
        <f t="shared" si="110"/>
        <v>0.13101796689064871</v>
      </c>
      <c r="DD29" s="28">
        <f t="shared" si="110"/>
        <v>6.2923672357861629E-2</v>
      </c>
      <c r="DE29" s="28">
        <f t="shared" si="110"/>
        <v>4.9415314879354348E-2</v>
      </c>
      <c r="DF29" s="28">
        <f t="shared" si="110"/>
        <v>1.0866651962982181</v>
      </c>
      <c r="DG29" s="28">
        <f t="shared" si="110"/>
        <v>0.45694783413741036</v>
      </c>
      <c r="DH29" s="28">
        <f t="shared" si="110"/>
        <v>0.57510868327601938</v>
      </c>
      <c r="DI29" s="38"/>
      <c r="DJ29" s="28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</row>
    <row r="30" spans="1:167" s="2" customFormat="1" ht="14" x14ac:dyDescent="0.2">
      <c r="D30" s="75" t="s">
        <v>136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5" t="s">
        <v>136</v>
      </c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6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4" t="s">
        <v>129</v>
      </c>
      <c r="E32" s="13">
        <f>E5-E$27</f>
        <v>1060169150.4924852</v>
      </c>
      <c r="F32" s="13">
        <f t="shared" ref="F32:AC37" si="111">F5-F$27</f>
        <v>-69633239.702507541</v>
      </c>
      <c r="G32" s="13">
        <f t="shared" si="111"/>
        <v>-21610303.10228014</v>
      </c>
      <c r="H32" s="13">
        <f t="shared" si="111"/>
        <v>-79177814.206703424</v>
      </c>
      <c r="I32" s="13">
        <f t="shared" si="111"/>
        <v>234923264.84802318</v>
      </c>
      <c r="J32" s="13">
        <f t="shared" si="111"/>
        <v>-70801533.902276754</v>
      </c>
      <c r="K32" s="13">
        <f t="shared" si="111"/>
        <v>93945754.18204309</v>
      </c>
      <c r="L32" s="13">
        <f t="shared" si="111"/>
        <v>259593542.06802216</v>
      </c>
      <c r="M32" s="13">
        <f t="shared" si="111"/>
        <v>-59825157.272724837</v>
      </c>
      <c r="N32" s="13">
        <f t="shared" si="111"/>
        <v>-1050889.7364818826</v>
      </c>
      <c r="O32" s="13">
        <f t="shared" si="111"/>
        <v>-350237.29410954082</v>
      </c>
      <c r="P32" s="13">
        <f t="shared" si="111"/>
        <v>-14480696.338145167</v>
      </c>
      <c r="Q32" s="13">
        <f t="shared" si="111"/>
        <v>1589500.78984418</v>
      </c>
      <c r="R32" s="13">
        <f t="shared" si="111"/>
        <v>5523581.8503554687</v>
      </c>
      <c r="S32" s="13">
        <f t="shared" si="111"/>
        <v>-1290120.0297483029</v>
      </c>
      <c r="T32" s="13">
        <f t="shared" si="111"/>
        <v>5478042.1210438088</v>
      </c>
      <c r="U32" s="13">
        <f t="shared" si="111"/>
        <v>2749655.2479765802</v>
      </c>
      <c r="V32" s="13">
        <f t="shared" si="111"/>
        <v>-314686953.59999371</v>
      </c>
      <c r="W32" s="13">
        <f t="shared" si="111"/>
        <v>-42621737.222019672</v>
      </c>
      <c r="X32" s="13">
        <f t="shared" si="111"/>
        <v>-6126923.4226762056</v>
      </c>
      <c r="Y32" s="13">
        <f t="shared" si="111"/>
        <v>-11945772.331543565</v>
      </c>
      <c r="Z32" s="13">
        <f t="shared" si="111"/>
        <v>3461244.8048484661</v>
      </c>
      <c r="AA32" s="13">
        <f t="shared" si="111"/>
        <v>-12114902.503706217</v>
      </c>
      <c r="AB32" s="13">
        <f t="shared" si="111"/>
        <v>-2815072.0681294501</v>
      </c>
      <c r="AC32" s="13">
        <f t="shared" si="111"/>
        <v>-22514152.321656585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4" t="s">
        <v>129</v>
      </c>
      <c r="EL32" s="37"/>
      <c r="EM32" s="13">
        <f>EM5-EM$27</f>
        <v>4.7062191699899376</v>
      </c>
      <c r="EN32" s="13">
        <f t="shared" ref="EN32:FK32" si="112">EN5-EN$27</f>
        <v>-0.87062393911538427</v>
      </c>
      <c r="EO32" s="13">
        <f t="shared" si="112"/>
        <v>-5.8259096840156399E-3</v>
      </c>
      <c r="EP32" s="13">
        <f t="shared" si="112"/>
        <v>-2.0852218462917793E-2</v>
      </c>
      <c r="EQ32" s="13">
        <f t="shared" si="112"/>
        <v>2.8495322271399164E-2</v>
      </c>
      <c r="ER32" s="13">
        <f t="shared" si="112"/>
        <v>-7.9078128097431533E-2</v>
      </c>
      <c r="ES32" s="13">
        <f t="shared" si="112"/>
        <v>0.15459616049168512</v>
      </c>
      <c r="ET32" s="13">
        <f t="shared" si="112"/>
        <v>0.24091919792192437</v>
      </c>
      <c r="EU32" s="13">
        <f t="shared" si="112"/>
        <v>-0.47414789164274351</v>
      </c>
      <c r="EV32" s="13">
        <f t="shared" si="112"/>
        <v>-2.2219539352923974</v>
      </c>
      <c r="EW32" s="13">
        <f t="shared" si="112"/>
        <v>-1.4817934158022994E-3</v>
      </c>
      <c r="EX32" s="13">
        <f t="shared" si="112"/>
        <v>-6.7616791563369361E-2</v>
      </c>
      <c r="EY32" s="13">
        <f t="shared" si="112"/>
        <v>1.0682611642767793E-3</v>
      </c>
      <c r="EZ32" s="13">
        <f t="shared" si="112"/>
        <v>4.4248108772454442E-2</v>
      </c>
      <c r="FA32" s="13">
        <f t="shared" si="112"/>
        <v>-2.0118760487464298E-3</v>
      </c>
      <c r="FB32" s="13">
        <f t="shared" si="112"/>
        <v>1.2317971105843876E-2</v>
      </c>
      <c r="FC32" s="13">
        <f t="shared" si="112"/>
        <v>6.6569263831492309E-2</v>
      </c>
      <c r="FD32" s="13">
        <f t="shared" si="112"/>
        <v>-0.16964650263028025</v>
      </c>
      <c r="FE32" s="13">
        <f t="shared" si="112"/>
        <v>-3.2309708101089907E-2</v>
      </c>
      <c r="FF32" s="13">
        <f t="shared" si="112"/>
        <v>-1.1919149316381994E-3</v>
      </c>
      <c r="FG32" s="13">
        <f t="shared" si="112"/>
        <v>-3.4970439326149488E-3</v>
      </c>
      <c r="FH32" s="13">
        <f t="shared" si="112"/>
        <v>1.9828834376811863E-2</v>
      </c>
      <c r="FI32" s="13">
        <f t="shared" si="112"/>
        <v>-5.1160235309941182E-2</v>
      </c>
      <c r="FJ32" s="13">
        <f t="shared" si="112"/>
        <v>-6.6138596549716544E-2</v>
      </c>
      <c r="FK32" s="13">
        <f t="shared" si="112"/>
        <v>-3.4058122378817002E-2</v>
      </c>
    </row>
    <row r="33" spans="1:167" s="2" customFormat="1" ht="14" x14ac:dyDescent="0.2">
      <c r="B33" s="3" t="s">
        <v>124</v>
      </c>
      <c r="C33" s="4" t="s">
        <v>129</v>
      </c>
      <c r="E33" s="13">
        <f t="shared" ref="E33:T37" si="113">E6-E$27</f>
        <v>985434129.35727513</v>
      </c>
      <c r="F33" s="13">
        <f t="shared" si="113"/>
        <v>-70496644.583849639</v>
      </c>
      <c r="G33" s="13">
        <f t="shared" si="113"/>
        <v>-52852042.618990183</v>
      </c>
      <c r="H33" s="13">
        <f t="shared" si="113"/>
        <v>-148664526.14469337</v>
      </c>
      <c r="I33" s="13">
        <f t="shared" si="113"/>
        <v>182113772.40651619</v>
      </c>
      <c r="J33" s="13">
        <f t="shared" si="113"/>
        <v>-119343961.89466691</v>
      </c>
      <c r="K33" s="13">
        <f t="shared" si="113"/>
        <v>100762038.4847651</v>
      </c>
      <c r="L33" s="13">
        <f t="shared" si="113"/>
        <v>263093136.6783022</v>
      </c>
      <c r="M33" s="13">
        <f t="shared" si="113"/>
        <v>-64224168.509542823</v>
      </c>
      <c r="N33" s="13">
        <f t="shared" si="113"/>
        <v>-2076480.5719604827</v>
      </c>
      <c r="O33" s="13">
        <f t="shared" si="113"/>
        <v>-481005.78462797578</v>
      </c>
      <c r="P33" s="13">
        <f t="shared" si="113"/>
        <v>-10343818.724453166</v>
      </c>
      <c r="Q33" s="13">
        <f t="shared" si="113"/>
        <v>1328317.2409226701</v>
      </c>
      <c r="R33" s="13">
        <f t="shared" si="113"/>
        <v>7421108.3545538709</v>
      </c>
      <c r="S33" s="13">
        <f t="shared" si="113"/>
        <v>207856.0984493671</v>
      </c>
      <c r="T33" s="13">
        <f t="shared" si="113"/>
        <v>5635516.294192899</v>
      </c>
      <c r="U33" s="13">
        <f t="shared" si="111"/>
        <v>1899742.0387743099</v>
      </c>
      <c r="V33" s="13">
        <f t="shared" si="111"/>
        <v>-548827978.29633331</v>
      </c>
      <c r="W33" s="13">
        <f t="shared" si="111"/>
        <v>-264643403.92765999</v>
      </c>
      <c r="X33" s="13">
        <f t="shared" si="111"/>
        <v>-91943098.084205151</v>
      </c>
      <c r="Y33" s="13">
        <f t="shared" si="111"/>
        <v>-24236650.57981652</v>
      </c>
      <c r="Z33" s="13">
        <f t="shared" si="111"/>
        <v>3708501.2049201652</v>
      </c>
      <c r="AA33" s="13">
        <f t="shared" si="111"/>
        <v>-21261678.909952223</v>
      </c>
      <c r="AB33" s="13">
        <f t="shared" si="111"/>
        <v>-4618383.3597789481</v>
      </c>
      <c r="AC33" s="13">
        <f t="shared" si="111"/>
        <v>-33903010.855376601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4" t="s">
        <v>129</v>
      </c>
      <c r="EL33" s="37"/>
      <c r="EM33" s="13">
        <f t="shared" ref="EM33:FK33" si="114">EM6-EM$27</f>
        <v>4.3733741654925966</v>
      </c>
      <c r="EN33" s="13">
        <f t="shared" si="114"/>
        <v>-0.8819413057090012</v>
      </c>
      <c r="EO33" s="13">
        <f t="shared" si="114"/>
        <v>-1.4203698888711536E-2</v>
      </c>
      <c r="EP33" s="13">
        <f t="shared" si="114"/>
        <v>-3.9078964434022478E-2</v>
      </c>
      <c r="EQ33" s="13">
        <f t="shared" si="114"/>
        <v>2.2017845436786233E-2</v>
      </c>
      <c r="ER33" s="13">
        <f t="shared" si="114"/>
        <v>-0.13310895101455889</v>
      </c>
      <c r="ES33" s="13">
        <f t="shared" si="114"/>
        <v>0.1654527274898494</v>
      </c>
      <c r="ET33" s="13">
        <f t="shared" si="114"/>
        <v>0.24450845531260126</v>
      </c>
      <c r="EU33" s="13">
        <f t="shared" si="114"/>
        <v>-0.50993976079898973</v>
      </c>
      <c r="EV33" s="13">
        <f t="shared" si="114"/>
        <v>-4.338120141030565</v>
      </c>
      <c r="EW33" s="13">
        <f t="shared" si="114"/>
        <v>-2.0150744417132436E-3</v>
      </c>
      <c r="EX33" s="13">
        <f t="shared" si="114"/>
        <v>-4.8457764056823782E-2</v>
      </c>
      <c r="EY33" s="13">
        <f t="shared" si="114"/>
        <v>8.6212433898136796E-4</v>
      </c>
      <c r="EZ33" s="13">
        <f t="shared" si="114"/>
        <v>5.9612988507260212E-2</v>
      </c>
      <c r="FA33" s="13">
        <f t="shared" si="114"/>
        <v>3.1837907821979754E-4</v>
      </c>
      <c r="FB33" s="13">
        <f t="shared" si="114"/>
        <v>1.2694251594902364E-2</v>
      </c>
      <c r="FC33" s="13">
        <f t="shared" si="114"/>
        <v>4.7925959870703964E-2</v>
      </c>
      <c r="FD33" s="13">
        <f t="shared" si="114"/>
        <v>-0.29446677895831641</v>
      </c>
      <c r="FE33" s="13">
        <f t="shared" si="114"/>
        <v>-0.19645192293122293</v>
      </c>
      <c r="FF33" s="13">
        <f t="shared" si="114"/>
        <v>-1.7739539736789128E-2</v>
      </c>
      <c r="FG33" s="13">
        <f t="shared" si="114"/>
        <v>-7.0806936748534499E-3</v>
      </c>
      <c r="FH33" s="13">
        <f t="shared" si="114"/>
        <v>2.1246437644855717E-2</v>
      </c>
      <c r="FI33" s="13">
        <f t="shared" si="114"/>
        <v>-8.9300020535020064E-2</v>
      </c>
      <c r="FJ33" s="13">
        <f t="shared" si="114"/>
        <v>-0.10981164594374149</v>
      </c>
      <c r="FK33" s="13">
        <f t="shared" si="114"/>
        <v>-5.0880183395548118E-2</v>
      </c>
    </row>
    <row r="34" spans="1:167" s="2" customFormat="1" ht="14" x14ac:dyDescent="0.2">
      <c r="B34" s="3" t="s">
        <v>124</v>
      </c>
      <c r="C34" s="4" t="s">
        <v>129</v>
      </c>
      <c r="E34" s="13">
        <f t="shared" si="113"/>
        <v>1084928944.7573853</v>
      </c>
      <c r="F34" s="13">
        <f t="shared" si="111"/>
        <v>-71823431.591100141</v>
      </c>
      <c r="G34" s="13">
        <f t="shared" si="111"/>
        <v>124416134.10435987</v>
      </c>
      <c r="H34" s="13">
        <f t="shared" si="111"/>
        <v>40531264.01298666</v>
      </c>
      <c r="I34" s="13">
        <f t="shared" si="111"/>
        <v>345868734.72592115</v>
      </c>
      <c r="J34" s="13">
        <f t="shared" si="111"/>
        <v>155000.63387322426</v>
      </c>
      <c r="K34" s="13">
        <f t="shared" si="111"/>
        <v>100044226.12716107</v>
      </c>
      <c r="L34" s="13">
        <f t="shared" si="111"/>
        <v>257276595.38665417</v>
      </c>
      <c r="M34" s="13">
        <f t="shared" si="111"/>
        <v>-52521865.600801826</v>
      </c>
      <c r="N34" s="13">
        <f t="shared" si="111"/>
        <v>1320055.5138430186</v>
      </c>
      <c r="O34" s="13">
        <f t="shared" si="111"/>
        <v>-149306.58475809381</v>
      </c>
      <c r="P34" s="13">
        <f t="shared" si="111"/>
        <v>-10752889.92156817</v>
      </c>
      <c r="Q34" s="13">
        <f t="shared" si="111"/>
        <v>1716169.00964813</v>
      </c>
      <c r="R34" s="13">
        <f t="shared" si="111"/>
        <v>7256994.8690785691</v>
      </c>
      <c r="S34" s="13">
        <f t="shared" si="111"/>
        <v>599807.9554101564</v>
      </c>
      <c r="T34" s="13">
        <f t="shared" si="111"/>
        <v>8329528.7308490286</v>
      </c>
      <c r="U34" s="13">
        <f t="shared" si="111"/>
        <v>3321676.7421780601</v>
      </c>
      <c r="V34" s="13">
        <f t="shared" si="111"/>
        <v>-41901252.664613724</v>
      </c>
      <c r="W34" s="13">
        <f t="shared" si="111"/>
        <v>76638886.148580074</v>
      </c>
      <c r="X34" s="13">
        <f t="shared" si="111"/>
        <v>-8268929.8870261908</v>
      </c>
      <c r="Y34" s="13">
        <f t="shared" si="111"/>
        <v>-102274.29774355888</v>
      </c>
      <c r="Z34" s="13">
        <f t="shared" si="111"/>
        <v>4792546.0868175663</v>
      </c>
      <c r="AA34" s="13">
        <f t="shared" si="111"/>
        <v>34834768.331487775</v>
      </c>
      <c r="AB34" s="13">
        <f t="shared" si="111"/>
        <v>-4349414.9847763479</v>
      </c>
      <c r="AC34" s="13">
        <f t="shared" si="111"/>
        <v>-44970133.437298536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4" t="s">
        <v>129</v>
      </c>
      <c r="EL34" s="37"/>
      <c r="EM34" s="13">
        <f t="shared" ref="EM34:FK34" si="115">EM7-EM$27</f>
        <v>4.8165148193851479</v>
      </c>
      <c r="EN34" s="13">
        <f t="shared" si="115"/>
        <v>-0.89936642980800197</v>
      </c>
      <c r="EO34" s="13">
        <f t="shared" si="115"/>
        <v>3.3426823735973166E-2</v>
      </c>
      <c r="EP34" s="13">
        <f t="shared" si="115"/>
        <v>1.0664710639145647E-2</v>
      </c>
      <c r="EQ34" s="13">
        <f t="shared" si="115"/>
        <v>4.2214369356974542E-2</v>
      </c>
      <c r="ER34" s="13">
        <f t="shared" si="115"/>
        <v>1.3275533152357077E-4</v>
      </c>
      <c r="ES34" s="13">
        <f t="shared" si="115"/>
        <v>0.16431124668034419</v>
      </c>
      <c r="ET34" s="13">
        <f t="shared" si="115"/>
        <v>0.23854648214771859</v>
      </c>
      <c r="EU34" s="13">
        <f t="shared" si="115"/>
        <v>-0.41502128428146445</v>
      </c>
      <c r="EV34" s="13">
        <f t="shared" si="115"/>
        <v>2.7923600557592252</v>
      </c>
      <c r="EW34" s="13">
        <f t="shared" si="115"/>
        <v>-6.429981101408644E-4</v>
      </c>
      <c r="EX34" s="13">
        <f t="shared" si="115"/>
        <v>-5.0357756107569707E-2</v>
      </c>
      <c r="EY34" s="13">
        <f t="shared" si="115"/>
        <v>1.1707045449280166E-3</v>
      </c>
      <c r="EZ34" s="13">
        <f t="shared" si="115"/>
        <v>5.8281123440767746E-2</v>
      </c>
      <c r="FA34" s="13">
        <f t="shared" si="115"/>
        <v>9.3408504783964834E-4</v>
      </c>
      <c r="FB34" s="13">
        <f t="shared" si="115"/>
        <v>1.9235793631600395E-2</v>
      </c>
      <c r="FC34" s="13">
        <f t="shared" si="115"/>
        <v>7.8743283734029446E-2</v>
      </c>
      <c r="FD34" s="13">
        <f t="shared" si="115"/>
        <v>-2.3184799914305998E-2</v>
      </c>
      <c r="FE34" s="13">
        <f t="shared" si="115"/>
        <v>5.7168060638196572E-2</v>
      </c>
      <c r="FF34" s="13">
        <f t="shared" si="115"/>
        <v>-1.6056981290175076E-3</v>
      </c>
      <c r="FG34" s="13">
        <f t="shared" si="115"/>
        <v>-3.6772568518181337E-5</v>
      </c>
      <c r="FH34" s="13">
        <f t="shared" si="115"/>
        <v>2.7463145368456329E-2</v>
      </c>
      <c r="FI34" s="13">
        <f t="shared" si="115"/>
        <v>0.146666554619302</v>
      </c>
      <c r="FJ34" s="13">
        <f t="shared" si="115"/>
        <v>-0.10323601474642186</v>
      </c>
      <c r="FK34" s="13">
        <f t="shared" si="115"/>
        <v>-6.7083175631580616E-2</v>
      </c>
    </row>
    <row r="35" spans="1:167" s="2" customFormat="1" ht="14" x14ac:dyDescent="0.2">
      <c r="B35" s="3" t="s">
        <v>124</v>
      </c>
      <c r="C35" s="4" t="s">
        <v>129</v>
      </c>
      <c r="E35" s="13">
        <f t="shared" si="113"/>
        <v>1066843376.454825</v>
      </c>
      <c r="F35" s="13">
        <f t="shared" si="111"/>
        <v>-69046598.560209751</v>
      </c>
      <c r="G35" s="13">
        <f t="shared" si="111"/>
        <v>-20639133.12315011</v>
      </c>
      <c r="H35" s="13">
        <f t="shared" si="111"/>
        <v>-115441761.38643336</v>
      </c>
      <c r="I35" s="13">
        <f t="shared" si="111"/>
        <v>240948872.26862311</v>
      </c>
      <c r="J35" s="13">
        <f t="shared" si="111"/>
        <v>-220584830.59604692</v>
      </c>
      <c r="K35" s="13">
        <f t="shared" si="111"/>
        <v>90072477.401561096</v>
      </c>
      <c r="L35" s="13">
        <f t="shared" si="111"/>
        <v>260358613.45500919</v>
      </c>
      <c r="M35" s="13">
        <f t="shared" si="111"/>
        <v>-60137878.313261837</v>
      </c>
      <c r="N35" s="13">
        <f t="shared" si="111"/>
        <v>-2519721.7276581824</v>
      </c>
      <c r="O35" s="13">
        <f t="shared" si="111"/>
        <v>-505351.67150435579</v>
      </c>
      <c r="P35" s="13">
        <f t="shared" si="111"/>
        <v>-20800714.734753162</v>
      </c>
      <c r="Q35" s="13">
        <f t="shared" si="111"/>
        <v>1584481.6970707199</v>
      </c>
      <c r="R35" s="13">
        <f t="shared" si="111"/>
        <v>3637987.3045859709</v>
      </c>
      <c r="S35" s="13">
        <f t="shared" si="111"/>
        <v>-1066415.1397419637</v>
      </c>
      <c r="T35" s="13">
        <f t="shared" si="111"/>
        <v>6080611.0491597895</v>
      </c>
      <c r="U35" s="13">
        <f t="shared" si="111"/>
        <v>2044383.7182406301</v>
      </c>
      <c r="V35" s="13">
        <f t="shared" si="111"/>
        <v>-369734807.92803383</v>
      </c>
      <c r="W35" s="13">
        <f t="shared" si="111"/>
        <v>-189693243.70710993</v>
      </c>
      <c r="X35" s="13">
        <f t="shared" si="111"/>
        <v>-50802491.7021662</v>
      </c>
      <c r="Y35" s="13">
        <f t="shared" si="111"/>
        <v>-24988628.170065522</v>
      </c>
      <c r="Z35" s="13">
        <f t="shared" si="111"/>
        <v>3444078.7800726648</v>
      </c>
      <c r="AA35" s="13">
        <f t="shared" si="111"/>
        <v>3467057.3852958083</v>
      </c>
      <c r="AB35" s="13">
        <f t="shared" si="111"/>
        <v>-4955605.6961692497</v>
      </c>
      <c r="AC35" s="13">
        <f t="shared" si="111"/>
        <v>-47929911.620944619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4" t="s">
        <v>129</v>
      </c>
      <c r="EL35" s="37"/>
      <c r="EM35" s="13">
        <f t="shared" ref="EM35:FK35" si="116">EM8-EM$27</f>
        <v>4.7359492188592709</v>
      </c>
      <c r="EN35" s="13">
        <f t="shared" si="116"/>
        <v>-0.86294409187365018</v>
      </c>
      <c r="EO35" s="13">
        <f t="shared" si="116"/>
        <v>-5.5653642628297195E-3</v>
      </c>
      <c r="EP35" s="13">
        <f t="shared" si="116"/>
        <v>-3.0370859062549493E-2</v>
      </c>
      <c r="EQ35" s="13">
        <f t="shared" si="116"/>
        <v>2.9236681612434152E-2</v>
      </c>
      <c r="ER35" s="13">
        <f t="shared" si="116"/>
        <v>-0.2453662759657842</v>
      </c>
      <c r="ES35" s="13">
        <f t="shared" si="116"/>
        <v>0.14840961528266089</v>
      </c>
      <c r="ET35" s="13">
        <f t="shared" si="116"/>
        <v>0.24170331480992382</v>
      </c>
      <c r="EU35" s="13">
        <f t="shared" si="116"/>
        <v>-0.47668781976657604</v>
      </c>
      <c r="EV35" s="13">
        <f t="shared" si="116"/>
        <v>-5.242232745942772</v>
      </c>
      <c r="EW35" s="13">
        <f t="shared" si="116"/>
        <v>-2.1129628878997792E-3</v>
      </c>
      <c r="EX35" s="13">
        <f t="shared" si="116"/>
        <v>-9.6642651651522471E-2</v>
      </c>
      <c r="EY35" s="13">
        <f t="shared" si="116"/>
        <v>1.0642337393512828E-3</v>
      </c>
      <c r="EZ35" s="13">
        <f t="shared" si="116"/>
        <v>2.9055785214814833E-2</v>
      </c>
      <c r="FA35" s="13">
        <f t="shared" si="116"/>
        <v>-1.6663948842163641E-3</v>
      </c>
      <c r="FB35" s="13">
        <f t="shared" si="116"/>
        <v>1.3761807262737406E-2</v>
      </c>
      <c r="FC35" s="13">
        <f t="shared" si="116"/>
        <v>5.1155246742399768E-2</v>
      </c>
      <c r="FD35" s="13">
        <f t="shared" si="116"/>
        <v>-0.19906749454302952</v>
      </c>
      <c r="FE35" s="13">
        <f t="shared" si="116"/>
        <v>-0.14140453367075567</v>
      </c>
      <c r="FF35" s="13">
        <f t="shared" si="116"/>
        <v>-9.8143146959458194E-3</v>
      </c>
      <c r="FG35" s="13">
        <f t="shared" si="116"/>
        <v>-7.2996993919943881E-3</v>
      </c>
      <c r="FH35" s="13">
        <f t="shared" si="116"/>
        <v>1.9730420741237625E-2</v>
      </c>
      <c r="FI35" s="13">
        <f t="shared" si="116"/>
        <v>1.4119549228311712E-2</v>
      </c>
      <c r="FJ35" s="13">
        <f t="shared" si="116"/>
        <v>-0.11808795445631592</v>
      </c>
      <c r="FK35" s="13">
        <f t="shared" si="116"/>
        <v>-7.1392406628207117E-2</v>
      </c>
    </row>
    <row r="36" spans="1:167" s="2" customFormat="1" ht="14" x14ac:dyDescent="0.2">
      <c r="B36" s="3" t="s">
        <v>124</v>
      </c>
      <c r="C36" s="4" t="s">
        <v>129</v>
      </c>
      <c r="E36" s="13">
        <f t="shared" si="113"/>
        <v>1059172262.2993952</v>
      </c>
      <c r="F36" s="13">
        <f t="shared" si="111"/>
        <v>-72903196.043638438</v>
      </c>
      <c r="G36" s="13">
        <f t="shared" si="111"/>
        <v>-59034545.681140184</v>
      </c>
      <c r="H36" s="13">
        <f t="shared" si="111"/>
        <v>-12597632.982643366</v>
      </c>
      <c r="I36" s="13">
        <f t="shared" si="111"/>
        <v>264457779.23291516</v>
      </c>
      <c r="J36" s="13">
        <f t="shared" si="111"/>
        <v>1413865.1935632229</v>
      </c>
      <c r="K36" s="13">
        <f t="shared" si="111"/>
        <v>98867917.238126084</v>
      </c>
      <c r="L36" s="13">
        <f t="shared" si="111"/>
        <v>247244342.69680116</v>
      </c>
      <c r="M36" s="13">
        <f t="shared" si="111"/>
        <v>-54628158.66827783</v>
      </c>
      <c r="N36" s="13">
        <f t="shared" si="111"/>
        <v>-988115.84907428175</v>
      </c>
      <c r="O36" s="13">
        <f t="shared" si="111"/>
        <v>-232593.71354353381</v>
      </c>
      <c r="P36" s="13">
        <f t="shared" si="111"/>
        <v>-18197763.04178676</v>
      </c>
      <c r="Q36" s="13">
        <f t="shared" si="111"/>
        <v>1862476.7284361899</v>
      </c>
      <c r="R36" s="13">
        <f t="shared" si="111"/>
        <v>3205902.0160898641</v>
      </c>
      <c r="S36" s="13">
        <f t="shared" si="111"/>
        <v>154064.44887966663</v>
      </c>
      <c r="T36" s="13">
        <f t="shared" si="111"/>
        <v>5585251.1626954693</v>
      </c>
      <c r="U36" s="13">
        <f t="shared" si="111"/>
        <v>3287227.8503896901</v>
      </c>
      <c r="V36" s="13">
        <f t="shared" si="111"/>
        <v>-315510946.03438377</v>
      </c>
      <c r="W36" s="13">
        <f t="shared" si="111"/>
        <v>-127014056.92357969</v>
      </c>
      <c r="X36" s="13">
        <f t="shared" si="111"/>
        <v>-48872292.685526133</v>
      </c>
      <c r="Y36" s="13">
        <f t="shared" si="111"/>
        <v>-11736698.204660535</v>
      </c>
      <c r="Z36" s="13">
        <f t="shared" si="111"/>
        <v>3239836.269073166</v>
      </c>
      <c r="AA36" s="13">
        <f t="shared" si="111"/>
        <v>-25822359.731904209</v>
      </c>
      <c r="AB36" s="13">
        <f t="shared" si="111"/>
        <v>-2616358.0611471497</v>
      </c>
      <c r="AC36" s="13">
        <f t="shared" si="111"/>
        <v>-128047929.98709154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4" t="s">
        <v>129</v>
      </c>
      <c r="EL36" s="37"/>
      <c r="EM36" s="13">
        <f t="shared" ref="EM36:FK36" si="117">EM9-EM$27</f>
        <v>4.7017786475636054</v>
      </c>
      <c r="EN36" s="13">
        <f t="shared" si="117"/>
        <v>-0.91357814330223286</v>
      </c>
      <c r="EO36" s="13">
        <f t="shared" si="117"/>
        <v>-1.5860734348047023E-2</v>
      </c>
      <c r="EP36" s="13">
        <f t="shared" si="117"/>
        <v>-3.3407273414057248E-3</v>
      </c>
      <c r="EQ36" s="13">
        <f t="shared" si="117"/>
        <v>3.2133364751021097E-2</v>
      </c>
      <c r="ER36" s="13">
        <f t="shared" si="117"/>
        <v>1.5404987467053655E-3</v>
      </c>
      <c r="ES36" s="13">
        <f t="shared" si="117"/>
        <v>0.16243974326953742</v>
      </c>
      <c r="ET36" s="13">
        <f t="shared" si="117"/>
        <v>0.22830624474926617</v>
      </c>
      <c r="EU36" s="13">
        <f t="shared" si="117"/>
        <v>-0.43203638081800255</v>
      </c>
      <c r="EV36" s="13">
        <f t="shared" si="117"/>
        <v>-2.0913570459181585</v>
      </c>
      <c r="EW36" s="13">
        <f t="shared" si="117"/>
        <v>-9.9313036225229896E-4</v>
      </c>
      <c r="EX36" s="13">
        <f t="shared" si="117"/>
        <v>-8.472462958929089E-2</v>
      </c>
      <c r="EY36" s="13">
        <f t="shared" si="117"/>
        <v>1.2908693035875191E-3</v>
      </c>
      <c r="EZ36" s="13">
        <f t="shared" si="117"/>
        <v>2.5585294822317917E-2</v>
      </c>
      <c r="FA36" s="13">
        <f t="shared" si="117"/>
        <v>2.3405907391371022E-4</v>
      </c>
      <c r="FB36" s="13">
        <f t="shared" si="117"/>
        <v>1.2574061728214047E-2</v>
      </c>
      <c r="FC36" s="13">
        <f t="shared" si="117"/>
        <v>7.8017153121435576E-2</v>
      </c>
      <c r="FD36" s="13">
        <f t="shared" si="117"/>
        <v>-0.17008723252425817</v>
      </c>
      <c r="FE36" s="13">
        <f t="shared" si="117"/>
        <v>-9.5082404112637686E-2</v>
      </c>
      <c r="FF36" s="13">
        <f t="shared" si="117"/>
        <v>-9.442129720049236E-3</v>
      </c>
      <c r="FG36" s="13">
        <f t="shared" si="117"/>
        <v>-3.4360189087924986E-3</v>
      </c>
      <c r="FH36" s="13">
        <f t="shared" si="117"/>
        <v>1.855953800133911E-2</v>
      </c>
      <c r="FI36" s="13">
        <f t="shared" si="117"/>
        <v>-0.10826621257954971</v>
      </c>
      <c r="FJ36" s="13">
        <f t="shared" si="117"/>
        <v>-6.1383386387815375E-2</v>
      </c>
      <c r="FK36" s="13">
        <f t="shared" si="117"/>
        <v>-0.18414863195627895</v>
      </c>
    </row>
    <row r="37" spans="1:167" s="2" customFormat="1" ht="14" x14ac:dyDescent="0.2">
      <c r="B37" s="3" t="s">
        <v>124</v>
      </c>
      <c r="C37" s="4" t="s">
        <v>129</v>
      </c>
      <c r="E37" s="13">
        <f t="shared" si="113"/>
        <v>1038044070.9466151</v>
      </c>
      <c r="F37" s="13">
        <f t="shared" si="111"/>
        <v>-67922963.025832742</v>
      </c>
      <c r="G37" s="13">
        <f t="shared" si="111"/>
        <v>-119753055.65791011</v>
      </c>
      <c r="H37" s="13">
        <f t="shared" si="111"/>
        <v>-91315925.411863327</v>
      </c>
      <c r="I37" s="13">
        <f t="shared" si="111"/>
        <v>214036259.4157331</v>
      </c>
      <c r="J37" s="13">
        <f t="shared" si="111"/>
        <v>-173771532.73811674</v>
      </c>
      <c r="K37" s="13">
        <f t="shared" si="111"/>
        <v>82070267.598151073</v>
      </c>
      <c r="L37" s="13">
        <f t="shared" si="111"/>
        <v>247874524.24114016</v>
      </c>
      <c r="M37" s="13">
        <f t="shared" si="111"/>
        <v>-65077314.40771082</v>
      </c>
      <c r="N37" s="13">
        <f t="shared" si="111"/>
        <v>-972208.41129268333</v>
      </c>
      <c r="O37" s="13">
        <f t="shared" si="111"/>
        <v>-444055.3595726288</v>
      </c>
      <c r="P37" s="13">
        <f t="shared" si="111"/>
        <v>-18872980.335707873</v>
      </c>
      <c r="Q37" s="13">
        <f t="shared" si="111"/>
        <v>1460877.5187792501</v>
      </c>
      <c r="R37" s="13">
        <f t="shared" si="111"/>
        <v>2908996.9919361621</v>
      </c>
      <c r="S37" s="13">
        <f t="shared" si="111"/>
        <v>129064.62962077651</v>
      </c>
      <c r="T37" s="13">
        <f t="shared" si="111"/>
        <v>5254842.7781560896</v>
      </c>
      <c r="U37" s="13">
        <f t="shared" si="111"/>
        <v>2081327.3089258601</v>
      </c>
      <c r="V37" s="13">
        <f t="shared" si="111"/>
        <v>-687029015.78290367</v>
      </c>
      <c r="W37" s="13">
        <f t="shared" si="111"/>
        <v>-313447688.48505974</v>
      </c>
      <c r="X37" s="13">
        <f t="shared" si="111"/>
        <v>-117441005.47635913</v>
      </c>
      <c r="Y37" s="13">
        <f t="shared" si="111"/>
        <v>-34942648.915725529</v>
      </c>
      <c r="Z37" s="13">
        <f t="shared" si="111"/>
        <v>1958053.0696608648</v>
      </c>
      <c r="AA37" s="13">
        <f t="shared" si="111"/>
        <v>-6551057.3481732011</v>
      </c>
      <c r="AB37" s="13">
        <f t="shared" si="111"/>
        <v>-3492183.5732664503</v>
      </c>
      <c r="AC37" s="13">
        <f t="shared" si="111"/>
        <v>-109350394.62285757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4" t="s">
        <v>129</v>
      </c>
      <c r="EL37" s="37"/>
      <c r="EM37" s="13">
        <f t="shared" ref="EM37:FK37" si="118">EM10-EM$27</f>
        <v>4.6076700499961394</v>
      </c>
      <c r="EN37" s="13">
        <f t="shared" si="118"/>
        <v>-0.84825603943473005</v>
      </c>
      <c r="EO37" s="13">
        <f t="shared" si="118"/>
        <v>-3.2119098391794165E-2</v>
      </c>
      <c r="EP37" s="13">
        <f t="shared" si="118"/>
        <v>-2.4039794919786417E-2</v>
      </c>
      <c r="EQ37" s="13">
        <f t="shared" si="118"/>
        <v>2.5929039363099517E-2</v>
      </c>
      <c r="ER37" s="13">
        <f t="shared" si="118"/>
        <v>-0.19353260703637876</v>
      </c>
      <c r="ES37" s="13">
        <f t="shared" si="118"/>
        <v>0.13558670750291169</v>
      </c>
      <c r="ET37" s="13">
        <f t="shared" si="118"/>
        <v>0.22894787256156976</v>
      </c>
      <c r="EU37" s="13">
        <f t="shared" si="118"/>
        <v>-0.51689709129533634</v>
      </c>
      <c r="EV37" s="13">
        <f t="shared" si="118"/>
        <v>-2.0582433746715552</v>
      </c>
      <c r="EW37" s="13">
        <f t="shared" si="118"/>
        <v>-1.8656063565208199E-3</v>
      </c>
      <c r="EX37" s="13">
        <f t="shared" si="118"/>
        <v>-8.7821194025168803E-2</v>
      </c>
      <c r="EY37" s="13">
        <f t="shared" si="118"/>
        <v>9.658494687482613E-4</v>
      </c>
      <c r="EZ37" s="13">
        <f t="shared" si="118"/>
        <v>2.3202934446254153E-2</v>
      </c>
      <c r="FA37" s="13">
        <f t="shared" si="118"/>
        <v>1.948862172803309E-4</v>
      </c>
      <c r="FB37" s="13">
        <f t="shared" si="118"/>
        <v>1.1785967124274309E-2</v>
      </c>
      <c r="FC37" s="13">
        <f t="shared" si="118"/>
        <v>5.1975908703476098E-2</v>
      </c>
      <c r="FD37" s="13">
        <f t="shared" si="118"/>
        <v>-0.36774506195906786</v>
      </c>
      <c r="FE37" s="13">
        <f t="shared" si="118"/>
        <v>-0.23209126945168768</v>
      </c>
      <c r="FF37" s="13">
        <f t="shared" si="118"/>
        <v>-2.2643950187481887E-2</v>
      </c>
      <c r="FG37" s="13">
        <f t="shared" si="118"/>
        <v>-1.0195945123521385E-2</v>
      </c>
      <c r="FH37" s="13">
        <f t="shared" si="118"/>
        <v>1.1213464830693215E-2</v>
      </c>
      <c r="FI37" s="13">
        <f t="shared" si="118"/>
        <v>-2.7894791323816115E-2</v>
      </c>
      <c r="FJ37" s="13">
        <f t="shared" si="118"/>
        <v>-8.2425179769280543E-2</v>
      </c>
      <c r="FK37" s="13">
        <f t="shared" si="118"/>
        <v>-0.15850893372309793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1049098655.7179967</v>
      </c>
      <c r="F38" s="15">
        <f t="shared" ref="F38:P38" si="119">AVERAGE(F32:F37)</f>
        <v>-70304345.584523037</v>
      </c>
      <c r="G38" s="15">
        <f t="shared" si="119"/>
        <v>-24912157.679851811</v>
      </c>
      <c r="H38" s="15">
        <f t="shared" si="119"/>
        <v>-67777732.686558366</v>
      </c>
      <c r="I38" s="15">
        <f t="shared" si="119"/>
        <v>247058113.81628868</v>
      </c>
      <c r="J38" s="15">
        <f t="shared" si="119"/>
        <v>-97155498.883945152</v>
      </c>
      <c r="K38" s="15">
        <f t="shared" si="119"/>
        <v>94293780.171967924</v>
      </c>
      <c r="L38" s="15">
        <f t="shared" si="119"/>
        <v>255906792.42098817</v>
      </c>
      <c r="M38" s="15">
        <f t="shared" si="119"/>
        <v>-59402423.79538665</v>
      </c>
      <c r="N38" s="15">
        <f t="shared" si="119"/>
        <v>-1047893.463770749</v>
      </c>
      <c r="O38" s="15">
        <f t="shared" si="119"/>
        <v>-360425.06801935477</v>
      </c>
      <c r="P38" s="15">
        <f t="shared" si="119"/>
        <v>-15574810.516069049</v>
      </c>
      <c r="Q38" s="15">
        <v>0</v>
      </c>
      <c r="R38" s="15">
        <f t="shared" ref="R38:T38" si="120">AVERAGE(R32:R37)</f>
        <v>4992428.5644333176</v>
      </c>
      <c r="S38" s="15">
        <f t="shared" si="120"/>
        <v>-210957.00618838333</v>
      </c>
      <c r="T38" s="15">
        <f t="shared" si="120"/>
        <v>6060632.0226828465</v>
      </c>
      <c r="U38" s="15">
        <v>0</v>
      </c>
      <c r="V38" s="15">
        <f t="shared" ref="V38:AC38" si="121">AVERAGE(V32:V37)</f>
        <v>-379615159.05104369</v>
      </c>
      <c r="W38" s="15">
        <f t="shared" si="121"/>
        <v>-143463540.68614149</v>
      </c>
      <c r="X38" s="15">
        <f t="shared" si="121"/>
        <v>-53909123.542993166</v>
      </c>
      <c r="Y38" s="15">
        <f t="shared" si="121"/>
        <v>-17992112.083259206</v>
      </c>
      <c r="Z38" s="15">
        <f t="shared" si="121"/>
        <v>3434043.3692321493</v>
      </c>
      <c r="AA38" s="15">
        <f t="shared" si="121"/>
        <v>-4574695.4628253775</v>
      </c>
      <c r="AB38" s="15">
        <f t="shared" si="121"/>
        <v>-3807836.2905445993</v>
      </c>
      <c r="AC38" s="15">
        <f t="shared" si="121"/>
        <v>-64452588.807537578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4.6569176785477824</v>
      </c>
      <c r="EN38" s="15">
        <f t="shared" ref="EN38:EX38" si="122">AVERAGE(EN32:EN37)</f>
        <v>-0.87945165820716686</v>
      </c>
      <c r="EO38" s="15">
        <f t="shared" si="122"/>
        <v>-6.6913303065708196E-3</v>
      </c>
      <c r="EP38" s="15">
        <f t="shared" si="122"/>
        <v>-1.7836308930256044E-2</v>
      </c>
      <c r="EQ38" s="15">
        <f t="shared" si="122"/>
        <v>3.0004437131952447E-2</v>
      </c>
      <c r="ER38" s="15">
        <f t="shared" si="122"/>
        <v>-0.10823545133932073</v>
      </c>
      <c r="ES38" s="15">
        <f t="shared" si="122"/>
        <v>0.15513270011949812</v>
      </c>
      <c r="ET38" s="15">
        <f t="shared" si="122"/>
        <v>0.23715526125050065</v>
      </c>
      <c r="EU38" s="15">
        <f t="shared" si="122"/>
        <v>-0.4707883714338521</v>
      </c>
      <c r="EV38" s="15">
        <f t="shared" si="122"/>
        <v>-2.193257864516037</v>
      </c>
      <c r="EW38" s="15">
        <f t="shared" si="122"/>
        <v>-1.5185942623882178E-3</v>
      </c>
      <c r="EX38" s="15">
        <f t="shared" si="122"/>
        <v>-7.2603464498957507E-2</v>
      </c>
      <c r="EY38" s="15">
        <v>0</v>
      </c>
      <c r="EZ38" s="15">
        <f t="shared" ref="EZ38:FB38" si="123">AVERAGE(EZ32:EZ37)</f>
        <v>3.999770586731155E-2</v>
      </c>
      <c r="FA38" s="15">
        <f t="shared" si="123"/>
        <v>-3.328102526182178E-4</v>
      </c>
      <c r="FB38" s="15">
        <f t="shared" si="123"/>
        <v>1.3728308741262065E-2</v>
      </c>
      <c r="FC38" s="15">
        <v>0</v>
      </c>
      <c r="FD38" s="15">
        <f t="shared" ref="FD38:FK38" si="124">AVERAGE(FD32:FD37)</f>
        <v>-0.20403297842154303</v>
      </c>
      <c r="FE38" s="15">
        <f t="shared" si="124"/>
        <v>-0.10669529627153289</v>
      </c>
      <c r="FF38" s="15">
        <f t="shared" si="124"/>
        <v>-1.0406257900153629E-2</v>
      </c>
      <c r="FG38" s="15">
        <f t="shared" si="124"/>
        <v>-5.257695600049142E-3</v>
      </c>
      <c r="FH38" s="15">
        <f t="shared" si="124"/>
        <v>1.9673640160565643E-2</v>
      </c>
      <c r="FI38" s="15">
        <f t="shared" si="124"/>
        <v>-1.9305859316785561E-2</v>
      </c>
      <c r="FJ38" s="15">
        <f t="shared" si="124"/>
        <v>-9.0180462975548617E-2</v>
      </c>
      <c r="FK38" s="15">
        <f t="shared" si="124"/>
        <v>-9.4345242285588285E-2</v>
      </c>
    </row>
    <row r="39" spans="1:167" s="2" customFormat="1" ht="14" x14ac:dyDescent="0.2">
      <c r="B39" s="3" t="s">
        <v>125</v>
      </c>
      <c r="C39" s="4" t="s">
        <v>129</v>
      </c>
      <c r="E39" s="13">
        <f>E13-E$27</f>
        <v>1341101210.1026852</v>
      </c>
      <c r="F39" s="13">
        <f t="shared" ref="F39:AC44" si="125">F13-F$27</f>
        <v>-87041471.165892154</v>
      </c>
      <c r="G39" s="13">
        <f t="shared" si="125"/>
        <v>50144696.095639944</v>
      </c>
      <c r="H39" s="13">
        <f t="shared" si="125"/>
        <v>-69600976.653393269</v>
      </c>
      <c r="I39" s="13">
        <f t="shared" si="125"/>
        <v>249646426.88635314</v>
      </c>
      <c r="J39" s="13">
        <f t="shared" si="125"/>
        <v>-153749457.72931671</v>
      </c>
      <c r="K39" s="13">
        <f t="shared" si="125"/>
        <v>178747070.71600908</v>
      </c>
      <c r="L39" s="13">
        <f t="shared" si="125"/>
        <v>253231414.84571418</v>
      </c>
      <c r="M39" s="13">
        <f t="shared" si="125"/>
        <v>-66590619.855211824</v>
      </c>
      <c r="N39" s="13">
        <f t="shared" si="125"/>
        <v>113011.94663701579</v>
      </c>
      <c r="O39" s="13">
        <f t="shared" si="125"/>
        <v>855752.55280716822</v>
      </c>
      <c r="P39" s="13">
        <f t="shared" si="125"/>
        <v>-23697910.581583366</v>
      </c>
      <c r="Q39" s="13">
        <f t="shared" si="125"/>
        <v>5765661.4257921698</v>
      </c>
      <c r="R39" s="13">
        <f t="shared" si="125"/>
        <v>4174714.9055230692</v>
      </c>
      <c r="S39" s="13">
        <f t="shared" si="125"/>
        <v>5299074.9104116959</v>
      </c>
      <c r="T39" s="13">
        <f t="shared" si="125"/>
        <v>6272979.4522300093</v>
      </c>
      <c r="U39" s="13">
        <v>0</v>
      </c>
      <c r="V39" s="13">
        <f t="shared" si="125"/>
        <v>-404157920.0150032</v>
      </c>
      <c r="W39" s="13">
        <f t="shared" si="125"/>
        <v>-188525087.98693991</v>
      </c>
      <c r="X39" s="13">
        <f t="shared" si="125"/>
        <v>-92388928.743997216</v>
      </c>
      <c r="Y39" s="13">
        <f t="shared" si="125"/>
        <v>-31589581.47845155</v>
      </c>
      <c r="Z39" s="13">
        <f t="shared" si="125"/>
        <v>1234336.7673728652</v>
      </c>
      <c r="AA39" s="13">
        <f t="shared" si="125"/>
        <v>-30324461.651296198</v>
      </c>
      <c r="AB39" s="13">
        <f t="shared" si="125"/>
        <v>-4358677.5284084491</v>
      </c>
      <c r="AC39" s="13">
        <f t="shared" si="125"/>
        <v>-90625278.027186513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4" t="s">
        <v>129</v>
      </c>
      <c r="EL39" s="37"/>
      <c r="EM39" s="13">
        <f>EM13-EM$27</f>
        <v>5.9583026933736081</v>
      </c>
      <c r="EN39" s="13">
        <f t="shared" ref="EN39:FB39" si="126">EN13-EN$27</f>
        <v>-1.1024959329494517</v>
      </c>
      <c r="EO39" s="13">
        <f t="shared" si="126"/>
        <v>1.3443122038230948E-2</v>
      </c>
      <c r="EP39" s="13">
        <f t="shared" si="126"/>
        <v>-1.8336173563691049E-2</v>
      </c>
      <c r="EQ39" s="13">
        <f t="shared" si="126"/>
        <v>3.0307576656219783E-2</v>
      </c>
      <c r="ER39" s="13">
        <f t="shared" si="126"/>
        <v>-0.17132443581654844</v>
      </c>
      <c r="ES39" s="13">
        <f t="shared" si="126"/>
        <v>0.28726625313200627</v>
      </c>
      <c r="ET39" s="13">
        <f t="shared" si="126"/>
        <v>0.23441085458137098</v>
      </c>
      <c r="EU39" s="13">
        <f t="shared" si="126"/>
        <v>-0.52925078245584301</v>
      </c>
      <c r="EV39" s="13">
        <f t="shared" si="126"/>
        <v>0.21892762404626964</v>
      </c>
      <c r="EW39" s="13">
        <f t="shared" si="126"/>
        <v>3.758907308390898E-3</v>
      </c>
      <c r="EX39" s="13">
        <f t="shared" si="126"/>
        <v>-0.10984610260485922</v>
      </c>
      <c r="EY39" s="13">
        <f t="shared" si="126"/>
        <v>4.9773969746787052E-3</v>
      </c>
      <c r="EZ39" s="13">
        <f t="shared" si="126"/>
        <v>3.3372417856524061E-2</v>
      </c>
      <c r="FA39" s="13">
        <f t="shared" si="126"/>
        <v>8.4629538147452648E-3</v>
      </c>
      <c r="FB39" s="13">
        <f t="shared" si="126"/>
        <v>1.422496700427364E-2</v>
      </c>
      <c r="FC39" s="13">
        <v>0</v>
      </c>
      <c r="FD39" s="13">
        <f t="shared" ref="FD39:FK39" si="127">FD13-FD$27</f>
        <v>-0.21744202480200636</v>
      </c>
      <c r="FE39" s="13">
        <f t="shared" si="127"/>
        <v>-0.14054359841703934</v>
      </c>
      <c r="FF39" s="13">
        <f t="shared" si="127"/>
        <v>-1.7825342900805397E-2</v>
      </c>
      <c r="FG39" s="13">
        <f t="shared" si="127"/>
        <v>-9.2209061187090435E-3</v>
      </c>
      <c r="FH39" s="13">
        <f t="shared" si="127"/>
        <v>7.0674597304168363E-3</v>
      </c>
      <c r="FI39" s="13">
        <f t="shared" si="127"/>
        <v>-0.12695530862421056</v>
      </c>
      <c r="FJ39" s="13">
        <f t="shared" si="127"/>
        <v>-0.10346208984050453</v>
      </c>
      <c r="FK39" s="13">
        <f t="shared" si="127"/>
        <v>-0.13241819632153717</v>
      </c>
    </row>
    <row r="40" spans="1:167" s="2" customFormat="1" ht="14" x14ac:dyDescent="0.2">
      <c r="B40" s="3" t="s">
        <v>125</v>
      </c>
      <c r="C40" s="4" t="s">
        <v>129</v>
      </c>
      <c r="E40" s="13">
        <f t="shared" ref="E40:T44" si="128">E14-E$27</f>
        <v>1310776462.5314553</v>
      </c>
      <c r="F40" s="13">
        <f t="shared" si="128"/>
        <v>-84120560.207060441</v>
      </c>
      <c r="G40" s="13">
        <f t="shared" si="128"/>
        <v>-22426913.458590031</v>
      </c>
      <c r="H40" s="13">
        <f t="shared" si="128"/>
        <v>-72667782.089703321</v>
      </c>
      <c r="I40" s="13">
        <f t="shared" si="128"/>
        <v>245765744.70046616</v>
      </c>
      <c r="J40" s="13">
        <f t="shared" si="128"/>
        <v>-92287768.724176884</v>
      </c>
      <c r="K40" s="13">
        <f t="shared" si="128"/>
        <v>169202518.43970609</v>
      </c>
      <c r="L40" s="13">
        <f t="shared" si="128"/>
        <v>264339785.28257719</v>
      </c>
      <c r="M40" s="13">
        <f t="shared" si="128"/>
        <v>-69752741.265542835</v>
      </c>
      <c r="N40" s="13">
        <f t="shared" si="128"/>
        <v>-510124.26744028181</v>
      </c>
      <c r="O40" s="13">
        <f t="shared" si="128"/>
        <v>1895388.3617190882</v>
      </c>
      <c r="P40" s="13">
        <f t="shared" si="128"/>
        <v>-23176872.548379973</v>
      </c>
      <c r="Q40" s="13">
        <f t="shared" si="128"/>
        <v>5411719.5366219496</v>
      </c>
      <c r="R40" s="13">
        <f t="shared" si="128"/>
        <v>2698317.2559042647</v>
      </c>
      <c r="S40" s="13">
        <f t="shared" si="128"/>
        <v>4573420.0711014969</v>
      </c>
      <c r="T40" s="13">
        <f t="shared" si="128"/>
        <v>6776405.3358791489</v>
      </c>
      <c r="U40" s="13">
        <v>0</v>
      </c>
      <c r="V40" s="13">
        <f t="shared" si="125"/>
        <v>-353095444.48042393</v>
      </c>
      <c r="W40" s="13">
        <f t="shared" si="125"/>
        <v>-119981789.41013002</v>
      </c>
      <c r="X40" s="13">
        <f t="shared" si="125"/>
        <v>-83576378.46491015</v>
      </c>
      <c r="Y40" s="13">
        <f t="shared" si="125"/>
        <v>-25659624.738593519</v>
      </c>
      <c r="Z40" s="13">
        <f t="shared" si="125"/>
        <v>666873.31961486489</v>
      </c>
      <c r="AA40" s="13">
        <f t="shared" si="125"/>
        <v>-25481684.337213218</v>
      </c>
      <c r="AB40" s="13">
        <f t="shared" si="125"/>
        <v>-4044313.4746212475</v>
      </c>
      <c r="AC40" s="13">
        <f t="shared" si="125"/>
        <v>-50110683.762921572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4" t="s">
        <v>129</v>
      </c>
      <c r="EL40" s="37"/>
      <c r="EM40" s="13">
        <f>EM14-EM$27</f>
        <v>5.8230848703469746</v>
      </c>
      <c r="EN40" s="13">
        <f t="shared" ref="EN40:FB40" si="129">EN14-EN$27</f>
        <v>-1.0629991918753305</v>
      </c>
      <c r="EO40" s="13">
        <f t="shared" si="129"/>
        <v>-6.0449844543914999E-3</v>
      </c>
      <c r="EP40" s="13">
        <f t="shared" si="129"/>
        <v>-1.9141993941564073E-2</v>
      </c>
      <c r="EQ40" s="13">
        <f t="shared" si="129"/>
        <v>2.9829648643775415E-2</v>
      </c>
      <c r="ER40" s="13">
        <f t="shared" si="129"/>
        <v>-0.10300981226224981</v>
      </c>
      <c r="ES40" s="13">
        <f t="shared" si="129"/>
        <v>0.27256736039057572</v>
      </c>
      <c r="ET40" s="13">
        <f t="shared" si="129"/>
        <v>0.24578861220238171</v>
      </c>
      <c r="EU40" s="13">
        <f t="shared" si="129"/>
        <v>-0.55511784149834131</v>
      </c>
      <c r="EV40" s="13">
        <f t="shared" si="129"/>
        <v>-1.0929670283659938</v>
      </c>
      <c r="EW40" s="13">
        <f t="shared" si="129"/>
        <v>8.5216417421852021E-3</v>
      </c>
      <c r="EX40" s="13">
        <f t="shared" si="129"/>
        <v>-0.10747644091710434</v>
      </c>
      <c r="EY40" s="13">
        <f t="shared" si="129"/>
        <v>4.6146850747469728E-3</v>
      </c>
      <c r="EZ40" s="13">
        <f t="shared" si="129"/>
        <v>2.1513618629505071E-2</v>
      </c>
      <c r="FA40" s="13">
        <f t="shared" si="129"/>
        <v>7.2852164523781373E-3</v>
      </c>
      <c r="FB40" s="13">
        <f t="shared" si="129"/>
        <v>1.5441837503104945E-2</v>
      </c>
      <c r="FC40" s="13">
        <v>0</v>
      </c>
      <c r="FD40" s="13">
        <f t="shared" ref="FD40:FK40" si="130">FD14-FD$27</f>
        <v>-0.19017921489316825</v>
      </c>
      <c r="FE40" s="13">
        <f t="shared" si="130"/>
        <v>-8.9869235230120914E-2</v>
      </c>
      <c r="FF40" s="13">
        <f t="shared" si="130"/>
        <v>-1.6128983477747716E-2</v>
      </c>
      <c r="FG40" s="13">
        <f t="shared" si="130"/>
        <v>-7.4950957221871783E-3</v>
      </c>
      <c r="FH40" s="13">
        <f t="shared" si="130"/>
        <v>3.8175063152333238E-3</v>
      </c>
      <c r="FI40" s="13">
        <f t="shared" si="130"/>
        <v>-0.10685064532806554</v>
      </c>
      <c r="FJ40" s="13">
        <f t="shared" si="130"/>
        <v>-9.5803902012879361E-2</v>
      </c>
      <c r="FK40" s="13">
        <f t="shared" si="130"/>
        <v>-7.4560949027647316E-2</v>
      </c>
    </row>
    <row r="41" spans="1:167" s="2" customFormat="1" ht="14" x14ac:dyDescent="0.2">
      <c r="B41" s="3" t="s">
        <v>125</v>
      </c>
      <c r="C41" s="4" t="s">
        <v>129</v>
      </c>
      <c r="E41" s="13">
        <f t="shared" si="128"/>
        <v>1379871530.6678252</v>
      </c>
      <c r="F41" s="13">
        <f t="shared" si="125"/>
        <v>-86798450.956396848</v>
      </c>
      <c r="G41" s="13">
        <f t="shared" si="125"/>
        <v>19719121.325149775</v>
      </c>
      <c r="H41" s="13">
        <f t="shared" si="125"/>
        <v>-77531457.926693439</v>
      </c>
      <c r="I41" s="13">
        <f t="shared" si="125"/>
        <v>210497679.48771513</v>
      </c>
      <c r="J41" s="13">
        <f t="shared" si="125"/>
        <v>-97649102.293486834</v>
      </c>
      <c r="K41" s="13">
        <f t="shared" si="125"/>
        <v>194575461.46406305</v>
      </c>
      <c r="L41" s="13">
        <f t="shared" si="125"/>
        <v>260556738.61366615</v>
      </c>
      <c r="M41" s="13">
        <f t="shared" si="125"/>
        <v>-72074390.492518842</v>
      </c>
      <c r="N41" s="13">
        <f t="shared" si="125"/>
        <v>-383312.42349038273</v>
      </c>
      <c r="O41" s="13">
        <f t="shared" si="125"/>
        <v>639335.59899207822</v>
      </c>
      <c r="P41" s="13">
        <f t="shared" si="125"/>
        <v>-19905727.301607072</v>
      </c>
      <c r="Q41" s="13">
        <f t="shared" si="125"/>
        <v>5120643.6270528901</v>
      </c>
      <c r="R41" s="13">
        <f t="shared" si="125"/>
        <v>5959866.3511770591</v>
      </c>
      <c r="S41" s="13">
        <f t="shared" si="125"/>
        <v>2751987.3979288274</v>
      </c>
      <c r="T41" s="13">
        <f t="shared" si="125"/>
        <v>6728054.2732682191</v>
      </c>
      <c r="U41" s="13">
        <v>0</v>
      </c>
      <c r="V41" s="13">
        <f t="shared" si="125"/>
        <v>-650891545.20279408</v>
      </c>
      <c r="W41" s="13">
        <f t="shared" si="125"/>
        <v>-242858053.12238979</v>
      </c>
      <c r="X41" s="13">
        <f t="shared" si="125"/>
        <v>-133537506.31524122</v>
      </c>
      <c r="Y41" s="13">
        <f t="shared" si="125"/>
        <v>-41721758.223522544</v>
      </c>
      <c r="Z41" s="13">
        <f t="shared" si="125"/>
        <v>1986755.1813651659</v>
      </c>
      <c r="AA41" s="13">
        <f t="shared" si="125"/>
        <v>-21061081.707049191</v>
      </c>
      <c r="AB41" s="13">
        <f t="shared" si="125"/>
        <v>-1837962.9877524488</v>
      </c>
      <c r="AC41" s="13">
        <f t="shared" si="125"/>
        <v>-41539419.819495559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4" t="s">
        <v>129</v>
      </c>
      <c r="EL41" s="37"/>
      <c r="EM41" s="13">
        <f t="shared" ref="EM41:FB41" si="131">EM15-EM$27</f>
        <v>6.1312001837761914</v>
      </c>
      <c r="EN41" s="13">
        <f t="shared" si="131"/>
        <v>-1.0991995939940713</v>
      </c>
      <c r="EO41" s="13">
        <f t="shared" si="131"/>
        <v>5.2680827312915346E-3</v>
      </c>
      <c r="EP41" s="13">
        <f t="shared" si="131"/>
        <v>-2.0419752342402064E-2</v>
      </c>
      <c r="EQ41" s="13">
        <f t="shared" si="131"/>
        <v>2.5494825301384909E-2</v>
      </c>
      <c r="ER41" s="13">
        <f t="shared" si="131"/>
        <v>-0.10897736462192831</v>
      </c>
      <c r="ES41" s="13">
        <f t="shared" si="131"/>
        <v>0.31152998552648481</v>
      </c>
      <c r="ET41" s="13">
        <f t="shared" si="131"/>
        <v>0.24190642290422906</v>
      </c>
      <c r="EU41" s="13">
        <f t="shared" si="131"/>
        <v>-0.57415622749154371</v>
      </c>
      <c r="EV41" s="13">
        <f t="shared" si="131"/>
        <v>-0.82692896448695663</v>
      </c>
      <c r="EW41" s="13">
        <f t="shared" si="131"/>
        <v>2.7898748253888657E-3</v>
      </c>
      <c r="EX41" s="13">
        <f t="shared" si="131"/>
        <v>-9.2550673492462987E-2</v>
      </c>
      <c r="EY41" s="13">
        <f t="shared" si="131"/>
        <v>4.3198204188053197E-3</v>
      </c>
      <c r="EZ41" s="13">
        <f t="shared" si="131"/>
        <v>4.7774119402640647E-2</v>
      </c>
      <c r="FA41" s="13">
        <f t="shared" si="131"/>
        <v>4.3516351319052606E-3</v>
      </c>
      <c r="FB41" s="13">
        <f t="shared" si="131"/>
        <v>1.5324672125332997E-2</v>
      </c>
      <c r="FC41" s="13">
        <v>0</v>
      </c>
      <c r="FD41" s="13">
        <f t="shared" ref="FD41:FK41" si="132">FD15-FD$27</f>
        <v>-0.34861269419906948</v>
      </c>
      <c r="FE41" s="13">
        <f t="shared" si="132"/>
        <v>-0.18049063613475136</v>
      </c>
      <c r="FF41" s="13">
        <f t="shared" si="132"/>
        <v>-2.5737027171782556E-2</v>
      </c>
      <c r="FG41" s="13">
        <f t="shared" si="132"/>
        <v>-1.216542012602953E-2</v>
      </c>
      <c r="FH41" s="13">
        <f t="shared" si="132"/>
        <v>1.1377918821398325E-2</v>
      </c>
      <c r="FI41" s="13">
        <f t="shared" si="132"/>
        <v>-8.8465031413422768E-2</v>
      </c>
      <c r="FJ41" s="13">
        <f t="shared" si="132"/>
        <v>-4.2859799584748393E-2</v>
      </c>
      <c r="FK41" s="13">
        <f t="shared" si="132"/>
        <v>-6.2075572585665095E-2</v>
      </c>
    </row>
    <row r="42" spans="1:167" s="2" customFormat="1" ht="14" x14ac:dyDescent="0.2">
      <c r="B42" s="3" t="s">
        <v>125</v>
      </c>
      <c r="C42" s="4" t="s">
        <v>129</v>
      </c>
      <c r="E42" s="13">
        <f t="shared" si="128"/>
        <v>1361334433.0491853</v>
      </c>
      <c r="F42" s="13">
        <f t="shared" si="125"/>
        <v>-85775676.300360233</v>
      </c>
      <c r="G42" s="13">
        <f t="shared" si="125"/>
        <v>1818375.3317599297</v>
      </c>
      <c r="H42" s="13">
        <f t="shared" si="125"/>
        <v>-6372868.4683933258</v>
      </c>
      <c r="I42" s="13">
        <f t="shared" si="125"/>
        <v>280005853.72958112</v>
      </c>
      <c r="J42" s="13">
        <f t="shared" si="125"/>
        <v>22271465.144123077</v>
      </c>
      <c r="K42" s="13">
        <f t="shared" si="125"/>
        <v>182866120.88408905</v>
      </c>
      <c r="L42" s="13">
        <f t="shared" si="125"/>
        <v>262867170.57716718</v>
      </c>
      <c r="M42" s="13">
        <f t="shared" si="125"/>
        <v>-62162096.500029832</v>
      </c>
      <c r="N42" s="13">
        <f t="shared" si="125"/>
        <v>2028192.2461733185</v>
      </c>
      <c r="O42" s="13">
        <f t="shared" si="125"/>
        <v>1340584.7921666382</v>
      </c>
      <c r="P42" s="13">
        <f t="shared" si="125"/>
        <v>-20964878.779033169</v>
      </c>
      <c r="Q42" s="13">
        <f t="shared" si="125"/>
        <v>5492027.2975447597</v>
      </c>
      <c r="R42" s="13">
        <f t="shared" si="125"/>
        <v>3759054.0407096669</v>
      </c>
      <c r="S42" s="13">
        <f t="shared" si="125"/>
        <v>5324177.0981226964</v>
      </c>
      <c r="T42" s="13">
        <f t="shared" si="125"/>
        <v>6908091.8995890692</v>
      </c>
      <c r="U42" s="13">
        <v>0</v>
      </c>
      <c r="V42" s="13">
        <f t="shared" si="125"/>
        <v>-307055378.93199348</v>
      </c>
      <c r="W42" s="13">
        <f t="shared" si="125"/>
        <v>560961.58669042587</v>
      </c>
      <c r="X42" s="13">
        <f t="shared" si="125"/>
        <v>-37257205.662916183</v>
      </c>
      <c r="Y42" s="13">
        <f t="shared" si="125"/>
        <v>-9818857.1033955216</v>
      </c>
      <c r="Z42" s="13">
        <f t="shared" si="125"/>
        <v>26825.145773865283</v>
      </c>
      <c r="AA42" s="13">
        <f t="shared" si="125"/>
        <v>-21280615.816823184</v>
      </c>
      <c r="AB42" s="13">
        <f t="shared" si="125"/>
        <v>-3198451.7611737475</v>
      </c>
      <c r="AC42" s="13">
        <f t="shared" si="125"/>
        <v>-108486721.61635256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4" t="s">
        <v>129</v>
      </c>
      <c r="EL42" s="37"/>
      <c r="EM42" s="13">
        <f t="shared" ref="EM42:FB42" si="133">EM16-EM$27</f>
        <v>6.048530503115412</v>
      </c>
      <c r="EN42" s="13">
        <f t="shared" si="133"/>
        <v>-1.0853471734450162</v>
      </c>
      <c r="EO42" s="13">
        <f t="shared" si="133"/>
        <v>4.6147564698728605E-4</v>
      </c>
      <c r="EP42" s="13">
        <f t="shared" si="133"/>
        <v>-1.7012410320521587E-3</v>
      </c>
      <c r="EQ42" s="13">
        <f t="shared" si="133"/>
        <v>3.4052795615040717E-2</v>
      </c>
      <c r="ER42" s="13">
        <f t="shared" si="133"/>
        <v>2.48769845620187E-2</v>
      </c>
      <c r="ES42" s="13">
        <f t="shared" si="133"/>
        <v>0.29359370963241127</v>
      </c>
      <c r="ET42" s="13">
        <f t="shared" si="133"/>
        <v>0.24427650347473603</v>
      </c>
      <c r="EU42" s="13">
        <f t="shared" si="133"/>
        <v>-0.49314508562792314</v>
      </c>
      <c r="EV42" s="13">
        <f t="shared" si="133"/>
        <v>4.3212430802558188</v>
      </c>
      <c r="EW42" s="13">
        <f t="shared" si="133"/>
        <v>5.9601967546393259E-3</v>
      </c>
      <c r="EX42" s="13">
        <f t="shared" si="133"/>
        <v>-9.7392554873862613E-2</v>
      </c>
      <c r="EY42" s="13">
        <f t="shared" si="133"/>
        <v>4.6965893258775178E-3</v>
      </c>
      <c r="EZ42" s="13">
        <f t="shared" si="133"/>
        <v>3.0028918146692396E-2</v>
      </c>
      <c r="FA42" s="13">
        <f t="shared" si="133"/>
        <v>8.503779768227299E-3</v>
      </c>
      <c r="FB42" s="13">
        <f t="shared" si="133"/>
        <v>1.5761249702358562E-2</v>
      </c>
      <c r="FC42" s="13">
        <v>0</v>
      </c>
      <c r="FD42" s="13">
        <f t="shared" ref="FD42:FK42" si="134">FD16-FD$27</f>
        <v>-0.16556410664846455</v>
      </c>
      <c r="FE42" s="13">
        <f t="shared" si="134"/>
        <v>-1.3744208291477378E-5</v>
      </c>
      <c r="FF42" s="13">
        <f t="shared" si="134"/>
        <v>-7.2018220934639277E-3</v>
      </c>
      <c r="FG42" s="13">
        <f t="shared" si="134"/>
        <v>-2.8761346353084055E-3</v>
      </c>
      <c r="FH42" s="13">
        <f t="shared" si="134"/>
        <v>1.5285875158471685E-4</v>
      </c>
      <c r="FI42" s="13">
        <f t="shared" si="134"/>
        <v>-8.9378842336154785E-2</v>
      </c>
      <c r="FJ42" s="13">
        <f t="shared" si="134"/>
        <v>-7.5344017637371308E-2</v>
      </c>
      <c r="FK42" s="13">
        <f t="shared" si="134"/>
        <v>-0.15731461200768282</v>
      </c>
    </row>
    <row r="43" spans="1:167" s="2" customFormat="1" ht="14" x14ac:dyDescent="0.2">
      <c r="B43" s="3" t="s">
        <v>125</v>
      </c>
      <c r="C43" s="4" t="s">
        <v>129</v>
      </c>
      <c r="E43" s="13">
        <f t="shared" si="128"/>
        <v>1413440035.4247653</v>
      </c>
      <c r="F43" s="13">
        <f t="shared" si="125"/>
        <v>-87289014.471628144</v>
      </c>
      <c r="G43" s="13">
        <f t="shared" si="125"/>
        <v>-149300281.44777012</v>
      </c>
      <c r="H43" s="13">
        <f t="shared" si="125"/>
        <v>-168019309.14269328</v>
      </c>
      <c r="I43" s="13">
        <f t="shared" si="125"/>
        <v>225971969.25885415</v>
      </c>
      <c r="J43" s="13">
        <f t="shared" si="125"/>
        <v>-51754511.882846832</v>
      </c>
      <c r="K43" s="13">
        <f t="shared" si="125"/>
        <v>161140254.71397507</v>
      </c>
      <c r="L43" s="13">
        <f t="shared" si="125"/>
        <v>260545524.01325616</v>
      </c>
      <c r="M43" s="13">
        <f t="shared" si="125"/>
        <v>-66647382.16344884</v>
      </c>
      <c r="N43" s="13">
        <f t="shared" si="125"/>
        <v>606373.16642051563</v>
      </c>
      <c r="O43" s="13">
        <f t="shared" si="125"/>
        <v>909777.40709358815</v>
      </c>
      <c r="P43" s="13">
        <f t="shared" si="125"/>
        <v>-24317991.422466859</v>
      </c>
      <c r="Q43" s="13">
        <f t="shared" si="125"/>
        <v>5504159.9388981396</v>
      </c>
      <c r="R43" s="13">
        <f t="shared" si="125"/>
        <v>3319772.0607992634</v>
      </c>
      <c r="S43" s="13">
        <f t="shared" si="125"/>
        <v>5396287.4262534967</v>
      </c>
      <c r="T43" s="13">
        <f t="shared" si="125"/>
        <v>8184539.7150888098</v>
      </c>
      <c r="U43" s="13">
        <v>0</v>
      </c>
      <c r="V43" s="13">
        <f t="shared" si="125"/>
        <v>-563162859.69208336</v>
      </c>
      <c r="W43" s="13">
        <f t="shared" si="125"/>
        <v>-300019268.37762976</v>
      </c>
      <c r="X43" s="13">
        <f t="shared" si="125"/>
        <v>-105161150.68660212</v>
      </c>
      <c r="Y43" s="13">
        <f t="shared" si="125"/>
        <v>-31538132.223698556</v>
      </c>
      <c r="Z43" s="13">
        <f t="shared" si="125"/>
        <v>-122614.45024103485</v>
      </c>
      <c r="AA43" s="13">
        <f t="shared" si="125"/>
        <v>-19525335.095217168</v>
      </c>
      <c r="AB43" s="13">
        <f t="shared" si="125"/>
        <v>-2306434.3591618501</v>
      </c>
      <c r="AC43" s="13">
        <f t="shared" si="125"/>
        <v>-127322935.23114359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4" t="s">
        <v>129</v>
      </c>
      <c r="EL43" s="37"/>
      <c r="EM43" s="13">
        <f t="shared" ref="EM43:FB43" si="135">EM17-EM$27</f>
        <v>6.2809185733516069</v>
      </c>
      <c r="EN43" s="13">
        <f t="shared" si="135"/>
        <v>-1.1058555729745052</v>
      </c>
      <c r="EO43" s="13">
        <f t="shared" si="135"/>
        <v>-4.0020570604917705E-2</v>
      </c>
      <c r="EP43" s="13">
        <f t="shared" si="135"/>
        <v>-4.4146577828988343E-2</v>
      </c>
      <c r="EQ43" s="13">
        <f t="shared" si="135"/>
        <v>2.7394841901306484E-2</v>
      </c>
      <c r="ER43" s="13">
        <f t="shared" si="135"/>
        <v>-5.7842091735109236E-2</v>
      </c>
      <c r="ES43" s="13">
        <f t="shared" si="135"/>
        <v>0.26010966194023372</v>
      </c>
      <c r="ET43" s="13">
        <f t="shared" si="135"/>
        <v>0.24189492569349433</v>
      </c>
      <c r="EU43" s="13">
        <f t="shared" si="135"/>
        <v>-0.52971447526605697</v>
      </c>
      <c r="EV43" s="13">
        <f t="shared" si="135"/>
        <v>1.2657207893603051</v>
      </c>
      <c r="EW43" s="13">
        <f t="shared" si="135"/>
        <v>4.0022158259018642E-3</v>
      </c>
      <c r="EX43" s="13">
        <f t="shared" si="135"/>
        <v>-0.11266339023301664</v>
      </c>
      <c r="EY43" s="13">
        <f t="shared" si="135"/>
        <v>4.7089834921315412E-3</v>
      </c>
      <c r="EZ43" s="13">
        <f t="shared" si="135"/>
        <v>2.6499498342184014E-2</v>
      </c>
      <c r="FA43" s="13">
        <f t="shared" si="135"/>
        <v>8.6210902580791931E-3</v>
      </c>
      <c r="FB43" s="13">
        <f t="shared" si="135"/>
        <v>1.887925717666071E-2</v>
      </c>
      <c r="FC43" s="13">
        <v>0</v>
      </c>
      <c r="FD43" s="13">
        <f t="shared" ref="FD43:FK43" si="136">FD17-FD$27</f>
        <v>-0.30208137010672687</v>
      </c>
      <c r="FE43" s="13">
        <f t="shared" si="136"/>
        <v>-0.2223014881311014</v>
      </c>
      <c r="FF43" s="13">
        <f t="shared" si="136"/>
        <v>-2.0282697890961182E-2</v>
      </c>
      <c r="FG43" s="13">
        <f t="shared" si="136"/>
        <v>-9.205940580953309E-3</v>
      </c>
      <c r="FH43" s="13">
        <f t="shared" si="136"/>
        <v>-7.0261032040916382E-4</v>
      </c>
      <c r="FI43" s="13">
        <f t="shared" si="136"/>
        <v>-8.2070294360260032E-2</v>
      </c>
      <c r="FJ43" s="13">
        <f t="shared" si="136"/>
        <v>-5.398855908752398E-2</v>
      </c>
      <c r="FK43" s="13">
        <f t="shared" si="136"/>
        <v>-0.18316216351193026</v>
      </c>
    </row>
    <row r="44" spans="1:167" s="2" customFormat="1" ht="14" x14ac:dyDescent="0.2">
      <c r="B44" s="3" t="s">
        <v>125</v>
      </c>
      <c r="C44" s="4" t="s">
        <v>129</v>
      </c>
      <c r="E44" s="13">
        <f t="shared" si="128"/>
        <v>1398103693.4780753</v>
      </c>
      <c r="F44" s="13">
        <f t="shared" si="125"/>
        <v>-88484250.327568233</v>
      </c>
      <c r="G44" s="13">
        <f t="shared" si="125"/>
        <v>-27378919.558120012</v>
      </c>
      <c r="H44" s="13">
        <f t="shared" si="125"/>
        <v>-56279878.968313456</v>
      </c>
      <c r="I44" s="13">
        <f t="shared" si="125"/>
        <v>271428750.6419071</v>
      </c>
      <c r="J44" s="13">
        <f t="shared" si="125"/>
        <v>-118693861.92995691</v>
      </c>
      <c r="K44" s="13">
        <f t="shared" si="125"/>
        <v>174163358.15160209</v>
      </c>
      <c r="L44" s="13">
        <f t="shared" si="125"/>
        <v>268009515.69850519</v>
      </c>
      <c r="M44" s="13">
        <f t="shared" si="125"/>
        <v>-76001627.331143826</v>
      </c>
      <c r="N44" s="13">
        <f t="shared" si="125"/>
        <v>2405128.3718790151</v>
      </c>
      <c r="O44" s="13">
        <f t="shared" si="125"/>
        <v>1078017.9005122483</v>
      </c>
      <c r="P44" s="13">
        <f t="shared" si="125"/>
        <v>-18548896.321280867</v>
      </c>
      <c r="Q44" s="13">
        <f t="shared" si="125"/>
        <v>6109356.10010901</v>
      </c>
      <c r="R44" s="13">
        <f t="shared" si="125"/>
        <v>6433361.3877094612</v>
      </c>
      <c r="S44" s="13">
        <f t="shared" si="125"/>
        <v>5447305.3473885963</v>
      </c>
      <c r="T44" s="13">
        <f t="shared" si="125"/>
        <v>7545762.1816478092</v>
      </c>
      <c r="U44" s="13">
        <v>0</v>
      </c>
      <c r="V44" s="13">
        <f t="shared" si="125"/>
        <v>-176524961.52951336</v>
      </c>
      <c r="W44" s="13">
        <f t="shared" si="125"/>
        <v>-32656282.18062973</v>
      </c>
      <c r="X44" s="13">
        <f t="shared" si="125"/>
        <v>-70642468.360338211</v>
      </c>
      <c r="Y44" s="13">
        <f t="shared" si="125"/>
        <v>-18360592.345605552</v>
      </c>
      <c r="Z44" s="13">
        <f t="shared" si="125"/>
        <v>441030.46339376457</v>
      </c>
      <c r="AA44" s="13">
        <f t="shared" si="125"/>
        <v>-15744808.718067169</v>
      </c>
      <c r="AB44" s="13">
        <f t="shared" si="125"/>
        <v>-4119932.4019209482</v>
      </c>
      <c r="AC44" s="13">
        <f t="shared" si="125"/>
        <v>-106925297.45344961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4" t="s">
        <v>129</v>
      </c>
      <c r="EL44" s="37"/>
      <c r="EM44" s="13">
        <f t="shared" ref="EM44:FB44" si="137">EM18-EM$27</f>
        <v>6.2125150696648843</v>
      </c>
      <c r="EN44" s="13">
        <f t="shared" si="137"/>
        <v>-1.1221052727087528</v>
      </c>
      <c r="EO44" s="13">
        <f t="shared" si="137"/>
        <v>-7.3733697021756139E-3</v>
      </c>
      <c r="EP44" s="13">
        <f t="shared" si="137"/>
        <v>-1.4834854554411248E-2</v>
      </c>
      <c r="EQ44" s="13">
        <f t="shared" si="137"/>
        <v>3.2993586221070452E-2</v>
      </c>
      <c r="ER44" s="13">
        <f t="shared" si="137"/>
        <v>-0.13238621610783907</v>
      </c>
      <c r="ES44" s="13">
        <f t="shared" si="137"/>
        <v>0.28021374154869538</v>
      </c>
      <c r="ET44" s="13">
        <f t="shared" si="137"/>
        <v>0.2495617271639364</v>
      </c>
      <c r="EU44" s="13">
        <f t="shared" si="137"/>
        <v>-0.60645251141839029</v>
      </c>
      <c r="EV44" s="13">
        <f t="shared" si="137"/>
        <v>5.1406563177789693</v>
      </c>
      <c r="EW44" s="13">
        <f t="shared" si="137"/>
        <v>4.7632311351013153E-3</v>
      </c>
      <c r="EX44" s="13">
        <f t="shared" si="137"/>
        <v>-8.6335368284456149E-2</v>
      </c>
      <c r="EY44" s="13">
        <f t="shared" si="137"/>
        <v>5.3337774261978926E-3</v>
      </c>
      <c r="EZ44" s="13">
        <f t="shared" si="137"/>
        <v>5.1605423545436513E-2</v>
      </c>
      <c r="FA44" s="13">
        <f t="shared" si="137"/>
        <v>8.7041148374049377E-3</v>
      </c>
      <c r="FB44" s="13">
        <f t="shared" si="137"/>
        <v>1.7314081886912032E-2</v>
      </c>
      <c r="FC44" s="13">
        <v>0</v>
      </c>
      <c r="FD44" s="13">
        <f t="shared" ref="FD44:FK44" si="138">FD18-FD$27</f>
        <v>-9.5603747028305541E-2</v>
      </c>
      <c r="FE44" s="13">
        <f t="shared" si="138"/>
        <v>-2.4867095935480199E-2</v>
      </c>
      <c r="FF44" s="13">
        <f t="shared" si="138"/>
        <v>-1.3638062183171984E-2</v>
      </c>
      <c r="FG44" s="13">
        <f t="shared" si="138"/>
        <v>-5.3683601814461385E-3</v>
      </c>
      <c r="FH44" s="13">
        <f t="shared" si="138"/>
        <v>2.5243001536037341E-3</v>
      </c>
      <c r="FI44" s="13">
        <f t="shared" si="138"/>
        <v>-6.6312183809589031E-2</v>
      </c>
      <c r="FJ44" s="13">
        <f t="shared" si="138"/>
        <v>-9.7643305035937877E-2</v>
      </c>
      <c r="FK44" s="13">
        <f t="shared" si="138"/>
        <v>-0.15515317971832032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1367437894.2089984</v>
      </c>
      <c r="F45" s="15">
        <f t="shared" ref="F45:P45" si="139">AVERAGE(F39:F44)</f>
        <v>-86584903.904817671</v>
      </c>
      <c r="G45" s="15">
        <f t="shared" si="139"/>
        <v>-21237320.285321753</v>
      </c>
      <c r="H45" s="15">
        <f t="shared" si="139"/>
        <v>-75078712.208198354</v>
      </c>
      <c r="I45" s="15">
        <f t="shared" si="139"/>
        <v>247219404.11747947</v>
      </c>
      <c r="J45" s="15">
        <f t="shared" si="139"/>
        <v>-81977206.235943511</v>
      </c>
      <c r="K45" s="15">
        <f t="shared" si="139"/>
        <v>176782464.06157407</v>
      </c>
      <c r="L45" s="15">
        <f t="shared" si="139"/>
        <v>261591691.50514767</v>
      </c>
      <c r="M45" s="15">
        <f t="shared" si="139"/>
        <v>-68871476.267982662</v>
      </c>
      <c r="N45" s="15">
        <f t="shared" si="139"/>
        <v>709878.17336320004</v>
      </c>
      <c r="O45" s="15">
        <f t="shared" si="139"/>
        <v>1119809.4355484683</v>
      </c>
      <c r="P45" s="15">
        <f t="shared" si="139"/>
        <v>-21768712.825725216</v>
      </c>
      <c r="Q45" s="15">
        <v>0</v>
      </c>
      <c r="R45" s="15">
        <f t="shared" ref="R45:T45" si="140">AVERAGE(R39:R44)</f>
        <v>4390847.6669704644</v>
      </c>
      <c r="S45" s="15">
        <f t="shared" si="140"/>
        <v>4798708.7085344689</v>
      </c>
      <c r="T45" s="15">
        <f t="shared" si="140"/>
        <v>7069305.4762838436</v>
      </c>
      <c r="U45" s="15">
        <v>0</v>
      </c>
      <c r="V45" s="15">
        <f t="shared" ref="V45:AC45" si="141">AVERAGE(V39:V44)</f>
        <v>-409148018.30863523</v>
      </c>
      <c r="W45" s="15">
        <f t="shared" si="141"/>
        <v>-147246586.58183813</v>
      </c>
      <c r="X45" s="15">
        <f t="shared" si="141"/>
        <v>-87093939.705667511</v>
      </c>
      <c r="Y45" s="15">
        <f t="shared" si="141"/>
        <v>-26448091.018877875</v>
      </c>
      <c r="Z45" s="15">
        <f t="shared" si="141"/>
        <v>705534.40454658179</v>
      </c>
      <c r="AA45" s="15">
        <f t="shared" si="141"/>
        <v>-22236331.220944356</v>
      </c>
      <c r="AB45" s="15">
        <f t="shared" si="141"/>
        <v>-3310962.0855064485</v>
      </c>
      <c r="AC45" s="15">
        <f t="shared" si="141"/>
        <v>-87501722.651758239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6.0757586489381126</v>
      </c>
      <c r="EN45" s="15">
        <f t="shared" ref="EN45:EX45" si="142">AVERAGE(EN39:EN44)</f>
        <v>-1.0963337896578547</v>
      </c>
      <c r="EO45" s="15">
        <f t="shared" si="142"/>
        <v>-5.7110407241625083E-3</v>
      </c>
      <c r="EP45" s="15">
        <f t="shared" si="142"/>
        <v>-1.9763432210518156E-2</v>
      </c>
      <c r="EQ45" s="15">
        <f t="shared" si="142"/>
        <v>3.0012212389799623E-2</v>
      </c>
      <c r="ER45" s="15">
        <f t="shared" si="142"/>
        <v>-9.1443822663609356E-2</v>
      </c>
      <c r="ES45" s="15">
        <f t="shared" si="142"/>
        <v>0.28421345202840115</v>
      </c>
      <c r="ET45" s="15">
        <f t="shared" si="142"/>
        <v>0.24297317433669141</v>
      </c>
      <c r="EU45" s="15">
        <f t="shared" si="142"/>
        <v>-0.54797282062634978</v>
      </c>
      <c r="EV45" s="15">
        <f t="shared" si="142"/>
        <v>1.5044419697647353</v>
      </c>
      <c r="EW45" s="15">
        <f t="shared" si="142"/>
        <v>4.966011265267912E-3</v>
      </c>
      <c r="EX45" s="15">
        <f t="shared" si="142"/>
        <v>-0.10104408840096031</v>
      </c>
      <c r="EY45" s="15">
        <v>0</v>
      </c>
      <c r="EZ45" s="15">
        <f t="shared" ref="EZ45:FB45" si="143">AVERAGE(EZ39:EZ44)</f>
        <v>3.513233265383045E-2</v>
      </c>
      <c r="FA45" s="15">
        <f t="shared" si="143"/>
        <v>7.6547983771233482E-3</v>
      </c>
      <c r="FB45" s="15">
        <f t="shared" si="143"/>
        <v>1.6157677566440484E-2</v>
      </c>
      <c r="FC45" s="15">
        <v>0</v>
      </c>
      <c r="FD45" s="15">
        <f t="shared" ref="FD45:FK45" si="144">AVERAGE(FD39:FD44)</f>
        <v>-0.21991385961295684</v>
      </c>
      <c r="FE45" s="15">
        <f t="shared" si="144"/>
        <v>-0.10968096634279745</v>
      </c>
      <c r="FF45" s="15">
        <f t="shared" si="144"/>
        <v>-1.680232261965546E-2</v>
      </c>
      <c r="FG45" s="15">
        <f t="shared" si="144"/>
        <v>-7.7219762274389342E-3</v>
      </c>
      <c r="FH45" s="15">
        <f t="shared" si="144"/>
        <v>4.0395722419712954E-3</v>
      </c>
      <c r="FI45" s="15">
        <f t="shared" si="144"/>
        <v>-9.3338717645283786E-2</v>
      </c>
      <c r="FJ45" s="15">
        <f t="shared" si="144"/>
        <v>-7.8183612199827571E-2</v>
      </c>
      <c r="FK45" s="15">
        <f t="shared" si="144"/>
        <v>-0.12744744552879717</v>
      </c>
    </row>
    <row r="46" spans="1:167" s="2" customFormat="1" ht="14" x14ac:dyDescent="0.2">
      <c r="AD46" s="22"/>
      <c r="AE46" s="2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22"/>
      <c r="DJ46" s="37"/>
      <c r="DK46" s="37"/>
      <c r="DL46" s="37"/>
      <c r="DM46" s="37"/>
      <c r="DN46" s="37"/>
      <c r="DO46" s="37"/>
      <c r="DP46" s="37"/>
      <c r="DQ46" s="37"/>
      <c r="DR46" s="37"/>
      <c r="DS46" s="37"/>
      <c r="DT46" s="37"/>
      <c r="DU46" s="37"/>
      <c r="DV46" s="37"/>
      <c r="DW46" s="37"/>
      <c r="DX46" s="37"/>
      <c r="DY46" s="37"/>
      <c r="DZ46" s="37"/>
      <c r="EA46" s="37"/>
      <c r="EB46" s="37"/>
      <c r="EC46" s="37"/>
      <c r="ED46" s="37"/>
      <c r="EE46" s="37"/>
      <c r="EF46" s="37"/>
      <c r="EG46" s="37"/>
      <c r="EH46" s="37"/>
      <c r="EI46" s="37"/>
      <c r="EJ46" s="37"/>
      <c r="EK46" s="37"/>
      <c r="EL46" s="37"/>
      <c r="EM46" s="37"/>
      <c r="EN46" s="37"/>
      <c r="EO46" s="37"/>
      <c r="EP46" s="37"/>
      <c r="EQ46" s="37"/>
      <c r="ER46" s="37"/>
      <c r="ES46" s="37"/>
      <c r="ET46" s="37"/>
      <c r="EU46" s="37"/>
      <c r="EV46" s="37"/>
      <c r="EW46" s="37"/>
      <c r="EX46" s="37"/>
      <c r="EY46" s="37"/>
      <c r="EZ46" s="37"/>
      <c r="FA46" s="37"/>
      <c r="FB46" s="37"/>
      <c r="FC46" s="37"/>
      <c r="FD46" s="37"/>
      <c r="FE46" s="37"/>
      <c r="FF46" s="37"/>
      <c r="FG46" s="37"/>
      <c r="FH46" s="37"/>
      <c r="FI46" s="37"/>
      <c r="FJ46" s="37"/>
      <c r="FK46" s="37"/>
    </row>
    <row r="47" spans="1:167" s="2" customFormat="1" ht="14" x14ac:dyDescent="0.2">
      <c r="AD47" s="22"/>
      <c r="AE47" s="2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22"/>
      <c r="DJ47" s="37"/>
      <c r="DK47" s="37"/>
      <c r="DL47" s="37"/>
      <c r="DM47" s="37"/>
      <c r="DN47" s="37"/>
      <c r="DO47" s="37"/>
      <c r="DP47" s="37"/>
      <c r="DQ47" s="37"/>
      <c r="DR47" s="37"/>
      <c r="DS47" s="37"/>
      <c r="DT47" s="37"/>
      <c r="DU47" s="37"/>
      <c r="DV47" s="37"/>
      <c r="DW47" s="37"/>
      <c r="DX47" s="37"/>
      <c r="DY47" s="37"/>
      <c r="DZ47" s="37"/>
      <c r="EA47" s="37"/>
      <c r="EB47" s="37"/>
      <c r="EC47" s="37"/>
      <c r="ED47" s="37"/>
      <c r="EE47" s="37"/>
      <c r="EF47" s="37"/>
      <c r="EG47" s="37"/>
      <c r="EH47" s="37"/>
      <c r="EI47" s="37"/>
      <c r="EJ47" s="37"/>
      <c r="EK47" s="37"/>
      <c r="EL47" s="37"/>
      <c r="EM47" s="37"/>
      <c r="EN47" s="37"/>
      <c r="EO47" s="37"/>
      <c r="EP47" s="37"/>
      <c r="EQ47" s="37"/>
      <c r="ER47" s="37"/>
      <c r="ES47" s="37"/>
      <c r="ET47" s="37"/>
      <c r="EU47" s="37"/>
      <c r="EV47" s="37"/>
      <c r="EW47" s="37"/>
      <c r="EX47" s="37"/>
      <c r="EY47" s="37"/>
      <c r="EZ47" s="37"/>
      <c r="FA47" s="37"/>
      <c r="FB47" s="37"/>
      <c r="FC47" s="37"/>
      <c r="FD47" s="37"/>
      <c r="FE47" s="37"/>
      <c r="FF47" s="37"/>
      <c r="FG47" s="37"/>
      <c r="FH47" s="37"/>
      <c r="FI47" s="37"/>
      <c r="FJ47" s="37"/>
      <c r="FK47" s="37"/>
    </row>
    <row r="48" spans="1:167" s="2" customFormat="1" ht="14" x14ac:dyDescent="0.2">
      <c r="AD48" s="22"/>
      <c r="AE48" s="2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22"/>
      <c r="DJ48" s="37"/>
      <c r="DK48" s="37"/>
      <c r="DL48" s="37"/>
      <c r="DM48" s="37"/>
      <c r="DN48" s="37"/>
      <c r="DO48" s="37"/>
      <c r="DP48" s="37"/>
      <c r="DQ48" s="37"/>
      <c r="DR48" s="37"/>
      <c r="DS48" s="37"/>
      <c r="DT48" s="37"/>
      <c r="DU48" s="37"/>
      <c r="DV48" s="37"/>
      <c r="DW48" s="37"/>
      <c r="DX48" s="37"/>
      <c r="DY48" s="37"/>
      <c r="DZ48" s="37"/>
      <c r="EA48" s="37"/>
      <c r="EB48" s="37"/>
      <c r="EC48" s="37"/>
      <c r="ED48" s="37"/>
      <c r="EE48" s="37"/>
      <c r="EF48" s="37"/>
      <c r="EG48" s="37"/>
      <c r="EH48" s="37"/>
      <c r="EI48" s="37"/>
      <c r="EJ48" s="37"/>
      <c r="EK48" s="37"/>
      <c r="EL48" s="37"/>
      <c r="EM48" s="37"/>
      <c r="EN48" s="37"/>
      <c r="EO48" s="37"/>
      <c r="EP48" s="37"/>
      <c r="EQ48" s="37"/>
      <c r="ER48" s="37"/>
      <c r="ES48" s="37"/>
      <c r="ET48" s="37"/>
      <c r="EU48" s="37"/>
      <c r="EV48" s="37"/>
      <c r="EW48" s="37"/>
      <c r="EX48" s="37"/>
      <c r="EY48" s="37"/>
      <c r="EZ48" s="37"/>
      <c r="FA48" s="37"/>
      <c r="FB48" s="37"/>
      <c r="FC48" s="37"/>
      <c r="FD48" s="37"/>
      <c r="FE48" s="37"/>
      <c r="FF48" s="37"/>
      <c r="FG48" s="37"/>
      <c r="FH48" s="37"/>
      <c r="FI48" s="37"/>
      <c r="FJ48" s="37"/>
      <c r="FK48" s="37"/>
    </row>
    <row r="49" spans="30:167" s="2" customFormat="1" ht="14" x14ac:dyDescent="0.2">
      <c r="AD49" s="22"/>
      <c r="AE49" s="2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22"/>
      <c r="DJ49" s="37"/>
      <c r="DK49" s="37"/>
      <c r="DL49" s="37"/>
      <c r="DM49" s="37"/>
      <c r="DN49" s="37"/>
      <c r="DO49" s="37"/>
      <c r="DP49" s="37"/>
      <c r="DQ49" s="37"/>
      <c r="DR49" s="37"/>
      <c r="DS49" s="37"/>
      <c r="DT49" s="37"/>
      <c r="DU49" s="37"/>
      <c r="DV49" s="37"/>
      <c r="DW49" s="37"/>
      <c r="DX49" s="37"/>
      <c r="DY49" s="37"/>
      <c r="DZ49" s="37"/>
      <c r="EA49" s="37"/>
      <c r="EB49" s="37"/>
      <c r="EC49" s="37"/>
      <c r="ED49" s="37"/>
      <c r="EE49" s="37"/>
      <c r="EF49" s="37"/>
      <c r="EG49" s="37"/>
      <c r="EH49" s="37"/>
      <c r="EI49" s="37"/>
      <c r="EJ49" s="37"/>
      <c r="EK49" s="37"/>
      <c r="EL49" s="75" t="s">
        <v>185</v>
      </c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6"/>
    </row>
    <row r="50" spans="30:167" s="2" customFormat="1" ht="14" x14ac:dyDescent="0.2">
      <c r="AD50" s="22"/>
      <c r="AE50" s="2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22"/>
      <c r="DJ50" s="37"/>
      <c r="DK50" s="37"/>
      <c r="DL50" s="37"/>
      <c r="DM50" s="37"/>
      <c r="DN50" s="37"/>
      <c r="DO50" s="37"/>
      <c r="DP50" s="37"/>
      <c r="DQ50" s="37"/>
      <c r="DR50" s="37"/>
      <c r="DS50" s="37"/>
      <c r="DT50" s="37"/>
      <c r="DU50" s="37"/>
      <c r="DV50" s="37"/>
      <c r="DW50" s="37"/>
      <c r="DX50" s="37"/>
      <c r="DY50" s="37"/>
      <c r="DZ50" s="37"/>
      <c r="EA50" s="37"/>
      <c r="EB50" s="37"/>
      <c r="EC50" s="37"/>
      <c r="ED50" s="37"/>
      <c r="EE50" s="37"/>
      <c r="EF50" s="37"/>
      <c r="EG50" s="37"/>
      <c r="EH50" s="37"/>
      <c r="EI50" s="37"/>
      <c r="EJ50" s="37"/>
      <c r="EK50" s="37"/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30:167" x14ac:dyDescent="0.2">
      <c r="EI51" s="70" t="s">
        <v>195</v>
      </c>
      <c r="EJ51" s="74"/>
      <c r="EL51" s="3" t="s">
        <v>124</v>
      </c>
      <c r="EM51" s="13">
        <f>EM32/$EI$53</f>
        <v>1.9961455331247187</v>
      </c>
      <c r="EN51" s="13">
        <f t="shared" ref="EN51:FF56" si="145">EN32/$EI$53</f>
        <v>-0.36927563811277769</v>
      </c>
      <c r="EO51" s="13">
        <f t="shared" si="145"/>
        <v>-2.471062900404769E-3</v>
      </c>
      <c r="EP51" s="13">
        <f t="shared" si="145"/>
        <v>-8.8444803008575421E-3</v>
      </c>
      <c r="EQ51" s="13">
        <f t="shared" si="145"/>
        <v>1.2086307120950419E-2</v>
      </c>
      <c r="ER51" s="13">
        <f t="shared" si="145"/>
        <v>-3.3541032932788331E-2</v>
      </c>
      <c r="ES51" s="13">
        <f t="shared" si="145"/>
        <v>6.5572049251664821E-2</v>
      </c>
      <c r="ET51" s="13">
        <f t="shared" si="145"/>
        <v>0.10218601459159574</v>
      </c>
      <c r="EU51" s="13">
        <f t="shared" si="145"/>
        <v>-0.20111009745965341</v>
      </c>
      <c r="EV51" s="13">
        <f t="shared" si="145"/>
        <v>-0.94244302327133067</v>
      </c>
      <c r="EW51" s="13">
        <f t="shared" si="145"/>
        <v>-6.2850351866925553E-4</v>
      </c>
      <c r="EX51" s="13">
        <f t="shared" si="145"/>
        <v>-2.8679700534162224E-2</v>
      </c>
      <c r="EY51" s="13">
        <f t="shared" si="145"/>
        <v>4.5310357938265411E-4</v>
      </c>
      <c r="EZ51" s="13">
        <f t="shared" si="145"/>
        <v>1.8767860459745749E-2</v>
      </c>
      <c r="FA51" s="13">
        <f t="shared" si="145"/>
        <v>-8.5333836841142716E-4</v>
      </c>
      <c r="FB51" s="13">
        <f t="shared" si="145"/>
        <v>5.224674438641194E-3</v>
      </c>
      <c r="FC51" s="13">
        <f t="shared" si="145"/>
        <v>2.8235391051904278E-2</v>
      </c>
      <c r="FD51" s="13">
        <f t="shared" si="145"/>
        <v>-7.1955660415277428E-2</v>
      </c>
      <c r="FE51" s="13">
        <f t="shared" si="145"/>
        <v>-1.3704181036407628E-2</v>
      </c>
      <c r="FF51" s="13">
        <f t="shared" si="145"/>
        <v>-5.0555139501914296E-4</v>
      </c>
      <c r="FG51" s="13">
        <f>FG32/$EI$53</f>
        <v>-1.48327316962698E-3</v>
      </c>
      <c r="FH51" s="13">
        <f t="shared" ref="FH51:FJ51" si="146">FH32/$EI$53</f>
        <v>8.4104113596620896E-3</v>
      </c>
      <c r="FI51" s="13">
        <f t="shared" si="146"/>
        <v>-2.1699642855300117E-2</v>
      </c>
      <c r="FJ51" s="13">
        <f t="shared" si="146"/>
        <v>-2.8052723279807831E-2</v>
      </c>
      <c r="FK51" s="13">
        <f>FK32/$EI$53</f>
        <v>-1.4445771945048605E-2</v>
      </c>
    </row>
    <row r="52" spans="30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7">EM33/$EI$53</f>
        <v>1.8549691354790339</v>
      </c>
      <c r="EN52" s="13">
        <f t="shared" si="147"/>
        <v>-0.37407590557941839</v>
      </c>
      <c r="EO52" s="13">
        <f t="shared" si="147"/>
        <v>-6.0245069484536314E-3</v>
      </c>
      <c r="EP52" s="13">
        <f t="shared" si="147"/>
        <v>-1.6575364953579183E-2</v>
      </c>
      <c r="EQ52" s="13">
        <f t="shared" si="147"/>
        <v>9.3388816436624396E-3</v>
      </c>
      <c r="ER52" s="13">
        <f t="shared" si="147"/>
        <v>-5.6458237151585274E-2</v>
      </c>
      <c r="ES52" s="13">
        <f t="shared" si="147"/>
        <v>7.0176868308253981E-2</v>
      </c>
      <c r="ET52" s="13">
        <f t="shared" si="147"/>
        <v>0.10370840015181815</v>
      </c>
      <c r="EU52" s="13">
        <f t="shared" si="147"/>
        <v>-0.2162912390847635</v>
      </c>
      <c r="EV52" s="13">
        <f t="shared" si="147"/>
        <v>-1.840016120986361</v>
      </c>
      <c r="EW52" s="13">
        <f t="shared" si="147"/>
        <v>-8.5469496860433674E-4</v>
      </c>
      <c r="EX52" s="13">
        <f t="shared" si="147"/>
        <v>-2.0553388138837392E-2</v>
      </c>
      <c r="EY52" s="13">
        <f t="shared" si="147"/>
        <v>3.6567052788989381E-4</v>
      </c>
      <c r="EZ52" s="13">
        <f t="shared" si="147"/>
        <v>2.5284882923384353E-2</v>
      </c>
      <c r="FA52" s="13">
        <f t="shared" si="147"/>
        <v>1.3504066680136638E-4</v>
      </c>
      <c r="FB52" s="13">
        <f t="shared" si="147"/>
        <v>5.3842740217259939E-3</v>
      </c>
      <c r="FC52" s="13">
        <f t="shared" si="145"/>
        <v>2.0327823091338262E-2</v>
      </c>
      <c r="FD52" s="13">
        <f t="shared" si="145"/>
        <v>-0.12489825149229587</v>
      </c>
      <c r="FE52" s="13">
        <f t="shared" si="145"/>
        <v>-8.3325194655938767E-2</v>
      </c>
      <c r="FF52" s="13">
        <f t="shared" si="145"/>
        <v>-7.5242358518028338E-3</v>
      </c>
      <c r="FG52" s="13">
        <f t="shared" ref="FG52:FK56" si="148">FG33/$EI$53</f>
        <v>-3.0032802425802416E-3</v>
      </c>
      <c r="FH52" s="13">
        <f t="shared" si="148"/>
        <v>9.011688590712677E-3</v>
      </c>
      <c r="FI52" s="13">
        <f t="shared" si="148"/>
        <v>-3.7876654414143458E-2</v>
      </c>
      <c r="FJ52" s="13">
        <f t="shared" si="148"/>
        <v>-4.6576671977676162E-2</v>
      </c>
      <c r="FK52" s="13">
        <f t="shared" si="148"/>
        <v>-2.158085867679788E-2</v>
      </c>
    </row>
    <row r="53" spans="30:167" x14ac:dyDescent="0.2">
      <c r="EI53" s="37">
        <v>2.3576533333333338</v>
      </c>
      <c r="EJ53" s="37">
        <v>4.0575000000000001</v>
      </c>
      <c r="EL53" s="3" t="s">
        <v>124</v>
      </c>
      <c r="EM53" s="13">
        <f t="shared" si="147"/>
        <v>2.0429274954411505</v>
      </c>
      <c r="EN53" s="13">
        <f t="shared" si="145"/>
        <v>-0.38146678185992927</v>
      </c>
      <c r="EO53" s="13">
        <f t="shared" si="145"/>
        <v>1.4178006267237406E-2</v>
      </c>
      <c r="EP53" s="13">
        <f t="shared" si="145"/>
        <v>4.5234430729760855E-3</v>
      </c>
      <c r="EQ53" s="13">
        <f t="shared" si="145"/>
        <v>1.7905248731920384E-2</v>
      </c>
      <c r="ER53" s="13">
        <f t="shared" si="145"/>
        <v>5.6308249243698851E-5</v>
      </c>
      <c r="ES53" s="13">
        <f t="shared" si="145"/>
        <v>6.9692708574773859E-2</v>
      </c>
      <c r="ET53" s="13">
        <f t="shared" si="145"/>
        <v>0.10117962584874729</v>
      </c>
      <c r="EU53" s="13">
        <f t="shared" si="145"/>
        <v>-0.17603151337550235</v>
      </c>
      <c r="EV53" s="13">
        <f t="shared" si="145"/>
        <v>1.1843811031417786</v>
      </c>
      <c r="EW53" s="13">
        <f t="shared" si="145"/>
        <v>-2.7272801350814834E-4</v>
      </c>
      <c r="EX53" s="13">
        <f t="shared" si="145"/>
        <v>-2.1359270845969593E-2</v>
      </c>
      <c r="EY53" s="13">
        <f t="shared" si="145"/>
        <v>4.9655499745284142E-4</v>
      </c>
      <c r="EZ53" s="13">
        <f t="shared" si="145"/>
        <v>2.4719971599203614E-2</v>
      </c>
      <c r="FA53" s="13">
        <f t="shared" si="145"/>
        <v>3.9619270341115237E-4</v>
      </c>
      <c r="FB53" s="13">
        <f t="shared" si="145"/>
        <v>8.1588727908543483E-3</v>
      </c>
      <c r="FC53" s="13">
        <f t="shared" si="145"/>
        <v>3.3399008505927967E-2</v>
      </c>
      <c r="FD53" s="13">
        <f t="shared" si="145"/>
        <v>-9.833846047894796E-3</v>
      </c>
      <c r="FE53" s="13">
        <f t="shared" si="145"/>
        <v>2.4247865379500192E-2</v>
      </c>
      <c r="FF53" s="13">
        <f t="shared" si="145"/>
        <v>-6.8105777313211464E-4</v>
      </c>
      <c r="FG53" s="13">
        <f t="shared" si="148"/>
        <v>-1.5597105816312262E-5</v>
      </c>
      <c r="FH53" s="13">
        <f t="shared" si="148"/>
        <v>1.1648508701501064E-2</v>
      </c>
      <c r="FI53" s="13">
        <f t="shared" si="148"/>
        <v>6.2208702418493238E-2</v>
      </c>
      <c r="FJ53" s="13">
        <f t="shared" si="148"/>
        <v>-4.3787614271714459E-2</v>
      </c>
      <c r="FK53" s="13">
        <f t="shared" si="148"/>
        <v>-2.8453367033708914E-2</v>
      </c>
    </row>
    <row r="54" spans="30:167" x14ac:dyDescent="0.2">
      <c r="EL54" s="3" t="s">
        <v>124</v>
      </c>
      <c r="EM54" s="13">
        <f t="shared" si="147"/>
        <v>2.0087555502332557</v>
      </c>
      <c r="EN54" s="13">
        <f t="shared" si="145"/>
        <v>-0.36601822654460792</v>
      </c>
      <c r="EO54" s="13">
        <f t="shared" si="145"/>
        <v>-2.3605524120720541E-3</v>
      </c>
      <c r="EP54" s="13">
        <f t="shared" si="145"/>
        <v>-1.2881817115839545E-2</v>
      </c>
      <c r="EQ54" s="13">
        <f t="shared" si="145"/>
        <v>1.2400755106391445E-2</v>
      </c>
      <c r="ER54" s="13">
        <f t="shared" si="145"/>
        <v>-0.10407224526893301</v>
      </c>
      <c r="ES54" s="13">
        <f t="shared" si="145"/>
        <v>6.2948022588560179E-2</v>
      </c>
      <c r="ET54" s="13">
        <f t="shared" si="145"/>
        <v>0.10251859821485931</v>
      </c>
      <c r="EU54" s="13">
        <f t="shared" si="145"/>
        <v>-0.20218740941553859</v>
      </c>
      <c r="EV54" s="13">
        <f t="shared" si="145"/>
        <v>-2.2234959957115992</v>
      </c>
      <c r="EW54" s="13">
        <f t="shared" si="145"/>
        <v>-8.9621440863504615E-4</v>
      </c>
      <c r="EX54" s="13">
        <f t="shared" si="145"/>
        <v>-4.0991035571326197E-2</v>
      </c>
      <c r="EY54" s="13">
        <f t="shared" si="145"/>
        <v>4.5139534481374808E-4</v>
      </c>
      <c r="EZ54" s="13">
        <f t="shared" si="145"/>
        <v>1.2324027796628919E-2</v>
      </c>
      <c r="FA54" s="13">
        <f t="shared" si="145"/>
        <v>-7.0680233631309822E-4</v>
      </c>
      <c r="FB54" s="13">
        <f t="shared" si="145"/>
        <v>5.8370783643923061E-3</v>
      </c>
      <c r="FC54" s="13">
        <f t="shared" si="145"/>
        <v>2.1697526951544935E-2</v>
      </c>
      <c r="FD54" s="13">
        <f t="shared" si="145"/>
        <v>-8.443459084019822E-2</v>
      </c>
      <c r="FE54" s="13">
        <f t="shared" si="145"/>
        <v>-5.9976813245411667E-2</v>
      </c>
      <c r="FF54" s="13">
        <f t="shared" si="145"/>
        <v>-4.1627471508162714E-3</v>
      </c>
      <c r="FG54" s="13">
        <f t="shared" si="148"/>
        <v>-3.0961716418561902E-3</v>
      </c>
      <c r="FH54" s="13">
        <f t="shared" si="148"/>
        <v>8.3686691602543866E-3</v>
      </c>
      <c r="FI54" s="13">
        <f t="shared" si="148"/>
        <v>5.9888148222151869E-3</v>
      </c>
      <c r="FJ54" s="13">
        <f t="shared" si="148"/>
        <v>-5.0087072932541353E-2</v>
      </c>
      <c r="FK54" s="13">
        <f t="shared" si="148"/>
        <v>-3.0281129807693145E-2</v>
      </c>
    </row>
    <row r="55" spans="30:167" x14ac:dyDescent="0.2">
      <c r="EL55" s="3" t="s">
        <v>124</v>
      </c>
      <c r="EM55" s="13">
        <f t="shared" si="147"/>
        <v>1.9942620830162781</v>
      </c>
      <c r="EN55" s="13">
        <f t="shared" si="145"/>
        <v>-0.38749468820786459</v>
      </c>
      <c r="EO55" s="13">
        <f t="shared" si="145"/>
        <v>-6.7273394793892598E-3</v>
      </c>
      <c r="EP55" s="13">
        <f t="shared" si="145"/>
        <v>-1.4169713987096169E-3</v>
      </c>
      <c r="EQ55" s="13">
        <f t="shared" si="145"/>
        <v>1.3629384904348854E-2</v>
      </c>
      <c r="ER55" s="13">
        <f t="shared" si="145"/>
        <v>6.5340341810445632E-4</v>
      </c>
      <c r="ES55" s="13">
        <f t="shared" si="145"/>
        <v>6.8898909340447581E-2</v>
      </c>
      <c r="ET55" s="13">
        <f t="shared" si="145"/>
        <v>9.6836223341825539E-2</v>
      </c>
      <c r="EU55" s="13">
        <f t="shared" si="145"/>
        <v>-0.18324847623258259</v>
      </c>
      <c r="EV55" s="13">
        <f t="shared" si="145"/>
        <v>-0.88705027849082618</v>
      </c>
      <c r="EW55" s="13">
        <f t="shared" si="145"/>
        <v>-4.2123680704498489E-4</v>
      </c>
      <c r="EX55" s="13">
        <f t="shared" si="145"/>
        <v>-3.5935999746622718E-2</v>
      </c>
      <c r="EY55" s="13">
        <f t="shared" si="145"/>
        <v>5.4752294806736587E-4</v>
      </c>
      <c r="EZ55" s="13">
        <f t="shared" si="145"/>
        <v>1.0852017326120003E-2</v>
      </c>
      <c r="FA55" s="13">
        <f t="shared" si="145"/>
        <v>9.9276289098359174E-5</v>
      </c>
      <c r="FB55" s="13">
        <f t="shared" si="145"/>
        <v>5.333295421526791E-3</v>
      </c>
      <c r="FC55" s="13">
        <f t="shared" si="145"/>
        <v>3.3091019794302054E-2</v>
      </c>
      <c r="FD55" s="13">
        <f t="shared" si="145"/>
        <v>-7.214259625005294E-2</v>
      </c>
      <c r="FE55" s="13">
        <f t="shared" si="145"/>
        <v>-4.0329255691805552E-2</v>
      </c>
      <c r="FF55" s="13">
        <f t="shared" si="145"/>
        <v>-4.0048846819645103E-3</v>
      </c>
      <c r="FG55" s="13">
        <f t="shared" si="148"/>
        <v>-1.4573893711229094E-3</v>
      </c>
      <c r="FH55" s="13">
        <f t="shared" si="148"/>
        <v>7.8720385813036298E-3</v>
      </c>
      <c r="FI55" s="13">
        <f t="shared" si="148"/>
        <v>-4.5921175538762987E-2</v>
      </c>
      <c r="FJ55" s="13">
        <f t="shared" si="148"/>
        <v>-2.6035798189647061E-2</v>
      </c>
      <c r="FK55" s="13">
        <f t="shared" si="148"/>
        <v>-7.810674680315409E-2</v>
      </c>
    </row>
    <row r="56" spans="30:167" x14ac:dyDescent="0.2">
      <c r="EL56" s="3" t="s">
        <v>124</v>
      </c>
      <c r="EM56" s="13">
        <f t="shared" si="147"/>
        <v>1.9543458679235306</v>
      </c>
      <c r="EN56" s="13">
        <f t="shared" si="145"/>
        <v>-0.35978828076281921</v>
      </c>
      <c r="EO56" s="13">
        <f t="shared" si="145"/>
        <v>-1.3623333819982366E-2</v>
      </c>
      <c r="EP56" s="13">
        <f t="shared" si="145"/>
        <v>-1.0196492664932255E-2</v>
      </c>
      <c r="EQ56" s="13">
        <f t="shared" si="145"/>
        <v>1.0997816768269372E-2</v>
      </c>
      <c r="ER56" s="13">
        <f t="shared" si="145"/>
        <v>-8.2086965161564066E-2</v>
      </c>
      <c r="ES56" s="13">
        <f t="shared" si="145"/>
        <v>5.7509178972980898E-2</v>
      </c>
      <c r="ET56" s="13">
        <f t="shared" si="145"/>
        <v>9.7108370142727954E-2</v>
      </c>
      <c r="EU56" s="13">
        <f t="shared" si="145"/>
        <v>-0.21924219476513493</v>
      </c>
      <c r="EV56" s="13">
        <f t="shared" si="145"/>
        <v>-0.87300509602976184</v>
      </c>
      <c r="EW56" s="13">
        <f t="shared" si="145"/>
        <v>-7.9129799540255546E-4</v>
      </c>
      <c r="EX56" s="13">
        <f t="shared" si="145"/>
        <v>-3.7249409310317935E-2</v>
      </c>
      <c r="EY56" s="13">
        <f t="shared" si="145"/>
        <v>4.0966560057525893E-4</v>
      </c>
      <c r="EZ56" s="13">
        <f t="shared" si="145"/>
        <v>9.8415378199173259E-3</v>
      </c>
      <c r="FA56" s="13">
        <f t="shared" si="145"/>
        <v>8.2661099715111155E-5</v>
      </c>
      <c r="FB56" s="13">
        <f t="shared" si="145"/>
        <v>4.9990246477886087E-3</v>
      </c>
      <c r="FC56" s="13">
        <f t="shared" si="145"/>
        <v>2.2045611188304226E-2</v>
      </c>
      <c r="FD56" s="13">
        <f t="shared" si="145"/>
        <v>-0.15597927683419718</v>
      </c>
      <c r="FE56" s="13">
        <f t="shared" si="145"/>
        <v>-9.8441643718480368E-2</v>
      </c>
      <c r="FF56" s="13">
        <f t="shared" si="145"/>
        <v>-9.6044443291699155E-3</v>
      </c>
      <c r="FG56" s="13">
        <f t="shared" si="148"/>
        <v>-4.3246159133607642E-3</v>
      </c>
      <c r="FH56" s="13">
        <f t="shared" si="148"/>
        <v>4.7561974749015462E-3</v>
      </c>
      <c r="FI56" s="13">
        <f t="shared" si="148"/>
        <v>-1.1831591578553862E-2</v>
      </c>
      <c r="FJ56" s="13">
        <f t="shared" si="148"/>
        <v>-3.4960686799846395E-2</v>
      </c>
      <c r="FK56" s="13">
        <f t="shared" si="148"/>
        <v>-6.7231654239426453E-2</v>
      </c>
    </row>
    <row r="57" spans="30:167" x14ac:dyDescent="0.2">
      <c r="EL57" s="3"/>
      <c r="EM57" s="13"/>
    </row>
    <row r="58" spans="30:167" x14ac:dyDescent="0.2">
      <c r="EL58" s="3" t="s">
        <v>125</v>
      </c>
      <c r="EM58" s="13">
        <f>EM39/$EJ$53</f>
        <v>1.4684664678678023</v>
      </c>
      <c r="EN58" s="13">
        <f t="shared" ref="EN58:FK63" si="149">EN39/$EJ$53</f>
        <v>-0.27171803646320436</v>
      </c>
      <c r="EO58" s="13">
        <f t="shared" si="149"/>
        <v>3.3131539219299934E-3</v>
      </c>
      <c r="EP58" s="13">
        <f t="shared" si="149"/>
        <v>-4.5190815930230555E-3</v>
      </c>
      <c r="EQ58" s="13">
        <f t="shared" si="149"/>
        <v>7.4695198166900264E-3</v>
      </c>
      <c r="ER58" s="13">
        <f t="shared" si="149"/>
        <v>-4.2224136984978046E-2</v>
      </c>
      <c r="ES58" s="13">
        <f t="shared" si="149"/>
        <v>7.0798830100309615E-2</v>
      </c>
      <c r="ET58" s="13">
        <f t="shared" si="149"/>
        <v>5.7772237728002704E-2</v>
      </c>
      <c r="EU58" s="13">
        <f t="shared" si="149"/>
        <v>-0.13043765433292495</v>
      </c>
      <c r="EV58" s="13">
        <f t="shared" si="149"/>
        <v>5.3956284422986972E-2</v>
      </c>
      <c r="EW58" s="13">
        <f t="shared" si="149"/>
        <v>9.2640968783509498E-4</v>
      </c>
      <c r="EX58" s="13">
        <f t="shared" si="149"/>
        <v>-2.7072360469466226E-2</v>
      </c>
      <c r="EY58" s="13">
        <f t="shared" si="149"/>
        <v>1.2267152124901307E-3</v>
      </c>
      <c r="EZ58" s="13">
        <f t="shared" si="149"/>
        <v>8.2248719301353194E-3</v>
      </c>
      <c r="FA58" s="13">
        <f t="shared" si="149"/>
        <v>2.0857557152791778E-3</v>
      </c>
      <c r="FB58" s="13">
        <f t="shared" si="149"/>
        <v>3.5058452259454443E-3</v>
      </c>
      <c r="FC58" s="13">
        <f t="shared" si="149"/>
        <v>0</v>
      </c>
      <c r="FD58" s="13">
        <f t="shared" si="149"/>
        <v>-5.3590147825509887E-2</v>
      </c>
      <c r="FE58" s="13">
        <f t="shared" si="149"/>
        <v>-3.4637978661007846E-2</v>
      </c>
      <c r="FF58" s="13">
        <f t="shared" si="149"/>
        <v>-4.3931837093790253E-3</v>
      </c>
      <c r="FG58" s="13">
        <f t="shared" si="149"/>
        <v>-2.2725585012221918E-3</v>
      </c>
      <c r="FH58" s="13">
        <f t="shared" si="149"/>
        <v>1.7418261812487581E-3</v>
      </c>
      <c r="FI58" s="13">
        <f t="shared" si="149"/>
        <v>-3.1289047103933591E-2</v>
      </c>
      <c r="FJ58" s="13">
        <f t="shared" si="149"/>
        <v>-2.5498974698830446E-2</v>
      </c>
      <c r="FK58" s="13">
        <f t="shared" si="149"/>
        <v>-3.2635414989904417E-2</v>
      </c>
    </row>
    <row r="59" spans="30:167" x14ac:dyDescent="0.2">
      <c r="EL59" s="3" t="s">
        <v>125</v>
      </c>
      <c r="EM59" s="13">
        <f t="shared" ref="EM59:FB63" si="150">EM40/$EJ$53</f>
        <v>1.4351410647805236</v>
      </c>
      <c r="EN59" s="13">
        <f t="shared" si="150"/>
        <v>-0.26198378111530018</v>
      </c>
      <c r="EO59" s="13">
        <f t="shared" si="150"/>
        <v>-1.4898298100780036E-3</v>
      </c>
      <c r="EP59" s="13">
        <f t="shared" si="150"/>
        <v>-4.7176818093811641E-3</v>
      </c>
      <c r="EQ59" s="13">
        <f t="shared" si="150"/>
        <v>7.3517310274246244E-3</v>
      </c>
      <c r="ER59" s="13">
        <f t="shared" si="150"/>
        <v>-2.5387507643191573E-2</v>
      </c>
      <c r="ES59" s="13">
        <f t="shared" si="150"/>
        <v>6.7176182474571952E-2</v>
      </c>
      <c r="ET59" s="13">
        <f t="shared" si="150"/>
        <v>6.0576367763988101E-2</v>
      </c>
      <c r="EU59" s="13">
        <f t="shared" si="150"/>
        <v>-0.13681277670938788</v>
      </c>
      <c r="EV59" s="13">
        <f t="shared" si="150"/>
        <v>-0.26936956952951169</v>
      </c>
      <c r="EW59" s="13">
        <f t="shared" si="150"/>
        <v>2.1002197762625264E-3</v>
      </c>
      <c r="EX59" s="13">
        <f t="shared" si="150"/>
        <v>-2.6488340336932679E-2</v>
      </c>
      <c r="EY59" s="13">
        <f t="shared" si="150"/>
        <v>1.1373222611822484E-3</v>
      </c>
      <c r="EZ59" s="13">
        <f t="shared" si="150"/>
        <v>5.3021857374011263E-3</v>
      </c>
      <c r="FA59" s="13">
        <f t="shared" si="150"/>
        <v>1.7954938884480929E-3</v>
      </c>
      <c r="FB59" s="13">
        <f t="shared" si="150"/>
        <v>3.805751695158335E-3</v>
      </c>
      <c r="FC59" s="13">
        <f t="shared" si="149"/>
        <v>0</v>
      </c>
      <c r="FD59" s="13">
        <f t="shared" si="149"/>
        <v>-4.6871032629246641E-2</v>
      </c>
      <c r="FE59" s="13">
        <f t="shared" si="149"/>
        <v>-2.2148918109703243E-2</v>
      </c>
      <c r="FF59" s="13">
        <f t="shared" si="149"/>
        <v>-3.9751037529877301E-3</v>
      </c>
      <c r="FG59" s="13">
        <f t="shared" si="149"/>
        <v>-1.8472201410196373E-3</v>
      </c>
      <c r="FH59" s="13">
        <f t="shared" si="149"/>
        <v>9.408518336989091E-4</v>
      </c>
      <c r="FI59" s="13">
        <f t="shared" si="149"/>
        <v>-2.6334108522012456E-2</v>
      </c>
      <c r="FJ59" s="13">
        <f t="shared" si="149"/>
        <v>-2.361155933773983E-2</v>
      </c>
      <c r="FK59" s="13">
        <f t="shared" si="149"/>
        <v>-1.8376081091225464E-2</v>
      </c>
    </row>
    <row r="60" spans="30:167" x14ac:dyDescent="0.2">
      <c r="EL60" s="3" t="s">
        <v>125</v>
      </c>
      <c r="EM60" s="13">
        <f t="shared" si="150"/>
        <v>1.5110782954469972</v>
      </c>
      <c r="EN60" s="13">
        <f t="shared" si="149"/>
        <v>-0.27090563006631457</v>
      </c>
      <c r="EO60" s="13">
        <f t="shared" si="149"/>
        <v>1.2983568037687084E-3</v>
      </c>
      <c r="EP60" s="13">
        <f t="shared" si="149"/>
        <v>-5.0325945391009397E-3</v>
      </c>
      <c r="EQ60" s="13">
        <f t="shared" si="149"/>
        <v>6.2833826990474203E-3</v>
      </c>
      <c r="ER60" s="13">
        <f t="shared" si="149"/>
        <v>-2.6858253757714924E-2</v>
      </c>
      <c r="ES60" s="13">
        <f t="shared" si="149"/>
        <v>7.6778801115584674E-2</v>
      </c>
      <c r="ET60" s="13">
        <f t="shared" si="149"/>
        <v>5.9619574344850046E-2</v>
      </c>
      <c r="EU60" s="13">
        <f t="shared" si="149"/>
        <v>-0.14150492359619068</v>
      </c>
      <c r="EV60" s="13">
        <f t="shared" si="149"/>
        <v>-0.20380257904792523</v>
      </c>
      <c r="EW60" s="13">
        <f t="shared" si="149"/>
        <v>6.8758467662079247E-4</v>
      </c>
      <c r="EX60" s="13">
        <f t="shared" si="149"/>
        <v>-2.2809777816996422E-2</v>
      </c>
      <c r="EY60" s="13">
        <f t="shared" si="149"/>
        <v>1.0646507501676696E-3</v>
      </c>
      <c r="EZ60" s="13">
        <f t="shared" si="149"/>
        <v>1.1774274652530042E-2</v>
      </c>
      <c r="FA60" s="13">
        <f t="shared" si="149"/>
        <v>1.0724917145792385E-3</v>
      </c>
      <c r="FB60" s="13">
        <f t="shared" si="149"/>
        <v>3.7768754467857046E-3</v>
      </c>
      <c r="FC60" s="13">
        <f t="shared" si="149"/>
        <v>0</v>
      </c>
      <c r="FD60" s="13">
        <f t="shared" si="149"/>
        <v>-8.5918100850047932E-2</v>
      </c>
      <c r="FE60" s="13">
        <f t="shared" si="149"/>
        <v>-4.4483212848983697E-2</v>
      </c>
      <c r="FF60" s="13">
        <f t="shared" si="149"/>
        <v>-6.3430750885477647E-3</v>
      </c>
      <c r="FG60" s="13">
        <f t="shared" si="149"/>
        <v>-2.9982551142401798E-3</v>
      </c>
      <c r="FH60" s="13">
        <f t="shared" si="149"/>
        <v>2.8041697649780219E-3</v>
      </c>
      <c r="FI60" s="13">
        <f t="shared" si="149"/>
        <v>-2.1802841999611279E-2</v>
      </c>
      <c r="FJ60" s="13">
        <f t="shared" si="149"/>
        <v>-1.0563105258101883E-2</v>
      </c>
      <c r="FK60" s="13">
        <f t="shared" si="149"/>
        <v>-1.5298970446251409E-2</v>
      </c>
    </row>
    <row r="61" spans="30:167" x14ac:dyDescent="0.2">
      <c r="EL61" s="3" t="s">
        <v>125</v>
      </c>
      <c r="EM61" s="13">
        <f t="shared" si="150"/>
        <v>1.4907037592397812</v>
      </c>
      <c r="EN61" s="13">
        <f t="shared" si="149"/>
        <v>-0.2674916015884205</v>
      </c>
      <c r="EO61" s="13">
        <f>EO42/$EJ$53</f>
        <v>1.1373398570235023E-4</v>
      </c>
      <c r="EP61" s="13">
        <f t="shared" si="149"/>
        <v>-4.1928306396849256E-4</v>
      </c>
      <c r="EQ61" s="13">
        <f t="shared" si="149"/>
        <v>8.3925559125177362E-3</v>
      </c>
      <c r="ER61" s="13">
        <f t="shared" si="149"/>
        <v>6.1311114139294392E-3</v>
      </c>
      <c r="ES61" s="13">
        <f t="shared" si="149"/>
        <v>7.2358277173730445E-2</v>
      </c>
      <c r="ET61" s="13">
        <f t="shared" si="149"/>
        <v>6.0203697714044616E-2</v>
      </c>
      <c r="EU61" s="13">
        <f t="shared" si="149"/>
        <v>-0.12153914618063416</v>
      </c>
      <c r="EV61" s="13">
        <f t="shared" si="149"/>
        <v>1.0650013752941019</v>
      </c>
      <c r="EW61" s="13">
        <f t="shared" si="149"/>
        <v>1.468933272862434E-3</v>
      </c>
      <c r="EX61" s="13">
        <f t="shared" si="149"/>
        <v>-2.4003094238783145E-2</v>
      </c>
      <c r="EY61" s="13">
        <f t="shared" si="149"/>
        <v>1.1575081517874351E-3</v>
      </c>
      <c r="EZ61" s="13">
        <f t="shared" si="149"/>
        <v>7.4008424267880211E-3</v>
      </c>
      <c r="FA61" s="13">
        <f t="shared" si="149"/>
        <v>2.0958175645661857E-3</v>
      </c>
      <c r="FB61" s="13">
        <f t="shared" si="149"/>
        <v>3.8844731244260162E-3</v>
      </c>
      <c r="FC61" s="13">
        <f t="shared" si="149"/>
        <v>0</v>
      </c>
      <c r="FD61" s="13">
        <f t="shared" si="149"/>
        <v>-4.0804462513484789E-2</v>
      </c>
      <c r="FE61" s="13">
        <f t="shared" si="149"/>
        <v>-3.3873587902593659E-6</v>
      </c>
      <c r="FF61" s="13">
        <f t="shared" si="149"/>
        <v>-1.7749407500835311E-3</v>
      </c>
      <c r="FG61" s="13">
        <f t="shared" si="149"/>
        <v>-7.0884402595401241E-4</v>
      </c>
      <c r="FH61" s="13">
        <f t="shared" si="149"/>
        <v>3.7673136558155724E-5</v>
      </c>
      <c r="FI61" s="13">
        <f t="shared" si="149"/>
        <v>-2.2028057260913069E-2</v>
      </c>
      <c r="FJ61" s="13">
        <f t="shared" si="149"/>
        <v>-1.8569073971009563E-2</v>
      </c>
      <c r="FK61" s="13">
        <f t="shared" si="149"/>
        <v>-3.8771315343852822E-2</v>
      </c>
    </row>
    <row r="62" spans="30:167" x14ac:dyDescent="0.2">
      <c r="EL62" s="3" t="s">
        <v>125</v>
      </c>
      <c r="EM62" s="13">
        <f t="shared" si="150"/>
        <v>1.547977467246237</v>
      </c>
      <c r="EN62" s="13">
        <f t="shared" si="149"/>
        <v>-0.27254604386309433</v>
      </c>
      <c r="EO62" s="13">
        <f t="shared" si="149"/>
        <v>-9.8633568958515598E-3</v>
      </c>
      <c r="EP62" s="13">
        <f t="shared" si="149"/>
        <v>-1.0880240992973097E-2</v>
      </c>
      <c r="EQ62" s="13">
        <f t="shared" si="149"/>
        <v>6.7516554285413392E-3</v>
      </c>
      <c r="ER62" s="13">
        <f t="shared" si="149"/>
        <v>-1.4255598702429879E-2</v>
      </c>
      <c r="ES62" s="13">
        <f t="shared" si="149"/>
        <v>6.410589326931207E-2</v>
      </c>
      <c r="ET62" s="13">
        <f t="shared" si="149"/>
        <v>5.9616740774736741E-2</v>
      </c>
      <c r="EU62" s="13">
        <f t="shared" si="149"/>
        <v>-0.13055193475441945</v>
      </c>
      <c r="EV62" s="13">
        <f t="shared" si="149"/>
        <v>0.31194597396433887</v>
      </c>
      <c r="EW62" s="13">
        <f t="shared" si="149"/>
        <v>9.8637481846010214E-4</v>
      </c>
      <c r="EX62" s="13">
        <f t="shared" si="149"/>
        <v>-2.7766701228100217E-2</v>
      </c>
      <c r="EY62" s="13">
        <f t="shared" si="149"/>
        <v>1.160562783026874E-3</v>
      </c>
      <c r="EZ62" s="13">
        <f t="shared" si="149"/>
        <v>6.5309915815610631E-3</v>
      </c>
      <c r="FA62" s="13">
        <f t="shared" si="149"/>
        <v>2.1247295768525428E-3</v>
      </c>
      <c r="FB62" s="13">
        <f t="shared" si="149"/>
        <v>4.6529284477290723E-3</v>
      </c>
      <c r="FC62" s="13">
        <f t="shared" si="149"/>
        <v>0</v>
      </c>
      <c r="FD62" s="13">
        <f t="shared" si="149"/>
        <v>-7.4450122022606743E-2</v>
      </c>
      <c r="FE62" s="13">
        <f t="shared" si="149"/>
        <v>-5.4787797444510511E-2</v>
      </c>
      <c r="FF62" s="13">
        <f t="shared" si="149"/>
        <v>-4.9988164857575311E-3</v>
      </c>
      <c r="FG62" s="13">
        <f t="shared" si="149"/>
        <v>-2.2688701370186838E-3</v>
      </c>
      <c r="FH62" s="13">
        <f t="shared" si="149"/>
        <v>-1.7316335684760661E-4</v>
      </c>
      <c r="FI62" s="13">
        <f t="shared" si="149"/>
        <v>-2.0226813151019107E-2</v>
      </c>
      <c r="FJ62" s="13">
        <f t="shared" si="149"/>
        <v>-1.3305867920523469E-2</v>
      </c>
      <c r="FK62" s="13">
        <f t="shared" si="149"/>
        <v>-4.5141629947487431E-2</v>
      </c>
    </row>
    <row r="63" spans="30:167" x14ac:dyDescent="0.2">
      <c r="EL63" s="3" t="s">
        <v>125</v>
      </c>
      <c r="EM63" s="13">
        <f t="shared" si="150"/>
        <v>1.5311189327578272</v>
      </c>
      <c r="EN63" s="13">
        <f t="shared" si="149"/>
        <v>-0.27655089900400559</v>
      </c>
      <c r="EO63" s="13">
        <f t="shared" si="149"/>
        <v>-1.8172198896304656E-3</v>
      </c>
      <c r="EP63" s="13">
        <f t="shared" si="149"/>
        <v>-3.6561563904895251E-3</v>
      </c>
      <c r="EQ63" s="13">
        <f t="shared" si="149"/>
        <v>8.1315061542995559E-3</v>
      </c>
      <c r="ER63" s="13">
        <f t="shared" si="149"/>
        <v>-3.2627533236682459E-2</v>
      </c>
      <c r="ES63" s="13">
        <f t="shared" si="149"/>
        <v>6.906068799721389E-2</v>
      </c>
      <c r="ET63" s="13">
        <f t="shared" si="149"/>
        <v>6.1506279029928869E-2</v>
      </c>
      <c r="EU63" s="13">
        <f t="shared" si="149"/>
        <v>-0.14946457459479737</v>
      </c>
      <c r="EV63" s="13">
        <f t="shared" si="149"/>
        <v>1.2669516494834181</v>
      </c>
      <c r="EW63" s="13">
        <f t="shared" si="149"/>
        <v>1.1739325040298989E-3</v>
      </c>
      <c r="EX63" s="13">
        <f t="shared" si="149"/>
        <v>-2.1277971234616427E-2</v>
      </c>
      <c r="EY63" s="13">
        <f t="shared" si="149"/>
        <v>1.3145477328891911E-3</v>
      </c>
      <c r="EZ63" s="13">
        <f t="shared" si="149"/>
        <v>1.2718527059873447E-2</v>
      </c>
      <c r="FA63" s="13">
        <f t="shared" si="149"/>
        <v>2.1451915803832257E-3</v>
      </c>
      <c r="FB63" s="13">
        <f t="shared" si="149"/>
        <v>4.2671797626400573E-3</v>
      </c>
      <c r="FC63" s="13">
        <f t="shared" si="149"/>
        <v>0</v>
      </c>
      <c r="FD63" s="13">
        <f t="shared" si="149"/>
        <v>-2.3562229705066062E-2</v>
      </c>
      <c r="FE63" s="13">
        <f t="shared" si="149"/>
        <v>-6.1286742909378187E-3</v>
      </c>
      <c r="FF63" s="13">
        <f t="shared" si="149"/>
        <v>-3.3611983199438038E-3</v>
      </c>
      <c r="FG63" s="13">
        <f t="shared" si="149"/>
        <v>-1.3230709011573969E-3</v>
      </c>
      <c r="FH63" s="13">
        <f t="shared" si="149"/>
        <v>6.2213189244700773E-4</v>
      </c>
      <c r="FI63" s="13">
        <f t="shared" si="149"/>
        <v>-1.6343113693059526E-2</v>
      </c>
      <c r="FJ63" s="13">
        <f t="shared" si="149"/>
        <v>-2.4064893416127633E-2</v>
      </c>
      <c r="FK63" s="13">
        <f t="shared" si="149"/>
        <v>-3.8238614841237292E-2</v>
      </c>
    </row>
    <row r="65" spans="141:167" x14ac:dyDescent="0.2">
      <c r="EK65" s="3"/>
    </row>
    <row r="66" spans="141:167" x14ac:dyDescent="0.2">
      <c r="EK66" s="37" t="s">
        <v>196</v>
      </c>
      <c r="EL66" s="3" t="s">
        <v>124</v>
      </c>
      <c r="EM66" s="13">
        <f>AVERAGE(EM51:EM56)</f>
        <v>1.9752342775363276</v>
      </c>
      <c r="EN66" s="13">
        <f t="shared" ref="EN66:FK66" si="151">AVERAGE(EN51:EN56)</f>
        <v>-0.37301992017790281</v>
      </c>
      <c r="EO66" s="13">
        <f t="shared" si="151"/>
        <v>-2.8381315488441128E-3</v>
      </c>
      <c r="EP66" s="13">
        <f t="shared" si="151"/>
        <v>-7.5652805601570091E-3</v>
      </c>
      <c r="EQ66" s="13">
        <f t="shared" si="151"/>
        <v>1.2726399045923818E-2</v>
      </c>
      <c r="ER66" s="13">
        <f t="shared" si="151"/>
        <v>-4.5908128141253751E-2</v>
      </c>
      <c r="ES66" s="13">
        <f t="shared" si="151"/>
        <v>6.5799622839446889E-2</v>
      </c>
      <c r="ET66" s="13">
        <f t="shared" si="151"/>
        <v>0.10058953871526233</v>
      </c>
      <c r="EU66" s="13">
        <f t="shared" si="151"/>
        <v>-0.19968515505552922</v>
      </c>
      <c r="EV66" s="13">
        <f t="shared" si="151"/>
        <v>-0.93027156855801685</v>
      </c>
      <c r="EW66" s="13">
        <f t="shared" si="151"/>
        <v>-6.4411261864405457E-4</v>
      </c>
      <c r="EX66" s="13">
        <f t="shared" si="151"/>
        <v>-3.079480069120601E-2</v>
      </c>
      <c r="EY66" s="13">
        <f t="shared" si="151"/>
        <v>4.5398549969696036E-4</v>
      </c>
      <c r="EZ66" s="13">
        <f t="shared" si="151"/>
        <v>1.6965049654166658E-2</v>
      </c>
      <c r="FA66" s="13">
        <f t="shared" si="151"/>
        <v>-1.4116165761642269E-4</v>
      </c>
      <c r="FB66" s="13">
        <f t="shared" si="151"/>
        <v>5.8228699474882073E-3</v>
      </c>
      <c r="FC66" s="13">
        <f t="shared" si="151"/>
        <v>2.6466063430553619E-2</v>
      </c>
      <c r="FD66" s="13">
        <f t="shared" si="151"/>
        <v>-8.6540703646652742E-2</v>
      </c>
      <c r="FE66" s="13">
        <f t="shared" si="151"/>
        <v>-4.5254870494757293E-2</v>
      </c>
      <c r="FF66" s="13">
        <f t="shared" si="151"/>
        <v>-4.4138201969841319E-3</v>
      </c>
      <c r="FG66" s="13">
        <f t="shared" si="151"/>
        <v>-2.2300545740605664E-3</v>
      </c>
      <c r="FH66" s="13">
        <f t="shared" si="151"/>
        <v>8.3445856447225651E-3</v>
      </c>
      <c r="FI66" s="13">
        <f t="shared" si="151"/>
        <v>-8.1885911910086675E-3</v>
      </c>
      <c r="FJ66" s="13">
        <f t="shared" si="151"/>
        <v>-3.8250094575205548E-2</v>
      </c>
      <c r="FK66" s="13">
        <f t="shared" si="151"/>
        <v>-4.0016588084304854E-2</v>
      </c>
    </row>
    <row r="67" spans="141:167" x14ac:dyDescent="0.2">
      <c r="EL67" s="3" t="s">
        <v>125</v>
      </c>
      <c r="EM67" s="13">
        <f>AVERAGE(EM58:EM63)</f>
        <v>1.4974143312231947</v>
      </c>
      <c r="EN67" s="13">
        <f t="shared" ref="EN67:FK67" si="152">AVERAGE(EN58:EN63)</f>
        <v>-0.27019933201672325</v>
      </c>
      <c r="EO67" s="13">
        <f t="shared" si="152"/>
        <v>-1.4075269806931628E-3</v>
      </c>
      <c r="EP67" s="13">
        <f t="shared" si="152"/>
        <v>-4.8708397314893787E-3</v>
      </c>
      <c r="EQ67" s="13">
        <f t="shared" si="152"/>
        <v>7.3967251730867834E-3</v>
      </c>
      <c r="ER67" s="13">
        <f t="shared" si="152"/>
        <v>-2.2536986485177907E-2</v>
      </c>
      <c r="ES67" s="13">
        <f t="shared" si="152"/>
        <v>7.0046445355120446E-2</v>
      </c>
      <c r="ET67" s="13">
        <f t="shared" si="152"/>
        <v>5.9882482892591848E-2</v>
      </c>
      <c r="EU67" s="13">
        <f t="shared" si="152"/>
        <v>-0.13505183502805909</v>
      </c>
      <c r="EV67" s="13">
        <f t="shared" si="152"/>
        <v>0.37078052243123483</v>
      </c>
      <c r="EW67" s="13">
        <f t="shared" si="152"/>
        <v>1.2239091226784746E-3</v>
      </c>
      <c r="EX67" s="13">
        <f t="shared" si="152"/>
        <v>-2.4903040887482519E-2</v>
      </c>
      <c r="EY67" s="13">
        <f t="shared" si="152"/>
        <v>1.1768844819239248E-3</v>
      </c>
      <c r="EZ67" s="13">
        <f t="shared" si="152"/>
        <v>8.6586155647148371E-3</v>
      </c>
      <c r="FA67" s="13">
        <f t="shared" si="152"/>
        <v>1.8865800066847436E-3</v>
      </c>
      <c r="FB67" s="13">
        <f t="shared" si="152"/>
        <v>3.9821756171141047E-3</v>
      </c>
      <c r="FC67" s="13">
        <f t="shared" si="152"/>
        <v>0</v>
      </c>
      <c r="FD67" s="13">
        <f t="shared" si="152"/>
        <v>-5.4199349257660345E-2</v>
      </c>
      <c r="FE67" s="13">
        <f t="shared" si="152"/>
        <v>-2.703166145232223E-2</v>
      </c>
      <c r="FF67" s="13">
        <f t="shared" si="152"/>
        <v>-4.1410530177832311E-3</v>
      </c>
      <c r="FG67" s="13">
        <f t="shared" si="152"/>
        <v>-1.9031364701020171E-3</v>
      </c>
      <c r="FH67" s="13">
        <f t="shared" si="152"/>
        <v>9.9558157534720775E-4</v>
      </c>
      <c r="FI67" s="13">
        <f t="shared" si="152"/>
        <v>-2.3003996955091505E-2</v>
      </c>
      <c r="FJ67" s="13">
        <f t="shared" si="152"/>
        <v>-1.9268912433722137E-2</v>
      </c>
      <c r="FK67" s="13">
        <f t="shared" si="152"/>
        <v>-3.1410337776659802E-2</v>
      </c>
    </row>
    <row r="69" spans="141:167" x14ac:dyDescent="0.2">
      <c r="EK69" s="37" t="s">
        <v>197</v>
      </c>
      <c r="EL69" s="3" t="s">
        <v>124</v>
      </c>
      <c r="EM69" s="37">
        <f>STDEV(EM51:EM56)</f>
        <v>6.5429986268393067E-2</v>
      </c>
      <c r="EN69" s="37">
        <f t="shared" ref="EN69:FK69" si="153">STDEV(EN51:EN56)</f>
        <v>1.0199050254736842E-2</v>
      </c>
      <c r="EO69" s="37">
        <f t="shared" si="153"/>
        <v>9.2899007738946743E-3</v>
      </c>
      <c r="EP69" s="37">
        <f t="shared" si="153"/>
        <v>7.7710456885084793E-3</v>
      </c>
      <c r="EQ69" s="37">
        <f t="shared" si="153"/>
        <v>2.9194143255001455E-3</v>
      </c>
      <c r="ER69" s="37">
        <f t="shared" si="153"/>
        <v>4.2981224382883494E-2</v>
      </c>
      <c r="ES69" s="37">
        <f t="shared" si="153"/>
        <v>4.9160318242220608E-3</v>
      </c>
      <c r="ET69" s="37">
        <f t="shared" si="153"/>
        <v>2.9172389749596238E-3</v>
      </c>
      <c r="EU69" s="37">
        <f t="shared" si="153"/>
        <v>1.7298501334983604E-2</v>
      </c>
      <c r="EV69" s="37">
        <f t="shared" si="153"/>
        <v>1.1812803363035871</v>
      </c>
      <c r="EW69" s="37">
        <f t="shared" si="153"/>
        <v>2.5195538100739935E-4</v>
      </c>
      <c r="EX69" s="37">
        <f t="shared" si="153"/>
        <v>8.6075142647154199E-3</v>
      </c>
      <c r="EY69" s="37">
        <f t="shared" si="153"/>
        <v>6.3769413947494926E-5</v>
      </c>
      <c r="EZ69" s="37">
        <f t="shared" si="153"/>
        <v>6.9607648398791215E-3</v>
      </c>
      <c r="FA69" s="37">
        <f t="shared" si="153"/>
        <v>5.0991950561716723E-4</v>
      </c>
      <c r="FB69" s="37">
        <f t="shared" si="153"/>
        <v>1.1769213831461329E-3</v>
      </c>
      <c r="FC69" s="37">
        <f t="shared" si="153"/>
        <v>5.9168171699152125E-3</v>
      </c>
      <c r="FD69" s="37">
        <f t="shared" si="153"/>
        <v>5.0202437429964511E-2</v>
      </c>
      <c r="FE69" s="37">
        <f t="shared" si="153"/>
        <v>4.5486824480356507E-2</v>
      </c>
      <c r="FF69" s="37">
        <f t="shared" si="153"/>
        <v>3.6347107367343959E-3</v>
      </c>
      <c r="FG69" s="37">
        <f t="shared" si="153"/>
        <v>1.535821589519881E-3</v>
      </c>
      <c r="FH69" s="37">
        <f>STDEV(FH51:FH56)</f>
        <v>2.2120432785362153E-3</v>
      </c>
      <c r="FI69" s="37">
        <f t="shared" si="153"/>
        <v>3.9134963337676104E-2</v>
      </c>
      <c r="FJ69" s="37">
        <f t="shared" si="153"/>
        <v>1.004097299372581E-2</v>
      </c>
      <c r="FK69" s="37">
        <f t="shared" si="153"/>
        <v>2.6129485271584773E-2</v>
      </c>
    </row>
    <row r="70" spans="141:167" x14ac:dyDescent="0.2">
      <c r="EL70" s="3" t="s">
        <v>125</v>
      </c>
      <c r="EM70" s="37">
        <f>STDEV(EM58:EM63)</f>
        <v>4.1569953307718135E-2</v>
      </c>
      <c r="EN70" s="37">
        <f>STDEV(EN58:EN63)</f>
        <v>4.969544455997575E-3</v>
      </c>
      <c r="EO70" s="37">
        <f t="shared" ref="EO70:FK70" si="154">STDEV(EO58:EO63)</f>
        <v>4.5518469165104665E-3</v>
      </c>
      <c r="EP70" s="37">
        <f t="shared" si="154"/>
        <v>3.3934664182644148E-3</v>
      </c>
      <c r="EQ70" s="37">
        <f t="shared" si="154"/>
        <v>7.9931870052649308E-4</v>
      </c>
      <c r="ER70" s="37">
        <f t="shared" si="154"/>
        <v>1.6772853490209193E-2</v>
      </c>
      <c r="ES70" s="37">
        <f t="shared" si="154"/>
        <v>4.3757410550468038E-3</v>
      </c>
      <c r="ET70" s="37">
        <f t="shared" si="154"/>
        <v>1.2501394725592694E-3</v>
      </c>
      <c r="EU70" s="37">
        <f t="shared" si="154"/>
        <v>9.7632254438703558E-3</v>
      </c>
      <c r="EV70" s="37">
        <f t="shared" si="154"/>
        <v>0.65250935075862326</v>
      </c>
      <c r="EW70" s="37">
        <f t="shared" si="154"/>
        <v>5.0259869260107332E-4</v>
      </c>
      <c r="EX70" s="37">
        <f t="shared" si="154"/>
        <v>2.5981707634614177E-3</v>
      </c>
      <c r="EY70" s="37">
        <f t="shared" si="154"/>
        <v>8.5132475887266535E-5</v>
      </c>
      <c r="EZ70" s="37">
        <f t="shared" si="154"/>
        <v>2.9581326781064859E-3</v>
      </c>
      <c r="FA70" s="37">
        <f t="shared" si="154"/>
        <v>4.1906632186871734E-4</v>
      </c>
      <c r="FB70" s="37">
        <f t="shared" si="154"/>
        <v>4.1008455263480734E-4</v>
      </c>
      <c r="FC70" s="37">
        <f t="shared" si="154"/>
        <v>0</v>
      </c>
      <c r="FD70" s="37">
        <f t="shared" si="154"/>
        <v>2.2752162255563965E-2</v>
      </c>
      <c r="FE70" s="37">
        <f t="shared" si="154"/>
        <v>2.1559774804669446E-2</v>
      </c>
      <c r="FF70" s="37">
        <f t="shared" si="154"/>
        <v>1.541585484127131E-3</v>
      </c>
      <c r="FG70" s="37">
        <f t="shared" si="154"/>
        <v>8.0441975848612581E-4</v>
      </c>
      <c r="FH70" s="37">
        <f t="shared" si="154"/>
        <v>1.1183814693942955E-3</v>
      </c>
      <c r="FI70" s="37">
        <f t="shared" si="154"/>
        <v>5.1808695456021002E-3</v>
      </c>
      <c r="FJ70" s="37">
        <f t="shared" si="154"/>
        <v>6.2050373707667229E-3</v>
      </c>
      <c r="FK70" s="37">
        <f t="shared" si="154"/>
        <v>1.2002721040426951E-2</v>
      </c>
    </row>
    <row r="72" spans="141:167" x14ac:dyDescent="0.2">
      <c r="EK72" s="37" t="s">
        <v>198</v>
      </c>
      <c r="EL72" s="3" t="s">
        <v>124</v>
      </c>
      <c r="EM72" s="37">
        <f>PERCENTILE(EM51:EM56, 0.25)</f>
        <v>1.9643249216967176</v>
      </c>
      <c r="EN72" s="37">
        <f t="shared" ref="EN72:FK72" si="155">PERCENTILE(EN51:EN56, 0.25)</f>
        <v>-0.37961906278980156</v>
      </c>
      <c r="EO72" s="37">
        <f t="shared" si="155"/>
        <v>-6.5516313466553525E-3</v>
      </c>
      <c r="EP72" s="37">
        <f t="shared" si="155"/>
        <v>-1.2210486003112721E-2</v>
      </c>
      <c r="EQ72" s="37">
        <f t="shared" si="155"/>
        <v>1.1269939356439634E-2</v>
      </c>
      <c r="ER72" s="37">
        <f t="shared" si="155"/>
        <v>-7.5679783159069369E-2</v>
      </c>
      <c r="ES72" s="37">
        <f t="shared" si="155"/>
        <v>6.3604029254336336E-2</v>
      </c>
      <c r="ET72" s="37">
        <f t="shared" si="155"/>
        <v>9.8126184069232791E-2</v>
      </c>
      <c r="EU72" s="37">
        <f t="shared" si="155"/>
        <v>-0.21276528166745728</v>
      </c>
      <c r="EV72" s="37">
        <f t="shared" si="155"/>
        <v>-1.6156228465576035</v>
      </c>
      <c r="EW72" s="37">
        <f t="shared" si="155"/>
        <v>-8.3884572530389145E-4</v>
      </c>
      <c r="EX72" s="37">
        <f t="shared" si="155"/>
        <v>-3.6921056919394131E-2</v>
      </c>
      <c r="EY72" s="37">
        <f t="shared" si="155"/>
        <v>4.2009803663488121E-4</v>
      </c>
      <c r="EZ72" s="37">
        <f t="shared" si="155"/>
        <v>1.1220019943747231E-2</v>
      </c>
      <c r="FA72" s="37">
        <f t="shared" si="155"/>
        <v>-5.0943647730604586E-4</v>
      </c>
      <c r="FB72" s="37">
        <f t="shared" si="155"/>
        <v>5.251829684362593E-3</v>
      </c>
      <c r="FC72" s="37">
        <f t="shared" si="155"/>
        <v>2.1784548010734758E-2</v>
      </c>
      <c r="FD72" s="37">
        <f t="shared" si="155"/>
        <v>-0.11478233632927146</v>
      </c>
      <c r="FE72" s="37">
        <f t="shared" si="155"/>
        <v>-7.7488099303306995E-2</v>
      </c>
      <c r="FF72" s="37">
        <f t="shared" si="155"/>
        <v>-6.683863676556193E-3</v>
      </c>
      <c r="FG72" s="37">
        <f t="shared" si="155"/>
        <v>-3.072948792037203E-3</v>
      </c>
      <c r="FH72" s="37">
        <f t="shared" si="155"/>
        <v>7.9961962260413182E-3</v>
      </c>
      <c r="FI72" s="37">
        <f t="shared" si="155"/>
        <v>-3.383240152443262E-2</v>
      </c>
      <c r="FJ72" s="37">
        <f t="shared" si="155"/>
        <v>-4.5879407551185733E-2</v>
      </c>
      <c r="FK72" s="37">
        <f t="shared" si="155"/>
        <v>-5.7994023131493128E-2</v>
      </c>
    </row>
    <row r="73" spans="141:167" x14ac:dyDescent="0.2">
      <c r="EL73" s="3" t="s">
        <v>125</v>
      </c>
      <c r="EM73" s="37">
        <f>PERCENTILE(EM58:EM63, 0.25)</f>
        <v>1.474025790710797</v>
      </c>
      <c r="EN73" s="37">
        <f t="shared" ref="EN73:FK73" si="156">PERCENTILE(EN58:EN63, 0.25)</f>
        <v>-0.27233904201312187</v>
      </c>
      <c r="EO73" s="37">
        <f t="shared" si="156"/>
        <v>-1.73537236974235E-3</v>
      </c>
      <c r="EP73" s="37">
        <f t="shared" si="156"/>
        <v>-4.953866356670996E-3</v>
      </c>
      <c r="EQ73" s="37">
        <f t="shared" si="156"/>
        <v>6.9016743282621605E-3</v>
      </c>
      <c r="ER73" s="37">
        <f t="shared" si="156"/>
        <v>-3.1185213366940575E-2</v>
      </c>
      <c r="ES73" s="37">
        <f t="shared" si="156"/>
        <v>6.764730885523243E-2</v>
      </c>
      <c r="ET73" s="37">
        <f t="shared" si="156"/>
        <v>5.9617449167265066E-2</v>
      </c>
      <c r="EU73" s="37">
        <f t="shared" si="156"/>
        <v>-0.14033188687449</v>
      </c>
      <c r="EV73" s="37">
        <f t="shared" si="156"/>
        <v>-0.13936286318019719</v>
      </c>
      <c r="EW73" s="37">
        <f t="shared" si="156"/>
        <v>9.414009704913468E-4</v>
      </c>
      <c r="EX73" s="37">
        <f t="shared" si="156"/>
        <v>-2.692635543633284E-2</v>
      </c>
      <c r="EY73" s="37">
        <f t="shared" si="156"/>
        <v>1.1423687338335451E-3</v>
      </c>
      <c r="EZ73" s="37">
        <f t="shared" si="156"/>
        <v>6.7484542928678021E-3</v>
      </c>
      <c r="FA73" s="37">
        <f t="shared" si="156"/>
        <v>1.868059345155864E-3</v>
      </c>
      <c r="FB73" s="37">
        <f t="shared" si="156"/>
        <v>3.7840945088788622E-3</v>
      </c>
      <c r="FC73" s="37">
        <f t="shared" si="156"/>
        <v>0</v>
      </c>
      <c r="FD73" s="37">
        <f t="shared" si="156"/>
        <v>-6.9235128473332533E-2</v>
      </c>
      <c r="FE73" s="37">
        <f t="shared" si="156"/>
        <v>-4.2021904301989738E-2</v>
      </c>
      <c r="FF73" s="37">
        <f t="shared" si="156"/>
        <v>-4.8474082916629049E-3</v>
      </c>
      <c r="FG73" s="37">
        <f t="shared" si="156"/>
        <v>-2.2716364101713149E-3</v>
      </c>
      <c r="FH73" s="37">
        <f t="shared" si="156"/>
        <v>1.8378782553036871E-4</v>
      </c>
      <c r="FI73" s="37">
        <f t="shared" si="156"/>
        <v>-2.525759570673761E-2</v>
      </c>
      <c r="FJ73" s="37">
        <f t="shared" si="156"/>
        <v>-2.395155989653068E-2</v>
      </c>
      <c r="FK73" s="37">
        <f t="shared" si="156"/>
        <v>-3.8638140218198939E-2</v>
      </c>
    </row>
    <row r="75" spans="141:167" x14ac:dyDescent="0.2">
      <c r="EK75" s="37" t="s">
        <v>199</v>
      </c>
      <c r="EL75" s="3" t="s">
        <v>124</v>
      </c>
      <c r="EM75" s="37">
        <f>PERCENTILE(EM51:EM56, 0.75)</f>
        <v>2.0056030459561214</v>
      </c>
      <c r="EN75" s="37">
        <f t="shared" ref="EN75:FK75" si="157">PERCENTILE(EN51:EN56, 0.75)</f>
        <v>-0.36683257943665037</v>
      </c>
      <c r="EO75" s="37">
        <f t="shared" si="157"/>
        <v>-2.3881800341552326E-3</v>
      </c>
      <c r="EP75" s="37">
        <f t="shared" si="157"/>
        <v>-3.2738486242465982E-3</v>
      </c>
      <c r="EQ75" s="37">
        <f t="shared" si="157"/>
        <v>1.3322227454859501E-2</v>
      </c>
      <c r="ER75" s="37">
        <f t="shared" si="157"/>
        <v>-8.3430270462643077E-3</v>
      </c>
      <c r="ES75" s="37">
        <f t="shared" si="157"/>
        <v>6.9494258766192293E-2</v>
      </c>
      <c r="ET75" s="37">
        <f t="shared" si="157"/>
        <v>0.10243545230904341</v>
      </c>
      <c r="EU75" s="37">
        <f t="shared" si="157"/>
        <v>-0.18771388153935029</v>
      </c>
      <c r="EV75" s="37">
        <f t="shared" si="157"/>
        <v>-0.87651639164502793</v>
      </c>
      <c r="EW75" s="37">
        <f t="shared" si="157"/>
        <v>-4.7305348495105254E-4</v>
      </c>
      <c r="EX75" s="37">
        <f t="shared" si="157"/>
        <v>-2.318937826801775E-2</v>
      </c>
      <c r="EY75" s="37">
        <f t="shared" si="157"/>
        <v>4.8569214293529459E-4</v>
      </c>
      <c r="EZ75" s="37">
        <f t="shared" si="157"/>
        <v>2.323194381433915E-2</v>
      </c>
      <c r="FA75" s="37">
        <f t="shared" si="157"/>
        <v>1.2609957237561458E-4</v>
      </c>
      <c r="FB75" s="37">
        <f t="shared" si="157"/>
        <v>5.7238772787257279E-3</v>
      </c>
      <c r="FC75" s="37">
        <f t="shared" si="157"/>
        <v>3.1877112608702608E-2</v>
      </c>
      <c r="FD75" s="37">
        <f t="shared" si="157"/>
        <v>-7.200239437397131E-2</v>
      </c>
      <c r="FE75" s="37">
        <f t="shared" si="157"/>
        <v>-2.0360449700257112E-2</v>
      </c>
      <c r="FF75" s="37">
        <f t="shared" si="157"/>
        <v>-1.5120145003402136E-3</v>
      </c>
      <c r="FG75" s="37">
        <f t="shared" si="157"/>
        <v>-1.463860320748927E-3</v>
      </c>
      <c r="FH75" s="37">
        <f t="shared" si="157"/>
        <v>8.8613692829500306E-3</v>
      </c>
      <c r="FI75" s="37">
        <f t="shared" si="157"/>
        <v>1.5337132220229234E-3</v>
      </c>
      <c r="FJ75" s="37">
        <f t="shared" si="157"/>
        <v>-2.9779714159817471E-2</v>
      </c>
      <c r="FK75" s="37">
        <f t="shared" si="157"/>
        <v>-2.329898576602564E-2</v>
      </c>
    </row>
    <row r="76" spans="141:167" x14ac:dyDescent="0.2">
      <c r="EL76" s="3" t="s">
        <v>125</v>
      </c>
      <c r="EM76" s="37">
        <f>PERCENTILE(EM58:EM63, 0.75)</f>
        <v>1.5261087734301197</v>
      </c>
      <c r="EN76" s="37">
        <f t="shared" ref="EN76:FK76" si="158">PERCENTILE(EN58:EN63, 0.75)</f>
        <v>-0.26834510870789402</v>
      </c>
      <c r="EO76" s="37">
        <f t="shared" si="158"/>
        <v>1.0022010992521188E-3</v>
      </c>
      <c r="EP76" s="37">
        <f t="shared" si="158"/>
        <v>-3.8718876911229077E-3</v>
      </c>
      <c r="EQ76" s="37">
        <f t="shared" si="158"/>
        <v>7.9660095698971742E-3</v>
      </c>
      <c r="ER76" s="37">
        <f t="shared" si="158"/>
        <v>-1.7038575937620301E-2</v>
      </c>
      <c r="ES76" s="37">
        <f t="shared" si="158"/>
        <v>7.1968415405375241E-2</v>
      </c>
      <c r="ET76" s="37">
        <f t="shared" si="158"/>
        <v>6.048320025150223E-2</v>
      </c>
      <c r="EU76" s="37">
        <f t="shared" si="158"/>
        <v>-0.13046622443829858</v>
      </c>
      <c r="EV76" s="37">
        <f t="shared" si="158"/>
        <v>0.87673752496166113</v>
      </c>
      <c r="EW76" s="37">
        <f t="shared" si="158"/>
        <v>1.3951830806543002E-3</v>
      </c>
      <c r="EX76" s="37">
        <f t="shared" si="158"/>
        <v>-2.3108106922443104E-2</v>
      </c>
      <c r="EY76" s="37">
        <f t="shared" si="158"/>
        <v>1.2101771051243166E-3</v>
      </c>
      <c r="EZ76" s="37">
        <f t="shared" si="158"/>
        <v>1.0886923971931362E-2</v>
      </c>
      <c r="FA76" s="37">
        <f t="shared" si="158"/>
        <v>2.1175015737809537E-3</v>
      </c>
      <c r="FB76" s="37">
        <f t="shared" si="158"/>
        <v>4.1715031030865471E-3</v>
      </c>
      <c r="FC76" s="37">
        <f t="shared" si="158"/>
        <v>0</v>
      </c>
      <c r="FD76" s="37">
        <f t="shared" si="158"/>
        <v>-4.2321105042425256E-2</v>
      </c>
      <c r="FE76" s="37">
        <f t="shared" si="158"/>
        <v>-1.0133735245629175E-2</v>
      </c>
      <c r="FF76" s="37">
        <f t="shared" si="158"/>
        <v>-3.5146746782047855E-3</v>
      </c>
      <c r="FG76" s="37">
        <f t="shared" si="158"/>
        <v>-1.454108211122957E-3</v>
      </c>
      <c r="FH76" s="37">
        <f t="shared" si="158"/>
        <v>1.541582594361296E-3</v>
      </c>
      <c r="FI76" s="37">
        <f t="shared" si="158"/>
        <v>-2.0620820363167151E-2</v>
      </c>
      <c r="FJ76" s="37">
        <f t="shared" si="158"/>
        <v>-1.4621669433144992E-2</v>
      </c>
      <c r="FK76" s="37">
        <f t="shared" si="158"/>
        <v>-2.1940914565895201E-2</v>
      </c>
    </row>
  </sheetData>
  <mergeCells count="10">
    <mergeCell ref="D3:AC3"/>
    <mergeCell ref="D30:AC30"/>
    <mergeCell ref="AG3:BE3"/>
    <mergeCell ref="BI3:CG3"/>
    <mergeCell ref="CJ3:DH3"/>
    <mergeCell ref="EL49:FK49"/>
    <mergeCell ref="EI51:EJ51"/>
    <mergeCell ref="DK3:EI3"/>
    <mergeCell ref="EM3:FK3"/>
    <mergeCell ref="EL30:FK30"/>
  </mergeCells>
  <pageMargins left="0.7" right="0.7" top="0.75" bottom="0.75" header="0.3" footer="0.3"/>
  <pageSetup paperSize="9" orientation="portrait" r:id="rId1"/>
  <ignoredErrors>
    <ignoredError sqref="B5:B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opLeftCell="EF1" zoomScale="90" zoomScaleNormal="90" zoomScalePageLayoutView="90" workbookViewId="0">
      <selection activeCell="EV44" sqref="EV39:EV44"/>
    </sheetView>
  </sheetViews>
  <sheetFormatPr baseColWidth="10" defaultColWidth="8.83203125" defaultRowHeight="15" x14ac:dyDescent="0.2"/>
  <cols>
    <col min="1" max="1" width="11.6640625" bestFit="1" customWidth="1"/>
    <col min="2" max="2" width="6.83203125" bestFit="1" customWidth="1"/>
    <col min="3" max="3" width="14" bestFit="1" customWidth="1"/>
    <col min="4" max="4" width="7.83203125" bestFit="1" customWidth="1"/>
    <col min="5" max="5" width="9.5" bestFit="1" customWidth="1"/>
    <col min="6" max="6" width="10.5" bestFit="1" customWidth="1"/>
    <col min="7" max="7" width="12.5" bestFit="1" customWidth="1"/>
    <col min="8" max="10" width="9.5" bestFit="1" customWidth="1"/>
    <col min="11" max="11" width="8.6640625" bestFit="1" customWidth="1"/>
    <col min="12" max="13" width="9" bestFit="1" customWidth="1"/>
    <col min="14" max="14" width="8.6640625" bestFit="1" customWidth="1"/>
    <col min="15" max="15" width="8.5" bestFit="1" customWidth="1"/>
    <col min="16" max="16" width="8.6640625" bestFit="1" customWidth="1"/>
    <col min="17" max="17" width="9.83203125" bestFit="1" customWidth="1"/>
    <col min="18" max="20" width="7.83203125" bestFit="1" customWidth="1"/>
    <col min="21" max="21" width="8.1640625" bestFit="1" customWidth="1"/>
    <col min="22" max="22" width="16.1640625" bestFit="1" customWidth="1"/>
    <col min="23" max="23" width="9.5" bestFit="1" customWidth="1"/>
    <col min="24" max="24" width="10.1640625" bestFit="1" customWidth="1"/>
    <col min="25" max="25" width="9.5" bestFit="1" customWidth="1"/>
    <col min="26" max="26" width="8.5" bestFit="1" customWidth="1"/>
    <col min="27" max="28" width="8.6640625" bestFit="1" customWidth="1"/>
    <col min="29" max="29" width="9.5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210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6" t="s">
        <v>211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79" t="s">
        <v>133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22"/>
      <c r="AE3" s="22"/>
      <c r="AF3" s="32"/>
      <c r="AG3" s="75" t="s">
        <v>139</v>
      </c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  <c r="BF3" s="32"/>
      <c r="BG3" s="32"/>
      <c r="BH3" s="32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6"/>
      <c r="CH3" s="32"/>
      <c r="CI3" s="32"/>
      <c r="CJ3" s="75" t="s">
        <v>163</v>
      </c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6"/>
      <c r="DI3" s="22"/>
      <c r="DJ3" s="37"/>
      <c r="DK3" s="75" t="s">
        <v>165</v>
      </c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6"/>
      <c r="EJ3" s="37"/>
      <c r="EK3" s="37"/>
      <c r="EL3" s="37"/>
      <c r="EM3" s="75" t="s">
        <v>166</v>
      </c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6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1" t="s">
        <v>72</v>
      </c>
      <c r="E4" s="11" t="s">
        <v>73</v>
      </c>
      <c r="F4" s="11" t="s">
        <v>135</v>
      </c>
      <c r="G4" s="11" t="s">
        <v>100</v>
      </c>
      <c r="H4" s="11" t="s">
        <v>101</v>
      </c>
      <c r="I4" s="11" t="s">
        <v>102</v>
      </c>
      <c r="J4" s="11" t="s">
        <v>103</v>
      </c>
      <c r="K4" s="11" t="s">
        <v>104</v>
      </c>
      <c r="L4" s="11" t="s">
        <v>105</v>
      </c>
      <c r="M4" s="11" t="s">
        <v>106</v>
      </c>
      <c r="N4" s="11" t="s">
        <v>107</v>
      </c>
      <c r="O4" s="11" t="s">
        <v>108</v>
      </c>
      <c r="P4" s="11" t="s">
        <v>109</v>
      </c>
      <c r="Q4" s="11" t="s">
        <v>110</v>
      </c>
      <c r="R4" s="11" t="s">
        <v>111</v>
      </c>
      <c r="S4" s="11" t="s">
        <v>112</v>
      </c>
      <c r="T4" s="11" t="s">
        <v>113</v>
      </c>
      <c r="U4" s="11" t="s">
        <v>114</v>
      </c>
      <c r="V4" s="11" t="s">
        <v>115</v>
      </c>
      <c r="W4" s="11" t="s">
        <v>116</v>
      </c>
      <c r="X4" s="11" t="s">
        <v>117</v>
      </c>
      <c r="Y4" s="11" t="s">
        <v>118</v>
      </c>
      <c r="Z4" s="11" t="s">
        <v>119</v>
      </c>
      <c r="AA4" s="11" t="s">
        <v>120</v>
      </c>
      <c r="AB4" s="11" t="s">
        <v>121</v>
      </c>
      <c r="AC4" s="11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15">
      <c r="A5" s="5" t="s">
        <v>34</v>
      </c>
      <c r="B5" s="5" t="s">
        <v>124</v>
      </c>
      <c r="C5" s="5" t="s">
        <v>130</v>
      </c>
      <c r="D5" s="6">
        <v>23886870.2375765</v>
      </c>
      <c r="E5" s="6">
        <v>2770870133.2546601</v>
      </c>
      <c r="F5" s="4">
        <v>32029685.603918102</v>
      </c>
      <c r="G5" s="6">
        <v>1961938273.9893701</v>
      </c>
      <c r="H5" s="6">
        <v>1399116503.93609</v>
      </c>
      <c r="I5" s="6">
        <v>1064526211.88319</v>
      </c>
      <c r="J5" s="6">
        <v>1701592250.80463</v>
      </c>
      <c r="K5" s="6">
        <v>206859494.81739399</v>
      </c>
      <c r="L5" s="6">
        <v>251459639.93198699</v>
      </c>
      <c r="M5" s="6">
        <v>209131308.259478</v>
      </c>
      <c r="N5" s="6">
        <f>PeakArea!N39</f>
        <v>16269479.8008026</v>
      </c>
      <c r="O5" s="6">
        <v>84765.5354411968</v>
      </c>
      <c r="P5" s="6">
        <v>78107040.953538999</v>
      </c>
      <c r="Q5" s="6">
        <v>4637299.9984871903</v>
      </c>
      <c r="R5" s="6">
        <v>65925439.729552999</v>
      </c>
      <c r="S5" s="6">
        <v>7934724.1280819802</v>
      </c>
      <c r="T5" s="6">
        <v>5907494.0840510596</v>
      </c>
      <c r="U5" s="6">
        <v>6983829.5728486804</v>
      </c>
      <c r="V5" s="6">
        <v>6924609163.1051903</v>
      </c>
      <c r="W5" s="6">
        <v>2384009526.14393</v>
      </c>
      <c r="X5" s="6">
        <v>922440912.99698496</v>
      </c>
      <c r="Y5" s="6">
        <v>298937633.18914402</v>
      </c>
      <c r="Z5" s="7">
        <v>17780160.5041265</v>
      </c>
      <c r="AA5" s="7">
        <v>439150335.64046699</v>
      </c>
      <c r="AB5" s="7">
        <v>20855397.928365801</v>
      </c>
      <c r="AC5" s="7">
        <v>908877809.66465795</v>
      </c>
      <c r="AD5" s="33"/>
      <c r="AE5" s="33"/>
      <c r="AF5" s="32"/>
      <c r="AG5" s="28">
        <f>LOG10(E5)</f>
        <v>9.4426161714940449</v>
      </c>
      <c r="AH5" s="28">
        <f t="shared" ref="AH5:AW10" si="0">LOG10(F5)</f>
        <v>7.5055526757492537</v>
      </c>
      <c r="AI5" s="28">
        <f t="shared" si="0"/>
        <v>9.2926853395946409</v>
      </c>
      <c r="AJ5" s="28">
        <f t="shared" si="0"/>
        <v>9.1458538795453705</v>
      </c>
      <c r="AK5" s="28">
        <f t="shared" si="0"/>
        <v>9.0271563595611699</v>
      </c>
      <c r="AL5" s="28">
        <f t="shared" si="0"/>
        <v>9.2308554990852869</v>
      </c>
      <c r="AM5" s="28">
        <f t="shared" si="0"/>
        <v>8.3156754597355889</v>
      </c>
      <c r="AN5" s="28">
        <f t="shared" si="0"/>
        <v>8.400468289346561</v>
      </c>
      <c r="AO5" s="28">
        <f t="shared" si="0"/>
        <v>8.3204190542739145</v>
      </c>
      <c r="AP5" s="28">
        <f t="shared" si="0"/>
        <v>7.2113736670577779</v>
      </c>
      <c r="AQ5" s="28">
        <f t="shared" si="0"/>
        <v>4.9282193096842315</v>
      </c>
      <c r="AR5" s="28">
        <f t="shared" si="0"/>
        <v>7.8926901850865256</v>
      </c>
      <c r="AS5" s="28">
        <f t="shared" si="0"/>
        <v>6.6662651923963772</v>
      </c>
      <c r="AT5" s="28">
        <f t="shared" si="0"/>
        <v>7.8190530352645844</v>
      </c>
      <c r="AU5" s="28">
        <f t="shared" si="0"/>
        <v>6.8995318319434897</v>
      </c>
      <c r="AV5" s="28">
        <f t="shared" si="0"/>
        <v>6.7714032953885761</v>
      </c>
      <c r="AW5" s="28">
        <f t="shared" si="0"/>
        <v>6.8440936326914308</v>
      </c>
      <c r="AX5" s="28">
        <f t="shared" ref="AX5:BE10" si="1">LOG10(V5)</f>
        <v>9.840395266097957</v>
      </c>
      <c r="AY5" s="28">
        <f t="shared" si="1"/>
        <v>9.3773079864471747</v>
      </c>
      <c r="AZ5" s="28">
        <f t="shared" si="1"/>
        <v>8.96493855696529</v>
      </c>
      <c r="BA5" s="28">
        <f t="shared" si="1"/>
        <v>8.4755805917123297</v>
      </c>
      <c r="BB5" s="28">
        <f t="shared" si="1"/>
        <v>7.2499356770921164</v>
      </c>
      <c r="BC5" s="28">
        <f t="shared" si="1"/>
        <v>8.6426132190174361</v>
      </c>
      <c r="BD5" s="28">
        <f t="shared" si="1"/>
        <v>7.3192184807531628</v>
      </c>
      <c r="BE5" s="28">
        <f t="shared" si="1"/>
        <v>8.9585055002127483</v>
      </c>
      <c r="BF5" s="32"/>
      <c r="BG5" s="32"/>
      <c r="BH5" s="32"/>
      <c r="BI5" s="28">
        <f>(AG5-6.7469)/0.9945</f>
        <v>2.7106246068316184</v>
      </c>
      <c r="BJ5" s="28">
        <f>(AH5-5.9974)/1.1314</f>
        <v>1.3329968850532561</v>
      </c>
      <c r="BK5" s="28">
        <f>(AI5-8.051)/0.9447</f>
        <v>1.3143700006294494</v>
      </c>
      <c r="BL5" s="28">
        <f>(AJ5-8.051)/0.9447</f>
        <v>1.1589434524667834</v>
      </c>
      <c r="BM5" s="28">
        <f>(AK5-8.3449)/0.9408</f>
        <v>0.72518745701654874</v>
      </c>
      <c r="BN5" s="28">
        <f>(AL5-7.5263)/0.9176</f>
        <v>1.857623691243774</v>
      </c>
      <c r="BO5" s="28">
        <f>(AM5-7.0015)/1.1126</f>
        <v>1.1811751390756684</v>
      </c>
      <c r="BP5" s="28">
        <f>(AN5-7.5901)/0.8567</f>
        <v>0.945918395408616</v>
      </c>
      <c r="BQ5" s="28">
        <f>(AO5-5.9134)/1.2361</f>
        <v>1.9472688732901176</v>
      </c>
      <c r="BR5" s="28">
        <f>(AP5-4.7745)/0.7995</f>
        <v>3.0479970819984716</v>
      </c>
      <c r="BS5" s="28">
        <f>(AQ5-6.7219)/0.9346</f>
        <v>-1.9191961163233129</v>
      </c>
      <c r="BT5" s="28">
        <f>(AR5-6.9453)/0.8638</f>
        <v>1.0967702999380946</v>
      </c>
      <c r="BU5" s="28">
        <f>(AS5-7.3329)/0.8373</f>
        <v>-0.7961719904498068</v>
      </c>
      <c r="BV5" s="28">
        <f>(AT5-6.7448)/0.846</f>
        <v>1.2698026421567195</v>
      </c>
      <c r="BW5" s="28">
        <f>(AU5-7.1878)/0.9406</f>
        <v>-0.30647264305391286</v>
      </c>
      <c r="BX5" s="28">
        <f>(AV5-7.0163)/0.9277</f>
        <v>-0.26398265022251172</v>
      </c>
      <c r="BY5" s="28">
        <f>(AW5-5.9407)/1.1253</f>
        <v>0.80280248173058844</v>
      </c>
      <c r="BZ5" s="28">
        <f>(AX5-8.0877)/0.8323</f>
        <v>2.1058455678216474</v>
      </c>
      <c r="CA5" s="28">
        <f>(AY5-7.9256)/0.8182</f>
        <v>1.7742703329835914</v>
      </c>
      <c r="CB5" s="28">
        <f>(AZ5-8.1518)/0.9575</f>
        <v>0.8492308688932535</v>
      </c>
      <c r="CC5" s="28">
        <f>(BA5-7.969)/0.9473</f>
        <v>0.53476257966043428</v>
      </c>
      <c r="CD5" s="28">
        <f>(BB5-6.6282)/0.9938</f>
        <v>0.62561448691096466</v>
      </c>
      <c r="CE5" s="28">
        <f>(BC5-7.0903)/0.8553</f>
        <v>1.8149341973780382</v>
      </c>
      <c r="CF5" s="28">
        <f>(BD5-5.4628)/1.3003</f>
        <v>1.4276847502523751</v>
      </c>
      <c r="CG5" s="28">
        <f>(BE5-8.125)/0.5654</f>
        <v>1.4741873014021016</v>
      </c>
      <c r="CH5" s="28"/>
      <c r="CI5" s="28"/>
      <c r="CJ5" s="28">
        <f>10^BI5</f>
        <v>513.59951722525602</v>
      </c>
      <c r="CK5" s="28">
        <f t="shared" ref="CK5:CZ10" si="2">10^BJ5</f>
        <v>21.527662941035825</v>
      </c>
      <c r="CL5" s="28">
        <f t="shared" si="2"/>
        <v>20.623862313214882</v>
      </c>
      <c r="CM5" s="28">
        <f t="shared" si="2"/>
        <v>14.419275923882299</v>
      </c>
      <c r="CN5" s="28">
        <f t="shared" si="2"/>
        <v>5.3111364238811767</v>
      </c>
      <c r="CO5" s="28">
        <f t="shared" si="2"/>
        <v>72.048292248266321</v>
      </c>
      <c r="CP5" s="28">
        <f t="shared" si="2"/>
        <v>15.176622757176611</v>
      </c>
      <c r="CQ5" s="28">
        <f t="shared" si="2"/>
        <v>8.8291398395530791</v>
      </c>
      <c r="CR5" s="28">
        <f t="shared" si="2"/>
        <v>88.566375778029652</v>
      </c>
      <c r="CS5" s="28">
        <f t="shared" si="2"/>
        <v>1116.8557436610042</v>
      </c>
      <c r="CT5" s="28">
        <f t="shared" si="2"/>
        <v>1.204491899689065E-2</v>
      </c>
      <c r="CU5" s="28">
        <f t="shared" si="2"/>
        <v>12.495979381351281</v>
      </c>
      <c r="CV5" s="28">
        <f t="shared" si="2"/>
        <v>0.15989246928279005</v>
      </c>
      <c r="CW5" s="28">
        <f t="shared" si="2"/>
        <v>18.61241134634955</v>
      </c>
      <c r="CX5" s="28">
        <f t="shared" si="2"/>
        <v>0.49377302087021496</v>
      </c>
      <c r="CY5" s="28">
        <f t="shared" si="2"/>
        <v>0.54452440579799732</v>
      </c>
      <c r="CZ5" s="28">
        <f t="shared" si="2"/>
        <v>6.3504204737531742</v>
      </c>
      <c r="DA5" s="28">
        <f t="shared" ref="DA5:DH10" si="3">10^BZ5</f>
        <v>127.59849965012594</v>
      </c>
      <c r="DB5" s="28">
        <f t="shared" si="3"/>
        <v>59.466219966150163</v>
      </c>
      <c r="DC5" s="28">
        <f t="shared" si="3"/>
        <v>7.0669312915344173</v>
      </c>
      <c r="DD5" s="28">
        <f t="shared" si="3"/>
        <v>3.4258045328002846</v>
      </c>
      <c r="DE5" s="28">
        <f t="shared" si="3"/>
        <v>4.2229358766410581</v>
      </c>
      <c r="DF5" s="28">
        <f t="shared" si="3"/>
        <v>65.30316003261909</v>
      </c>
      <c r="DG5" s="28">
        <f t="shared" si="3"/>
        <v>26.772242506898113</v>
      </c>
      <c r="DH5" s="28">
        <f t="shared" si="3"/>
        <v>29.798012733416744</v>
      </c>
      <c r="DI5" s="38"/>
      <c r="DJ5" s="28"/>
      <c r="DK5" s="37">
        <f t="shared" ref="DK5:DT10" si="4">16*CJ5</f>
        <v>8217.5922756040964</v>
      </c>
      <c r="DL5" s="37">
        <f t="shared" si="4"/>
        <v>344.44260705657319</v>
      </c>
      <c r="DM5" s="37">
        <f t="shared" si="4"/>
        <v>329.98179701143812</v>
      </c>
      <c r="DN5" s="37">
        <f t="shared" si="4"/>
        <v>230.70841478211679</v>
      </c>
      <c r="DO5" s="37">
        <f t="shared" si="4"/>
        <v>84.978182782098827</v>
      </c>
      <c r="DP5" s="37">
        <f t="shared" si="4"/>
        <v>1152.7726759722611</v>
      </c>
      <c r="DQ5" s="37">
        <f t="shared" si="4"/>
        <v>242.82596411482578</v>
      </c>
      <c r="DR5" s="37">
        <f t="shared" si="4"/>
        <v>141.26623743284927</v>
      </c>
      <c r="DS5" s="37">
        <f t="shared" si="4"/>
        <v>1417.0620124484744</v>
      </c>
      <c r="DT5" s="37">
        <f t="shared" si="4"/>
        <v>17869.691898576068</v>
      </c>
      <c r="DU5" s="37">
        <f t="shared" ref="DU5:ED10" si="5">16*CT5</f>
        <v>0.1927187039502504</v>
      </c>
      <c r="DV5" s="37">
        <f t="shared" si="5"/>
        <v>199.9356701016205</v>
      </c>
      <c r="DW5" s="37">
        <f t="shared" si="5"/>
        <v>2.5582795085246408</v>
      </c>
      <c r="DX5" s="37">
        <f t="shared" si="5"/>
        <v>297.7985815415928</v>
      </c>
      <c r="DY5" s="37">
        <f t="shared" si="5"/>
        <v>7.9003683339234394</v>
      </c>
      <c r="DZ5" s="37">
        <f t="shared" si="5"/>
        <v>8.7123904927679572</v>
      </c>
      <c r="EA5" s="37">
        <f t="shared" si="5"/>
        <v>101.60672758005079</v>
      </c>
      <c r="EB5" s="37">
        <f t="shared" si="5"/>
        <v>2041.5759944020151</v>
      </c>
      <c r="EC5" s="37">
        <f t="shared" si="5"/>
        <v>951.45951945840261</v>
      </c>
      <c r="ED5" s="37">
        <f t="shared" si="5"/>
        <v>113.07090066455068</v>
      </c>
      <c r="EE5" s="37">
        <f t="shared" ref="EE5:EI10" si="6">16*DD5</f>
        <v>54.812872524804554</v>
      </c>
      <c r="EF5" s="37">
        <f t="shared" si="6"/>
        <v>67.566974026256929</v>
      </c>
      <c r="EG5" s="37">
        <f t="shared" si="6"/>
        <v>1044.8505605219054</v>
      </c>
      <c r="EH5" s="37">
        <f t="shared" si="6"/>
        <v>428.35588011036981</v>
      </c>
      <c r="EI5" s="37">
        <f t="shared" si="6"/>
        <v>476.76820373466791</v>
      </c>
      <c r="EJ5" s="37"/>
      <c r="EK5" s="37"/>
      <c r="EL5" s="37"/>
      <c r="EM5" s="37">
        <f t="shared" ref="EM5:EV10" si="7">DK5*1.5/1000</f>
        <v>12.326388413406145</v>
      </c>
      <c r="EN5" s="37">
        <f t="shared" si="7"/>
        <v>0.51666391058485972</v>
      </c>
      <c r="EO5" s="37">
        <f t="shared" si="7"/>
        <v>0.49497269551715717</v>
      </c>
      <c r="EP5" s="37">
        <f t="shared" si="7"/>
        <v>0.34606262217317524</v>
      </c>
      <c r="EQ5" s="37">
        <f t="shared" si="7"/>
        <v>0.12746727417314824</v>
      </c>
      <c r="ER5" s="37">
        <f t="shared" si="7"/>
        <v>1.7291590139583919</v>
      </c>
      <c r="ES5" s="37">
        <f t="shared" si="7"/>
        <v>0.36423894617223868</v>
      </c>
      <c r="ET5" s="37">
        <f t="shared" si="7"/>
        <v>0.21189935614927391</v>
      </c>
      <c r="EU5" s="37">
        <f t="shared" si="7"/>
        <v>2.1255930186727117</v>
      </c>
      <c r="EV5" s="37">
        <f t="shared" si="7"/>
        <v>26.804537847864101</v>
      </c>
      <c r="EW5" s="37">
        <f t="shared" ref="EW5:FF10" si="8">DU5*1.5/1000</f>
        <v>2.8907805592537562E-4</v>
      </c>
      <c r="EX5" s="37">
        <f t="shared" si="8"/>
        <v>0.29990350515243075</v>
      </c>
      <c r="EY5" s="37">
        <f t="shared" si="8"/>
        <v>3.8374192627869614E-3</v>
      </c>
      <c r="EZ5" s="37">
        <f t="shared" si="8"/>
        <v>0.44669787231238922</v>
      </c>
      <c r="FA5" s="37">
        <f t="shared" si="8"/>
        <v>1.185055250088516E-2</v>
      </c>
      <c r="FB5" s="37">
        <f t="shared" si="8"/>
        <v>1.3068585739151935E-2</v>
      </c>
      <c r="FC5" s="37">
        <f t="shared" si="8"/>
        <v>0.15241009137007616</v>
      </c>
      <c r="FD5" s="37">
        <f t="shared" si="8"/>
        <v>3.0623639916030223</v>
      </c>
      <c r="FE5" s="37">
        <f t="shared" si="8"/>
        <v>1.427189279187604</v>
      </c>
      <c r="FF5" s="37">
        <f t="shared" si="8"/>
        <v>0.16960635099682603</v>
      </c>
      <c r="FG5" s="37">
        <f t="shared" ref="FG5:FK10" si="9">EE5*1.5/1000</f>
        <v>8.2219308787206832E-2</v>
      </c>
      <c r="FH5" s="37">
        <f t="shared" si="9"/>
        <v>0.1013504610393854</v>
      </c>
      <c r="FI5" s="37">
        <f t="shared" si="9"/>
        <v>1.5672758407828582</v>
      </c>
      <c r="FJ5" s="37">
        <f t="shared" si="9"/>
        <v>0.64253382016555471</v>
      </c>
      <c r="FK5" s="37">
        <f t="shared" si="9"/>
        <v>0.71515230560200194</v>
      </c>
    </row>
    <row r="6" spans="1:167" s="4" customFormat="1" ht="14" x14ac:dyDescent="0.15">
      <c r="A6" s="5" t="s">
        <v>35</v>
      </c>
      <c r="B6" s="5" t="s">
        <v>124</v>
      </c>
      <c r="C6" s="5" t="s">
        <v>130</v>
      </c>
      <c r="D6" s="6">
        <v>22342591.836584799</v>
      </c>
      <c r="E6" s="6">
        <v>2771012664.5172</v>
      </c>
      <c r="F6" s="4">
        <v>27513122.602148701</v>
      </c>
      <c r="G6" s="6">
        <v>1930854027.29568</v>
      </c>
      <c r="H6" s="6">
        <v>1380338390.00721</v>
      </c>
      <c r="I6" s="6">
        <v>1095081083.2582099</v>
      </c>
      <c r="J6" s="6">
        <v>1601327507.1063001</v>
      </c>
      <c r="K6" s="6">
        <v>210796249.27134401</v>
      </c>
      <c r="L6" s="6">
        <v>257408546.20960999</v>
      </c>
      <c r="M6" s="6">
        <v>208609385.65587699</v>
      </c>
      <c r="N6" s="6">
        <f>PeakArea!N40</f>
        <v>13698749.094841501</v>
      </c>
      <c r="O6" s="6">
        <v>174504.07573692201</v>
      </c>
      <c r="P6" s="6">
        <v>78819284.825034007</v>
      </c>
      <c r="Q6" s="6">
        <v>4037047.4661846198</v>
      </c>
      <c r="R6" s="6">
        <v>67692269.311968207</v>
      </c>
      <c r="S6" s="6">
        <v>7287447.09569564</v>
      </c>
      <c r="T6" s="6">
        <v>6629471.9553853404</v>
      </c>
      <c r="U6" s="6">
        <v>6740794.6825204603</v>
      </c>
      <c r="V6" s="6">
        <v>6586815952.9256897</v>
      </c>
      <c r="W6" s="6">
        <v>2426140879.3129001</v>
      </c>
      <c r="X6" s="6">
        <v>913920282.66154599</v>
      </c>
      <c r="Y6" s="6">
        <v>292050069.39549702</v>
      </c>
      <c r="Z6" s="7">
        <v>17978504.377884001</v>
      </c>
      <c r="AA6" s="7">
        <v>386518919.64815998</v>
      </c>
      <c r="AB6" s="7">
        <v>18361229.073807999</v>
      </c>
      <c r="AC6" s="7">
        <v>814389648.74381495</v>
      </c>
      <c r="AD6" s="33"/>
      <c r="AE6" s="33"/>
      <c r="AF6" s="32"/>
      <c r="AG6" s="28">
        <f t="shared" ref="AG6:AG10" si="10">LOG10(E6)</f>
        <v>9.4426385106676047</v>
      </c>
      <c r="AH6" s="28">
        <f t="shared" si="0"/>
        <v>7.4395398834439375</v>
      </c>
      <c r="AI6" s="28">
        <f t="shared" si="0"/>
        <v>9.2857494423261198</v>
      </c>
      <c r="AJ6" s="28">
        <f t="shared" si="0"/>
        <v>9.1399855667618546</v>
      </c>
      <c r="AK6" s="28">
        <f t="shared" si="0"/>
        <v>9.0394462769002519</v>
      </c>
      <c r="AL6" s="28">
        <f t="shared" si="0"/>
        <v>9.2044801638886913</v>
      </c>
      <c r="AM6" s="28">
        <f t="shared" si="0"/>
        <v>8.3238628791436859</v>
      </c>
      <c r="AN6" s="28">
        <f t="shared" si="0"/>
        <v>8.4106229617993709</v>
      </c>
      <c r="AO6" s="28">
        <f t="shared" si="0"/>
        <v>8.3193338441042179</v>
      </c>
      <c r="AP6" s="28">
        <f t="shared" si="0"/>
        <v>7.1366809112431957</v>
      </c>
      <c r="AQ6" s="28">
        <f t="shared" si="0"/>
        <v>5.2418055748446761</v>
      </c>
      <c r="AR6" s="28">
        <f t="shared" si="0"/>
        <v>7.8966324899313802</v>
      </c>
      <c r="AS6" s="28">
        <f t="shared" si="0"/>
        <v>6.6060638557221472</v>
      </c>
      <c r="AT6" s="28">
        <f t="shared" si="0"/>
        <v>7.8305390736059834</v>
      </c>
      <c r="AU6" s="28">
        <f t="shared" si="0"/>
        <v>6.8625754149532314</v>
      </c>
      <c r="AV6" s="28">
        <f t="shared" si="0"/>
        <v>6.8214789377569343</v>
      </c>
      <c r="AW6" s="28">
        <f t="shared" si="0"/>
        <v>6.8287110991894702</v>
      </c>
      <c r="AX6" s="28">
        <f t="shared" si="1"/>
        <v>9.8186755286691625</v>
      </c>
      <c r="AY6" s="28">
        <f t="shared" si="1"/>
        <v>9.3849160155461373</v>
      </c>
      <c r="AZ6" s="28">
        <f t="shared" si="1"/>
        <v>8.960908315744696</v>
      </c>
      <c r="BA6" s="28">
        <f t="shared" si="1"/>
        <v>8.4654573137706386</v>
      </c>
      <c r="BB6" s="28">
        <f t="shared" si="1"/>
        <v>7.2547535601753692</v>
      </c>
      <c r="BC6" s="28">
        <f t="shared" si="1"/>
        <v>8.5871707569805871</v>
      </c>
      <c r="BD6" s="28">
        <f t="shared" si="1"/>
        <v>7.2639017488754112</v>
      </c>
      <c r="BE6" s="28">
        <f t="shared" si="1"/>
        <v>8.910832244950921</v>
      </c>
      <c r="BF6" s="32"/>
      <c r="BG6" s="32"/>
      <c r="BH6" s="32"/>
      <c r="BI6" s="28">
        <f t="shared" ref="BI6:BI25" si="11">(AG6-6.7469)/0.9945</f>
        <v>2.7106470695501304</v>
      </c>
      <c r="BJ6" s="28">
        <f>(AH6-5.9974)/1.1314</f>
        <v>1.2746507720027733</v>
      </c>
      <c r="BK6" s="28">
        <f t="shared" ref="BK6:BL10" si="12">(AI6-8.051)/0.9447</f>
        <v>1.3070280960369638</v>
      </c>
      <c r="BL6" s="28">
        <f t="shared" si="12"/>
        <v>1.1527316256609024</v>
      </c>
      <c r="BM6" s="28">
        <f t="shared" ref="BM6:BM10" si="13">(AK6-8.3449)/0.9408</f>
        <v>0.73825071949431453</v>
      </c>
      <c r="BN6" s="28">
        <f t="shared" ref="BN6:BN10" si="14">(AL6-7.5263)/0.9176</f>
        <v>1.8288798647435607</v>
      </c>
      <c r="BO6" s="28">
        <f t="shared" ref="BO6:BO10" si="15">(AM6-7.0015)/1.1126</f>
        <v>1.188533955728641</v>
      </c>
      <c r="BP6" s="28">
        <f t="shared" ref="BP6:BP10" si="16">(AN6-7.5901)/0.8567</f>
        <v>0.95777163744527982</v>
      </c>
      <c r="BQ6" s="28">
        <f t="shared" ref="BQ6:BQ10" si="17">(AO6-5.9134)/1.2361</f>
        <v>1.9463909425646937</v>
      </c>
      <c r="BR6" s="28">
        <f t="shared" ref="BR6:BR26" si="18">(AP6-4.7745)/0.7995</f>
        <v>2.9545727470208831</v>
      </c>
      <c r="BS6" s="28">
        <f t="shared" ref="BS6:BS10" si="19">(AQ6-6.7219)/0.9346</f>
        <v>-1.5836661942599226</v>
      </c>
      <c r="BT6" s="28">
        <f t="shared" ref="BT6:BT10" si="20">(AR6-6.9453)/0.8638</f>
        <v>1.1013342092282712</v>
      </c>
      <c r="BU6" s="28">
        <f t="shared" ref="BU6:BU10" si="21">(AS6-7.3329)/0.8373</f>
        <v>-0.86807135349080766</v>
      </c>
      <c r="BV6" s="28">
        <f t="shared" ref="BV6:BV10" si="22">(AT6-6.7448)/0.846</f>
        <v>1.2833795196288225</v>
      </c>
      <c r="BW6" s="28">
        <f t="shared" ref="BW6:BW10" si="23">(AU6-7.1878)/0.9406</f>
        <v>-0.34576290138929278</v>
      </c>
      <c r="BX6" s="28">
        <f t="shared" ref="BX6:BX10" si="24">(AV6-7.0163)/0.9277</f>
        <v>-0.21000437883266784</v>
      </c>
      <c r="BY6" s="28">
        <f t="shared" ref="BY6:BY10" si="25">(AW6-5.9407)/1.1253</f>
        <v>0.7891327638758292</v>
      </c>
      <c r="BZ6" s="28">
        <f t="shared" ref="BZ6:BZ10" si="26">(AX6-8.0877)/0.8323</f>
        <v>2.0797495238125228</v>
      </c>
      <c r="CA6" s="28">
        <f t="shared" ref="CA6:CA10" si="27">(AY6-7.9256)/0.8182</f>
        <v>1.7835688285824212</v>
      </c>
      <c r="CB6" s="28">
        <f t="shared" ref="CB6:CB10" si="28">(AZ6-8.1518)/0.9575</f>
        <v>0.84502173968114502</v>
      </c>
      <c r="CC6" s="28">
        <f t="shared" ref="CC6:CC10" si="29">(BA6-7.969)/0.9473</f>
        <v>0.52407612558918848</v>
      </c>
      <c r="CD6" s="28">
        <f t="shared" ref="CD6:CD10" si="30">(BB6-6.6282)/0.9938</f>
        <v>0.63046242722415935</v>
      </c>
      <c r="CE6" s="28">
        <f t="shared" ref="CE6:CE10" si="31">(BC6-7.0903)/0.8553</f>
        <v>1.7501119571853001</v>
      </c>
      <c r="CF6" s="28">
        <f t="shared" ref="CF6:CF10" si="32">(BD6-5.4628)/1.3003</f>
        <v>1.3851432353113986</v>
      </c>
      <c r="CG6" s="28">
        <f t="shared" ref="CG6:CG10" si="33">(BE6-8.125)/0.5654</f>
        <v>1.3898695524423788</v>
      </c>
      <c r="CH6" s="28"/>
      <c r="CI6" s="28"/>
      <c r="CJ6" s="28">
        <f t="shared" ref="CJ6:CJ10" si="34">10^BI6</f>
        <v>513.62608247124751</v>
      </c>
      <c r="CK6" s="28">
        <f t="shared" si="2"/>
        <v>18.821350048983476</v>
      </c>
      <c r="CL6" s="28">
        <f t="shared" si="2"/>
        <v>20.278139016887799</v>
      </c>
      <c r="CM6" s="28">
        <f t="shared" si="2"/>
        <v>14.214501238041791</v>
      </c>
      <c r="CN6" s="28">
        <f t="shared" si="2"/>
        <v>5.4733184800599339</v>
      </c>
      <c r="CO6" s="28">
        <f t="shared" si="2"/>
        <v>67.434146444641783</v>
      </c>
      <c r="CP6" s="28">
        <f t="shared" si="2"/>
        <v>15.435971062198702</v>
      </c>
      <c r="CQ6" s="28">
        <f t="shared" si="2"/>
        <v>9.0734330164133858</v>
      </c>
      <c r="CR6" s="28">
        <f t="shared" si="2"/>
        <v>88.387518787448741</v>
      </c>
      <c r="CS6" s="28">
        <f t="shared" si="2"/>
        <v>900.68462037892471</v>
      </c>
      <c r="CT6" s="28">
        <f t="shared" si="2"/>
        <v>2.6081574516482797E-2</v>
      </c>
      <c r="CU6" s="28">
        <f t="shared" si="2"/>
        <v>12.627989416195497</v>
      </c>
      <c r="CV6" s="28">
        <f t="shared" si="2"/>
        <v>0.1354966776429643</v>
      </c>
      <c r="CW6" s="28">
        <f t="shared" si="2"/>
        <v>19.203461525132866</v>
      </c>
      <c r="CX6" s="28">
        <f t="shared" si="2"/>
        <v>0.45106289048510573</v>
      </c>
      <c r="CY6" s="28">
        <f t="shared" si="2"/>
        <v>0.61658878499058423</v>
      </c>
      <c r="CZ6" s="28">
        <f t="shared" si="2"/>
        <v>6.1536496110237859</v>
      </c>
      <c r="DA6" s="28">
        <f t="shared" si="3"/>
        <v>120.15712372561616</v>
      </c>
      <c r="DB6" s="28">
        <f t="shared" si="3"/>
        <v>60.753153906092749</v>
      </c>
      <c r="DC6" s="28">
        <f t="shared" si="3"/>
        <v>6.9987702919583468</v>
      </c>
      <c r="DD6" s="28">
        <f t="shared" si="3"/>
        <v>3.3425362475426392</v>
      </c>
      <c r="DE6" s="28">
        <f t="shared" si="3"/>
        <v>4.2703397320611334</v>
      </c>
      <c r="DF6" s="28">
        <f t="shared" si="3"/>
        <v>56.248631037963492</v>
      </c>
      <c r="DG6" s="28">
        <f t="shared" si="3"/>
        <v>24.274105509728805</v>
      </c>
      <c r="DH6" s="28">
        <f t="shared" si="3"/>
        <v>24.539717138310692</v>
      </c>
      <c r="DI6" s="38"/>
      <c r="DJ6" s="28"/>
      <c r="DK6" s="37">
        <f t="shared" si="4"/>
        <v>8218.0173195399602</v>
      </c>
      <c r="DL6" s="37">
        <f t="shared" si="4"/>
        <v>301.14160078373561</v>
      </c>
      <c r="DM6" s="37">
        <f t="shared" si="4"/>
        <v>324.45022427020479</v>
      </c>
      <c r="DN6" s="37">
        <f t="shared" si="4"/>
        <v>227.43201980866866</v>
      </c>
      <c r="DO6" s="37">
        <f t="shared" si="4"/>
        <v>87.573095680958943</v>
      </c>
      <c r="DP6" s="37">
        <f t="shared" si="4"/>
        <v>1078.9463431142685</v>
      </c>
      <c r="DQ6" s="37">
        <f t="shared" si="4"/>
        <v>246.97553699517923</v>
      </c>
      <c r="DR6" s="37">
        <f t="shared" si="4"/>
        <v>145.17492826261417</v>
      </c>
      <c r="DS6" s="37">
        <f t="shared" si="4"/>
        <v>1414.2003005991799</v>
      </c>
      <c r="DT6" s="37">
        <f t="shared" si="4"/>
        <v>14410.953926062795</v>
      </c>
      <c r="DU6" s="37">
        <f t="shared" si="5"/>
        <v>0.41730519226372476</v>
      </c>
      <c r="DV6" s="37">
        <f t="shared" si="5"/>
        <v>202.04783065912795</v>
      </c>
      <c r="DW6" s="37">
        <f t="shared" si="5"/>
        <v>2.1679468422874288</v>
      </c>
      <c r="DX6" s="37">
        <f t="shared" si="5"/>
        <v>307.25538440212586</v>
      </c>
      <c r="DY6" s="37">
        <f t="shared" si="5"/>
        <v>7.2170062477616916</v>
      </c>
      <c r="DZ6" s="37">
        <f t="shared" si="5"/>
        <v>9.8654205598493476</v>
      </c>
      <c r="EA6" s="37">
        <f t="shared" si="5"/>
        <v>98.458393776380575</v>
      </c>
      <c r="EB6" s="37">
        <f t="shared" si="5"/>
        <v>1922.5139796098586</v>
      </c>
      <c r="EC6" s="37">
        <f t="shared" si="5"/>
        <v>972.05046249748398</v>
      </c>
      <c r="ED6" s="37">
        <f t="shared" si="5"/>
        <v>111.98032467133355</v>
      </c>
      <c r="EE6" s="37">
        <f t="shared" si="6"/>
        <v>53.480579960682228</v>
      </c>
      <c r="EF6" s="37">
        <f t="shared" si="6"/>
        <v>68.325435712978134</v>
      </c>
      <c r="EG6" s="37">
        <f t="shared" si="6"/>
        <v>899.97809660741586</v>
      </c>
      <c r="EH6" s="37">
        <f t="shared" si="6"/>
        <v>388.38568815566089</v>
      </c>
      <c r="EI6" s="37">
        <f t="shared" si="6"/>
        <v>392.63547421297108</v>
      </c>
      <c r="EJ6" s="37"/>
      <c r="EK6" s="37"/>
      <c r="EL6" s="37"/>
      <c r="EM6" s="37">
        <f t="shared" si="7"/>
        <v>12.327025979309939</v>
      </c>
      <c r="EN6" s="37">
        <f t="shared" si="7"/>
        <v>0.45171240117560341</v>
      </c>
      <c r="EO6" s="37">
        <f t="shared" si="7"/>
        <v>0.48667533640530719</v>
      </c>
      <c r="EP6" s="37">
        <f t="shared" si="7"/>
        <v>0.34114802971300301</v>
      </c>
      <c r="EQ6" s="37">
        <f t="shared" si="7"/>
        <v>0.13135964352143842</v>
      </c>
      <c r="ER6" s="37">
        <f t="shared" si="7"/>
        <v>1.6184195146714029</v>
      </c>
      <c r="ES6" s="37">
        <f t="shared" si="7"/>
        <v>0.37046330549276885</v>
      </c>
      <c r="ET6" s="37">
        <f t="shared" si="7"/>
        <v>0.21776239239392126</v>
      </c>
      <c r="EU6" s="37">
        <f t="shared" si="7"/>
        <v>2.1213004508987696</v>
      </c>
      <c r="EV6" s="37">
        <f t="shared" si="7"/>
        <v>21.616430889094193</v>
      </c>
      <c r="EW6" s="37">
        <f t="shared" si="8"/>
        <v>6.2595778839558711E-4</v>
      </c>
      <c r="EX6" s="37">
        <f t="shared" si="8"/>
        <v>0.30307174598869191</v>
      </c>
      <c r="EY6" s="37">
        <f t="shared" si="8"/>
        <v>3.2519202634311434E-3</v>
      </c>
      <c r="EZ6" s="37">
        <f t="shared" si="8"/>
        <v>0.46088307660318878</v>
      </c>
      <c r="FA6" s="37">
        <f t="shared" si="8"/>
        <v>1.0825509371642537E-2</v>
      </c>
      <c r="FB6" s="37">
        <f t="shared" si="8"/>
        <v>1.4798130839774021E-2</v>
      </c>
      <c r="FC6" s="37">
        <f t="shared" si="8"/>
        <v>0.14768759066457085</v>
      </c>
      <c r="FD6" s="37">
        <f t="shared" si="8"/>
        <v>2.8837709694147877</v>
      </c>
      <c r="FE6" s="37">
        <f t="shared" si="8"/>
        <v>1.458075693746226</v>
      </c>
      <c r="FF6" s="37">
        <f t="shared" si="8"/>
        <v>0.16797048700700032</v>
      </c>
      <c r="FG6" s="37">
        <f t="shared" si="9"/>
        <v>8.0220869941023343E-2</v>
      </c>
      <c r="FH6" s="37">
        <f t="shared" si="9"/>
        <v>0.10248815356946719</v>
      </c>
      <c r="FI6" s="37">
        <f t="shared" si="9"/>
        <v>1.3499671449111239</v>
      </c>
      <c r="FJ6" s="37">
        <f t="shared" si="9"/>
        <v>0.58257853223349143</v>
      </c>
      <c r="FK6" s="37">
        <f t="shared" si="9"/>
        <v>0.58895321131945666</v>
      </c>
    </row>
    <row r="7" spans="1:167" s="4" customFormat="1" ht="14" x14ac:dyDescent="0.15">
      <c r="A7" s="5" t="s">
        <v>36</v>
      </c>
      <c r="B7" s="5" t="s">
        <v>124</v>
      </c>
      <c r="C7" s="5" t="s">
        <v>130</v>
      </c>
      <c r="D7" s="6">
        <v>23331107.157298699</v>
      </c>
      <c r="E7" s="6">
        <v>2796391955.06461</v>
      </c>
      <c r="F7" s="4">
        <v>28012921.602335099</v>
      </c>
      <c r="G7" s="6">
        <v>2008438222.4307301</v>
      </c>
      <c r="H7" s="6">
        <v>1398957142.5213001</v>
      </c>
      <c r="I7" s="6">
        <v>1131913326.28513</v>
      </c>
      <c r="J7" s="6">
        <v>1694373615.58444</v>
      </c>
      <c r="K7" s="6">
        <v>217167271.21773401</v>
      </c>
      <c r="L7" s="6">
        <v>287516187.59220201</v>
      </c>
      <c r="M7" s="6">
        <v>210990380.262721</v>
      </c>
      <c r="N7" s="6">
        <f>PeakArea!N41</f>
        <v>14353044.23708</v>
      </c>
      <c r="O7" s="6">
        <v>304967.070061873</v>
      </c>
      <c r="P7" s="6">
        <v>77345942.218453601</v>
      </c>
      <c r="Q7" s="6">
        <v>3939113.9989861301</v>
      </c>
      <c r="R7" s="6">
        <v>66900898.651156202</v>
      </c>
      <c r="S7" s="6">
        <v>8263994.5317743896</v>
      </c>
      <c r="T7" s="6">
        <v>7782762.1784276301</v>
      </c>
      <c r="U7" s="6">
        <v>8544935.4379289001</v>
      </c>
      <c r="V7" s="6">
        <v>6747053331.2367802</v>
      </c>
      <c r="W7" s="6">
        <v>2301778648.2470698</v>
      </c>
      <c r="X7" s="6">
        <v>924635178.463866</v>
      </c>
      <c r="Y7" s="6">
        <v>294894947.16967499</v>
      </c>
      <c r="Z7" s="7">
        <v>18829559.154557001</v>
      </c>
      <c r="AA7" s="7">
        <v>397564670.75033897</v>
      </c>
      <c r="AB7" s="7">
        <v>17075065.9482475</v>
      </c>
      <c r="AC7" s="7">
        <v>906257275.65029597</v>
      </c>
      <c r="AD7" s="33"/>
      <c r="AE7" s="33"/>
      <c r="AF7" s="32"/>
      <c r="AG7" s="28">
        <f t="shared" si="10"/>
        <v>9.4465980440376907</v>
      </c>
      <c r="AH7" s="28">
        <f t="shared" si="0"/>
        <v>7.4473584058461908</v>
      </c>
      <c r="AI7" s="28">
        <f t="shared" si="0"/>
        <v>9.302858477805275</v>
      </c>
      <c r="AJ7" s="28">
        <f t="shared" si="0"/>
        <v>9.1458044099517206</v>
      </c>
      <c r="AK7" s="28">
        <f t="shared" si="0"/>
        <v>9.0538131730031104</v>
      </c>
      <c r="AL7" s="28">
        <f t="shared" si="0"/>
        <v>9.2290091800773251</v>
      </c>
      <c r="AM7" s="28">
        <f t="shared" si="0"/>
        <v>8.3367943743212383</v>
      </c>
      <c r="AN7" s="28">
        <f t="shared" si="0"/>
        <v>8.4586623011441198</v>
      </c>
      <c r="AO7" s="28">
        <f t="shared" si="0"/>
        <v>8.3242626548519301</v>
      </c>
      <c r="AP7" s="28">
        <f t="shared" si="0"/>
        <v>7.1569440233800687</v>
      </c>
      <c r="AQ7" s="28">
        <f t="shared" si="0"/>
        <v>5.4842529473385655</v>
      </c>
      <c r="AR7" s="28">
        <f t="shared" si="0"/>
        <v>7.8884375343461768</v>
      </c>
      <c r="AS7" s="28">
        <f t="shared" si="0"/>
        <v>6.595398549586549</v>
      </c>
      <c r="AT7" s="28">
        <f t="shared" si="0"/>
        <v>7.82543195149902</v>
      </c>
      <c r="AU7" s="28">
        <f t="shared" si="0"/>
        <v>6.9171900211421313</v>
      </c>
      <c r="AV7" s="28">
        <f t="shared" si="0"/>
        <v>6.8911337597081053</v>
      </c>
      <c r="AW7" s="28">
        <f t="shared" si="0"/>
        <v>6.9317087857159549</v>
      </c>
      <c r="AX7" s="28">
        <f t="shared" si="1"/>
        <v>9.8291141429951203</v>
      </c>
      <c r="AY7" s="28">
        <f t="shared" si="1"/>
        <v>9.3620635571447757</v>
      </c>
      <c r="AZ7" s="28">
        <f t="shared" si="1"/>
        <v>8.965970412487426</v>
      </c>
      <c r="BA7" s="28">
        <f t="shared" si="1"/>
        <v>8.4696673312661819</v>
      </c>
      <c r="BB7" s="28">
        <f t="shared" si="1"/>
        <v>7.2748401522532831</v>
      </c>
      <c r="BC7" s="28">
        <f t="shared" si="1"/>
        <v>8.5994077842265533</v>
      </c>
      <c r="BD7" s="28">
        <f t="shared" si="1"/>
        <v>7.2323623897125549</v>
      </c>
      <c r="BE7" s="28">
        <f t="shared" si="1"/>
        <v>8.9572515062130833</v>
      </c>
      <c r="BF7" s="32"/>
      <c r="BG7" s="32"/>
      <c r="BH7" s="32"/>
      <c r="BI7" s="28">
        <f t="shared" si="11"/>
        <v>2.7146285007920468</v>
      </c>
      <c r="BJ7" s="28">
        <f t="shared" ref="BJ7:BJ10" si="35">(AH7-5.9974)/1.1314</f>
        <v>1.2815612567139747</v>
      </c>
      <c r="BK7" s="28">
        <f t="shared" si="12"/>
        <v>1.325138644866386</v>
      </c>
      <c r="BL7" s="28">
        <f t="shared" si="12"/>
        <v>1.1588910870664979</v>
      </c>
      <c r="BM7" s="28">
        <f t="shared" si="13"/>
        <v>0.753521654977795</v>
      </c>
      <c r="BN7" s="28">
        <f t="shared" si="14"/>
        <v>1.8556115737547134</v>
      </c>
      <c r="BO7" s="28">
        <f t="shared" si="15"/>
        <v>1.2001567268751017</v>
      </c>
      <c r="BP7" s="28">
        <f t="shared" si="16"/>
        <v>1.0138465053625774</v>
      </c>
      <c r="BQ7" s="28">
        <f t="shared" si="17"/>
        <v>1.9503783309213898</v>
      </c>
      <c r="BR7" s="28">
        <f t="shared" si="18"/>
        <v>2.9799174776486166</v>
      </c>
      <c r="BS7" s="28">
        <f t="shared" si="19"/>
        <v>-1.3242532127770537</v>
      </c>
      <c r="BT7" s="28">
        <f t="shared" si="20"/>
        <v>1.0918471108429928</v>
      </c>
      <c r="BU7" s="28">
        <f t="shared" si="21"/>
        <v>-0.88080908923140011</v>
      </c>
      <c r="BV7" s="28">
        <f t="shared" si="22"/>
        <v>1.2773427322683457</v>
      </c>
      <c r="BW7" s="28">
        <f t="shared" si="23"/>
        <v>-0.28769931836898666</v>
      </c>
      <c r="BX7" s="28">
        <f t="shared" si="24"/>
        <v>-0.13492103082019505</v>
      </c>
      <c r="BY7" s="28">
        <f t="shared" si="25"/>
        <v>0.88066185525278173</v>
      </c>
      <c r="BZ7" s="28">
        <f t="shared" si="26"/>
        <v>2.0922914129461976</v>
      </c>
      <c r="CA7" s="28">
        <f t="shared" si="27"/>
        <v>1.7556386667621309</v>
      </c>
      <c r="CB7" s="28">
        <f t="shared" si="28"/>
        <v>0.85030852479104568</v>
      </c>
      <c r="CC7" s="28">
        <f t="shared" si="29"/>
        <v>0.52852035391764129</v>
      </c>
      <c r="CD7" s="28">
        <f t="shared" si="30"/>
        <v>0.65067433311861889</v>
      </c>
      <c r="CE7" s="28">
        <f t="shared" si="31"/>
        <v>1.764419249651062</v>
      </c>
      <c r="CF7" s="28">
        <f t="shared" si="32"/>
        <v>1.3608877872126088</v>
      </c>
      <c r="CG7" s="28">
        <f t="shared" si="33"/>
        <v>1.4719694131819654</v>
      </c>
      <c r="CH7" s="28"/>
      <c r="CI7" s="28"/>
      <c r="CJ7" s="28">
        <f t="shared" si="34"/>
        <v>518.35644270104478</v>
      </c>
      <c r="CK7" s="28">
        <f t="shared" si="2"/>
        <v>19.123230364455242</v>
      </c>
      <c r="CL7" s="28">
        <f t="shared" si="2"/>
        <v>21.141638611745108</v>
      </c>
      <c r="CM7" s="28">
        <f t="shared" si="2"/>
        <v>14.417537413108569</v>
      </c>
      <c r="CN7" s="28">
        <f t="shared" si="2"/>
        <v>5.669198388186917</v>
      </c>
      <c r="CO7" s="28">
        <f t="shared" si="2"/>
        <v>71.715259420061813</v>
      </c>
      <c r="CP7" s="28">
        <f t="shared" si="2"/>
        <v>15.854652471227549</v>
      </c>
      <c r="CQ7" s="28">
        <f t="shared" si="2"/>
        <v>10.323964567841012</v>
      </c>
      <c r="CR7" s="28">
        <f t="shared" si="2"/>
        <v>89.202767998533986</v>
      </c>
      <c r="CS7" s="28">
        <f t="shared" si="2"/>
        <v>954.81114059639128</v>
      </c>
      <c r="CT7" s="28">
        <f t="shared" si="2"/>
        <v>4.7396556192371965E-2</v>
      </c>
      <c r="CU7" s="28">
        <f t="shared" si="2"/>
        <v>12.355124067248733</v>
      </c>
      <c r="CV7" s="28">
        <f t="shared" si="2"/>
        <v>0.13158031167212575</v>
      </c>
      <c r="CW7" s="28">
        <f t="shared" si="2"/>
        <v>18.938375892806683</v>
      </c>
      <c r="CX7" s="28">
        <f t="shared" si="2"/>
        <v>0.51558548409275162</v>
      </c>
      <c r="CY7" s="28">
        <f t="shared" si="2"/>
        <v>0.7329577971255512</v>
      </c>
      <c r="CZ7" s="28">
        <f t="shared" si="2"/>
        <v>7.59734511943544</v>
      </c>
      <c r="DA7" s="28">
        <f t="shared" si="3"/>
        <v>123.67770363129058</v>
      </c>
      <c r="DB7" s="28">
        <f t="shared" si="3"/>
        <v>56.969009259189335</v>
      </c>
      <c r="DC7" s="28">
        <f t="shared" si="3"/>
        <v>7.0844889099853408</v>
      </c>
      <c r="DD7" s="28">
        <f t="shared" si="3"/>
        <v>3.3769167474104931</v>
      </c>
      <c r="DE7" s="28">
        <f t="shared" si="3"/>
        <v>4.4737770069232701</v>
      </c>
      <c r="DF7" s="28">
        <f t="shared" si="3"/>
        <v>58.132533379495548</v>
      </c>
      <c r="DG7" s="28">
        <f t="shared" si="3"/>
        <v>22.955554470310748</v>
      </c>
      <c r="DH7" s="28">
        <f t="shared" si="3"/>
        <v>29.646225875048348</v>
      </c>
      <c r="DI7" s="38"/>
      <c r="DJ7" s="28"/>
      <c r="DK7" s="37">
        <f t="shared" si="4"/>
        <v>8293.7030832167165</v>
      </c>
      <c r="DL7" s="37">
        <f t="shared" si="4"/>
        <v>305.97168583128388</v>
      </c>
      <c r="DM7" s="37">
        <f t="shared" si="4"/>
        <v>338.26621778792173</v>
      </c>
      <c r="DN7" s="37">
        <f t="shared" si="4"/>
        <v>230.6805986097371</v>
      </c>
      <c r="DO7" s="37">
        <f t="shared" si="4"/>
        <v>90.707174210990672</v>
      </c>
      <c r="DP7" s="37">
        <f t="shared" si="4"/>
        <v>1147.444150720989</v>
      </c>
      <c r="DQ7" s="37">
        <f t="shared" si="4"/>
        <v>253.67443953964079</v>
      </c>
      <c r="DR7" s="37">
        <f t="shared" si="4"/>
        <v>165.18343308545619</v>
      </c>
      <c r="DS7" s="37">
        <f t="shared" si="4"/>
        <v>1427.2442879765438</v>
      </c>
      <c r="DT7" s="37">
        <f t="shared" si="4"/>
        <v>15276.978249542261</v>
      </c>
      <c r="DU7" s="37">
        <f t="shared" si="5"/>
        <v>0.75834489907795144</v>
      </c>
      <c r="DV7" s="37">
        <f t="shared" si="5"/>
        <v>197.68198507597972</v>
      </c>
      <c r="DW7" s="37">
        <f t="shared" si="5"/>
        <v>2.105284986754012</v>
      </c>
      <c r="DX7" s="37">
        <f t="shared" si="5"/>
        <v>303.01401428490692</v>
      </c>
      <c r="DY7" s="37">
        <f t="shared" si="5"/>
        <v>8.249367745484026</v>
      </c>
      <c r="DZ7" s="37">
        <f t="shared" si="5"/>
        <v>11.727324754008819</v>
      </c>
      <c r="EA7" s="37">
        <f t="shared" si="5"/>
        <v>121.55752191096704</v>
      </c>
      <c r="EB7" s="37">
        <f t="shared" si="5"/>
        <v>1978.8432581006493</v>
      </c>
      <c r="EC7" s="37">
        <f t="shared" si="5"/>
        <v>911.50414814702935</v>
      </c>
      <c r="ED7" s="37">
        <f t="shared" si="5"/>
        <v>113.35182255976545</v>
      </c>
      <c r="EE7" s="37">
        <f t="shared" si="6"/>
        <v>54.030667958567889</v>
      </c>
      <c r="EF7" s="37">
        <f t="shared" si="6"/>
        <v>71.580432110772321</v>
      </c>
      <c r="EG7" s="37">
        <f t="shared" si="6"/>
        <v>930.12053407192877</v>
      </c>
      <c r="EH7" s="37">
        <f t="shared" si="6"/>
        <v>367.28887152497197</v>
      </c>
      <c r="EI7" s="37">
        <f t="shared" si="6"/>
        <v>474.33961400077357</v>
      </c>
      <c r="EJ7" s="37"/>
      <c r="EK7" s="37"/>
      <c r="EL7" s="37"/>
      <c r="EM7" s="37">
        <f t="shared" si="7"/>
        <v>12.440554624825076</v>
      </c>
      <c r="EN7" s="37">
        <f t="shared" si="7"/>
        <v>0.45895752874692586</v>
      </c>
      <c r="EO7" s="37">
        <f t="shared" si="7"/>
        <v>0.50739932668188259</v>
      </c>
      <c r="EP7" s="37">
        <f t="shared" si="7"/>
        <v>0.34602089791460566</v>
      </c>
      <c r="EQ7" s="37">
        <f t="shared" si="7"/>
        <v>0.13606076131648601</v>
      </c>
      <c r="ER7" s="37">
        <f t="shared" si="7"/>
        <v>1.7211662260814835</v>
      </c>
      <c r="ES7" s="37">
        <f t="shared" si="7"/>
        <v>0.38051165930946113</v>
      </c>
      <c r="ET7" s="37">
        <f t="shared" si="7"/>
        <v>0.24777514962818428</v>
      </c>
      <c r="EU7" s="37">
        <f t="shared" si="7"/>
        <v>2.1408664319648154</v>
      </c>
      <c r="EV7" s="37">
        <f t="shared" si="7"/>
        <v>22.915467374313391</v>
      </c>
      <c r="EW7" s="37">
        <f t="shared" si="8"/>
        <v>1.1375173486169272E-3</v>
      </c>
      <c r="EX7" s="37">
        <f t="shared" si="8"/>
        <v>0.29652297761396962</v>
      </c>
      <c r="EY7" s="37">
        <f t="shared" si="8"/>
        <v>3.1579274801310179E-3</v>
      </c>
      <c r="EZ7" s="37">
        <f t="shared" si="8"/>
        <v>0.45452102142736039</v>
      </c>
      <c r="FA7" s="37">
        <f t="shared" si="8"/>
        <v>1.2374051618226039E-2</v>
      </c>
      <c r="FB7" s="37">
        <f t="shared" si="8"/>
        <v>1.759098713101323E-2</v>
      </c>
      <c r="FC7" s="37">
        <f t="shared" si="8"/>
        <v>0.18233628286645057</v>
      </c>
      <c r="FD7" s="37">
        <f t="shared" si="8"/>
        <v>2.968264887150974</v>
      </c>
      <c r="FE7" s="37">
        <f t="shared" si="8"/>
        <v>1.367256222220544</v>
      </c>
      <c r="FF7" s="37">
        <f t="shared" si="8"/>
        <v>0.1700277338396482</v>
      </c>
      <c r="FG7" s="37">
        <f t="shared" si="9"/>
        <v>8.104600193785183E-2</v>
      </c>
      <c r="FH7" s="37">
        <f t="shared" si="9"/>
        <v>0.10737064816615847</v>
      </c>
      <c r="FI7" s="37">
        <f t="shared" si="9"/>
        <v>1.395180801107893</v>
      </c>
      <c r="FJ7" s="37">
        <f t="shared" si="9"/>
        <v>0.55093330728745793</v>
      </c>
      <c r="FK7" s="37">
        <f t="shared" si="9"/>
        <v>0.71150942100116032</v>
      </c>
    </row>
    <row r="8" spans="1:167" s="4" customFormat="1" ht="14" x14ac:dyDescent="0.15">
      <c r="A8" s="5" t="s">
        <v>37</v>
      </c>
      <c r="B8" s="5" t="s">
        <v>124</v>
      </c>
      <c r="C8" s="5" t="s">
        <v>130</v>
      </c>
      <c r="D8" s="6">
        <v>20981950.340422601</v>
      </c>
      <c r="E8" s="6">
        <v>2801049976.7286801</v>
      </c>
      <c r="F8" s="4">
        <v>30002074.9104065</v>
      </c>
      <c r="G8" s="6">
        <v>1937725610.7114501</v>
      </c>
      <c r="H8" s="6">
        <v>1300767442.7545099</v>
      </c>
      <c r="I8" s="6">
        <v>1059097633.30381</v>
      </c>
      <c r="J8" s="6">
        <v>1541611876.3824799</v>
      </c>
      <c r="K8" s="6">
        <v>200923053.582739</v>
      </c>
      <c r="L8" s="6">
        <v>259050955.43233001</v>
      </c>
      <c r="M8" s="6">
        <v>194127336.566672</v>
      </c>
      <c r="N8" s="6">
        <f>PeakArea!N42</f>
        <v>14927767.245726701</v>
      </c>
      <c r="O8" s="6">
        <v>436319.18974853802</v>
      </c>
      <c r="P8" s="6">
        <v>74086459.492499799</v>
      </c>
      <c r="Q8" s="6">
        <v>3331160.8559639701</v>
      </c>
      <c r="R8" s="6">
        <v>66172815.950918101</v>
      </c>
      <c r="S8" s="6">
        <v>7124708.2411255296</v>
      </c>
      <c r="T8" s="6">
        <v>6333746.7100200597</v>
      </c>
      <c r="U8" s="6">
        <v>5989079.1796438396</v>
      </c>
      <c r="V8" s="6">
        <v>6291428565.5049801</v>
      </c>
      <c r="W8" s="6">
        <v>2247639941.9321098</v>
      </c>
      <c r="X8" s="6">
        <v>843900337.96006203</v>
      </c>
      <c r="Y8" s="6">
        <v>279763707.04616898</v>
      </c>
      <c r="Z8" s="7">
        <v>19863584.958873302</v>
      </c>
      <c r="AA8" s="7">
        <v>393988512.14249402</v>
      </c>
      <c r="AB8" s="7">
        <v>18875042.2143635</v>
      </c>
      <c r="AC8" s="7">
        <v>811610920.00332797</v>
      </c>
      <c r="AD8" s="33"/>
      <c r="AE8" s="33"/>
      <c r="AF8" s="32"/>
      <c r="AG8" s="28">
        <f t="shared" si="10"/>
        <v>9.4473208576360843</v>
      </c>
      <c r="AH8" s="28">
        <f t="shared" si="0"/>
        <v>7.4771512910856277</v>
      </c>
      <c r="AI8" s="28">
        <f t="shared" si="0"/>
        <v>9.2872922793243067</v>
      </c>
      <c r="AJ8" s="28">
        <f t="shared" si="0"/>
        <v>9.114199658316867</v>
      </c>
      <c r="AK8" s="28">
        <f t="shared" si="0"/>
        <v>9.0249359975490631</v>
      </c>
      <c r="AL8" s="28">
        <f t="shared" si="0"/>
        <v>9.1879750474099211</v>
      </c>
      <c r="AM8" s="28">
        <f t="shared" si="0"/>
        <v>8.3030297698461428</v>
      </c>
      <c r="AN8" s="28">
        <f t="shared" si="0"/>
        <v>8.4133851983920014</v>
      </c>
      <c r="AO8" s="28">
        <f t="shared" si="0"/>
        <v>8.2880866960484258</v>
      </c>
      <c r="AP8" s="28">
        <f t="shared" si="0"/>
        <v>7.1739948549203385</v>
      </c>
      <c r="AQ8" s="28">
        <f t="shared" si="0"/>
        <v>5.6398043141067555</v>
      </c>
      <c r="AR8" s="28">
        <f t="shared" si="0"/>
        <v>7.8697388408397657</v>
      </c>
      <c r="AS8" s="28">
        <f t="shared" si="0"/>
        <v>6.5225956045227065</v>
      </c>
      <c r="AT8" s="28">
        <f t="shared" si="0"/>
        <v>7.8206796162201959</v>
      </c>
      <c r="AU8" s="28">
        <f t="shared" si="0"/>
        <v>6.8527670845593427</v>
      </c>
      <c r="AV8" s="28">
        <f t="shared" si="0"/>
        <v>6.8016606917103308</v>
      </c>
      <c r="AW8" s="28">
        <f t="shared" si="0"/>
        <v>6.7773600547865103</v>
      </c>
      <c r="AX8" s="28">
        <f t="shared" si="1"/>
        <v>9.7987492698765539</v>
      </c>
      <c r="AY8" s="28">
        <f t="shared" si="1"/>
        <v>9.3517267411691609</v>
      </c>
      <c r="AZ8" s="28">
        <f t="shared" si="1"/>
        <v>8.9262911608085052</v>
      </c>
      <c r="BA8" s="28">
        <f t="shared" si="1"/>
        <v>8.4467913740160476</v>
      </c>
      <c r="BB8" s="28">
        <f t="shared" si="1"/>
        <v>7.2980576322435375</v>
      </c>
      <c r="BC8" s="28">
        <f t="shared" si="1"/>
        <v>8.5954835589173033</v>
      </c>
      <c r="BD8" s="28">
        <f t="shared" si="1"/>
        <v>7.2758879316095504</v>
      </c>
      <c r="BE8" s="28">
        <f t="shared" si="1"/>
        <v>8.909347881714293</v>
      </c>
      <c r="BF8" s="32"/>
      <c r="BG8" s="32"/>
      <c r="BH8" s="32"/>
      <c r="BI8" s="28">
        <f t="shared" si="11"/>
        <v>2.7153553118512659</v>
      </c>
      <c r="BJ8" s="28">
        <f t="shared" si="35"/>
        <v>1.3078940172225808</v>
      </c>
      <c r="BK8" s="28">
        <f t="shared" si="12"/>
        <v>1.3086612462414593</v>
      </c>
      <c r="BL8" s="28">
        <f t="shared" si="12"/>
        <v>1.1254362848701882</v>
      </c>
      <c r="BM8" s="28">
        <f t="shared" si="13"/>
        <v>0.72282737834721744</v>
      </c>
      <c r="BN8" s="28">
        <f t="shared" si="14"/>
        <v>1.8108925974388854</v>
      </c>
      <c r="BO8" s="28">
        <f t="shared" si="15"/>
        <v>1.1698092484685805</v>
      </c>
      <c r="BP8" s="28">
        <f t="shared" si="16"/>
        <v>0.96099591267888618</v>
      </c>
      <c r="BQ8" s="28">
        <f t="shared" si="17"/>
        <v>1.9211121236537705</v>
      </c>
      <c r="BR8" s="28">
        <f t="shared" si="18"/>
        <v>3.001244346366903</v>
      </c>
      <c r="BS8" s="28">
        <f t="shared" si="19"/>
        <v>-1.1578169119337087</v>
      </c>
      <c r="BT8" s="28">
        <f t="shared" si="20"/>
        <v>1.0702000935862075</v>
      </c>
      <c r="BU8" s="28">
        <f t="shared" si="21"/>
        <v>-0.96775874295628073</v>
      </c>
      <c r="BV8" s="28">
        <f t="shared" si="22"/>
        <v>1.271725314681083</v>
      </c>
      <c r="BW8" s="28">
        <f t="shared" si="23"/>
        <v>-0.3561906394223448</v>
      </c>
      <c r="BX8" s="28">
        <f t="shared" si="24"/>
        <v>-0.23136715348676229</v>
      </c>
      <c r="BY8" s="28">
        <f t="shared" si="25"/>
        <v>0.74349955992758432</v>
      </c>
      <c r="BZ8" s="28">
        <f t="shared" si="26"/>
        <v>2.0558083261763236</v>
      </c>
      <c r="CA8" s="28">
        <f t="shared" si="27"/>
        <v>1.7430050613165005</v>
      </c>
      <c r="CB8" s="28">
        <f t="shared" si="28"/>
        <v>0.80886805306371323</v>
      </c>
      <c r="CC8" s="28">
        <f t="shared" si="29"/>
        <v>0.50437176608893408</v>
      </c>
      <c r="CD8" s="28">
        <f t="shared" si="30"/>
        <v>0.67403665953264025</v>
      </c>
      <c r="CE8" s="28">
        <f t="shared" si="31"/>
        <v>1.7598311223165011</v>
      </c>
      <c r="CF8" s="28">
        <f t="shared" si="32"/>
        <v>1.3943612486422754</v>
      </c>
      <c r="CG8" s="28">
        <f t="shared" si="33"/>
        <v>1.3872442195159056</v>
      </c>
      <c r="CH8" s="28"/>
      <c r="CI8" s="28"/>
      <c r="CJ8" s="28">
        <f t="shared" si="34"/>
        <v>519.22466147513251</v>
      </c>
      <c r="CK8" s="28">
        <f t="shared" si="2"/>
        <v>20.318611064981809</v>
      </c>
      <c r="CL8" s="28">
        <f t="shared" si="2"/>
        <v>20.354537853513463</v>
      </c>
      <c r="CM8" s="28">
        <f t="shared" si="2"/>
        <v>13.348617382870914</v>
      </c>
      <c r="CN8" s="28">
        <f t="shared" si="2"/>
        <v>5.2823524918507392</v>
      </c>
      <c r="CO8" s="28">
        <f t="shared" si="2"/>
        <v>64.698259487898014</v>
      </c>
      <c r="CP8" s="28">
        <f t="shared" si="2"/>
        <v>14.784588744176844</v>
      </c>
      <c r="CQ8" s="28">
        <f t="shared" si="2"/>
        <v>9.1410463842110694</v>
      </c>
      <c r="CR8" s="28">
        <f t="shared" si="2"/>
        <v>83.389644742379559</v>
      </c>
      <c r="CS8" s="28">
        <f t="shared" si="2"/>
        <v>1002.8693220419652</v>
      </c>
      <c r="CT8" s="28">
        <f t="shared" si="2"/>
        <v>6.9531738482844246E-2</v>
      </c>
      <c r="CU8" s="28">
        <f t="shared" si="2"/>
        <v>11.754389931571227</v>
      </c>
      <c r="CV8" s="28">
        <f t="shared" si="2"/>
        <v>0.10770633721932853</v>
      </c>
      <c r="CW8" s="28">
        <f t="shared" si="2"/>
        <v>18.694993335958056</v>
      </c>
      <c r="CX8" s="28">
        <f t="shared" si="2"/>
        <v>0.44036151844405502</v>
      </c>
      <c r="CY8" s="28">
        <f t="shared" si="2"/>
        <v>0.58699289765229079</v>
      </c>
      <c r="CZ8" s="28">
        <f t="shared" si="2"/>
        <v>5.5398698258098236</v>
      </c>
      <c r="DA8" s="28">
        <f t="shared" si="3"/>
        <v>113.71253101605099</v>
      </c>
      <c r="DB8" s="28">
        <f t="shared" si="3"/>
        <v>55.335655805742086</v>
      </c>
      <c r="DC8" s="28">
        <f t="shared" si="3"/>
        <v>6.4397358434915493</v>
      </c>
      <c r="DD8" s="28">
        <f t="shared" si="3"/>
        <v>3.1942710547579685</v>
      </c>
      <c r="DE8" s="28">
        <f t="shared" si="3"/>
        <v>4.7210289058613348</v>
      </c>
      <c r="DF8" s="28">
        <f t="shared" si="3"/>
        <v>57.521621800423176</v>
      </c>
      <c r="DG8" s="28">
        <f t="shared" si="3"/>
        <v>24.794836488205014</v>
      </c>
      <c r="DH8" s="28">
        <f t="shared" si="3"/>
        <v>24.391820731984794</v>
      </c>
      <c r="DI8" s="38"/>
      <c r="DJ8" s="28"/>
      <c r="DK8" s="37">
        <f t="shared" si="4"/>
        <v>8307.5945836021201</v>
      </c>
      <c r="DL8" s="37">
        <f t="shared" si="4"/>
        <v>325.09777703970894</v>
      </c>
      <c r="DM8" s="37">
        <f t="shared" si="4"/>
        <v>325.67260565621541</v>
      </c>
      <c r="DN8" s="37">
        <f t="shared" si="4"/>
        <v>213.57787812593463</v>
      </c>
      <c r="DO8" s="37">
        <f t="shared" si="4"/>
        <v>84.517639869611827</v>
      </c>
      <c r="DP8" s="37">
        <f t="shared" si="4"/>
        <v>1035.1721518063682</v>
      </c>
      <c r="DQ8" s="37">
        <f t="shared" si="4"/>
        <v>236.5534199068295</v>
      </c>
      <c r="DR8" s="37">
        <f t="shared" si="4"/>
        <v>146.25674214737711</v>
      </c>
      <c r="DS8" s="37">
        <f t="shared" si="4"/>
        <v>1334.2343158780729</v>
      </c>
      <c r="DT8" s="37">
        <f t="shared" si="4"/>
        <v>16045.909152671444</v>
      </c>
      <c r="DU8" s="37">
        <f t="shared" si="5"/>
        <v>1.1125078157255079</v>
      </c>
      <c r="DV8" s="37">
        <f t="shared" si="5"/>
        <v>188.07023890513963</v>
      </c>
      <c r="DW8" s="37">
        <f t="shared" si="5"/>
        <v>1.7233013955092564</v>
      </c>
      <c r="DX8" s="37">
        <f t="shared" si="5"/>
        <v>299.1198933753289</v>
      </c>
      <c r="DY8" s="37">
        <f t="shared" si="5"/>
        <v>7.0457842951048804</v>
      </c>
      <c r="DZ8" s="37">
        <f t="shared" si="5"/>
        <v>9.3918863624366526</v>
      </c>
      <c r="EA8" s="37">
        <f t="shared" si="5"/>
        <v>88.637917212957177</v>
      </c>
      <c r="EB8" s="37">
        <f t="shared" si="5"/>
        <v>1819.4004962568158</v>
      </c>
      <c r="EC8" s="37">
        <f t="shared" si="5"/>
        <v>885.37049289187337</v>
      </c>
      <c r="ED8" s="37">
        <f t="shared" si="5"/>
        <v>103.03577349586479</v>
      </c>
      <c r="EE8" s="37">
        <f t="shared" si="6"/>
        <v>51.108336876127495</v>
      </c>
      <c r="EF8" s="37">
        <f t="shared" si="6"/>
        <v>75.536462493781357</v>
      </c>
      <c r="EG8" s="37">
        <f t="shared" si="6"/>
        <v>920.34594880677082</v>
      </c>
      <c r="EH8" s="37">
        <f t="shared" si="6"/>
        <v>396.71738381128023</v>
      </c>
      <c r="EI8" s="37">
        <f t="shared" si="6"/>
        <v>390.2691317117567</v>
      </c>
      <c r="EJ8" s="37"/>
      <c r="EK8" s="37"/>
      <c r="EL8" s="37"/>
      <c r="EM8" s="37">
        <f t="shared" si="7"/>
        <v>12.46139187540318</v>
      </c>
      <c r="EN8" s="37">
        <f t="shared" si="7"/>
        <v>0.48764666555956343</v>
      </c>
      <c r="EO8" s="37">
        <f t="shared" si="7"/>
        <v>0.4885089084843231</v>
      </c>
      <c r="EP8" s="37">
        <f t="shared" si="7"/>
        <v>0.32036681718890198</v>
      </c>
      <c r="EQ8" s="37">
        <f t="shared" si="7"/>
        <v>0.12677645980441773</v>
      </c>
      <c r="ER8" s="37">
        <f t="shared" si="7"/>
        <v>1.5527582277095524</v>
      </c>
      <c r="ES8" s="37">
        <f t="shared" si="7"/>
        <v>0.35483012986024426</v>
      </c>
      <c r="ET8" s="37">
        <f t="shared" si="7"/>
        <v>0.21938511322106566</v>
      </c>
      <c r="EU8" s="37">
        <f t="shared" si="7"/>
        <v>2.0013514738171092</v>
      </c>
      <c r="EV8" s="37">
        <f t="shared" si="7"/>
        <v>24.068863729007163</v>
      </c>
      <c r="EW8" s="37">
        <f t="shared" si="8"/>
        <v>1.668761723588262E-3</v>
      </c>
      <c r="EX8" s="37">
        <f t="shared" si="8"/>
        <v>0.28210535835770945</v>
      </c>
      <c r="EY8" s="37">
        <f t="shared" si="8"/>
        <v>2.5849520932638846E-3</v>
      </c>
      <c r="EZ8" s="37">
        <f t="shared" si="8"/>
        <v>0.44867984006299333</v>
      </c>
      <c r="FA8" s="37">
        <f t="shared" si="8"/>
        <v>1.0568676442657321E-2</v>
      </c>
      <c r="FB8" s="37">
        <f t="shared" si="8"/>
        <v>1.408782954365498E-2</v>
      </c>
      <c r="FC8" s="37">
        <f t="shared" si="8"/>
        <v>0.13295687581943577</v>
      </c>
      <c r="FD8" s="37">
        <f t="shared" si="8"/>
        <v>2.7291007443852235</v>
      </c>
      <c r="FE8" s="37">
        <f t="shared" si="8"/>
        <v>1.3280557393378101</v>
      </c>
      <c r="FF8" s="37">
        <f t="shared" si="8"/>
        <v>0.15455366024379719</v>
      </c>
      <c r="FG8" s="37">
        <f t="shared" si="9"/>
        <v>7.6662505314191234E-2</v>
      </c>
      <c r="FH8" s="37">
        <f t="shared" si="9"/>
        <v>0.11330469374067204</v>
      </c>
      <c r="FI8" s="37">
        <f t="shared" si="9"/>
        <v>1.380518923210156</v>
      </c>
      <c r="FJ8" s="37">
        <f t="shared" si="9"/>
        <v>0.59507607571692034</v>
      </c>
      <c r="FK8" s="37">
        <f t="shared" si="9"/>
        <v>0.585403697567635</v>
      </c>
    </row>
    <row r="9" spans="1:167" s="4" customFormat="1" ht="14" x14ac:dyDescent="0.15">
      <c r="A9" s="5" t="s">
        <v>38</v>
      </c>
      <c r="B9" s="5" t="s">
        <v>124</v>
      </c>
      <c r="C9" s="5" t="s">
        <v>130</v>
      </c>
      <c r="D9" s="6">
        <v>22996482.9406371</v>
      </c>
      <c r="E9" s="6">
        <v>2771349110.3007102</v>
      </c>
      <c r="F9" s="4">
        <v>30617894.169070799</v>
      </c>
      <c r="G9" s="6">
        <v>1924743894.0360301</v>
      </c>
      <c r="H9" s="6">
        <v>1393314128.48299</v>
      </c>
      <c r="I9" s="6">
        <v>1116436006.671</v>
      </c>
      <c r="J9" s="6">
        <v>1713603510.2202201</v>
      </c>
      <c r="K9" s="6">
        <v>199894583.965904</v>
      </c>
      <c r="L9" s="6">
        <v>246796228.423493</v>
      </c>
      <c r="M9" s="6">
        <v>209798580.89787</v>
      </c>
      <c r="N9" s="6">
        <f>PeakArea!N43</f>
        <v>14002876.3127547</v>
      </c>
      <c r="O9" s="6">
        <v>86379.152580703201</v>
      </c>
      <c r="P9" s="6">
        <v>79313118.627231702</v>
      </c>
      <c r="Q9" s="6">
        <v>5103137.7503447495</v>
      </c>
      <c r="R9" s="6">
        <v>66769793.0479322</v>
      </c>
      <c r="S9" s="6">
        <v>8866425.04845348</v>
      </c>
      <c r="T9" s="6">
        <v>5701416.7614672203</v>
      </c>
      <c r="U9" s="6">
        <v>7662474.5632018596</v>
      </c>
      <c r="V9" s="6">
        <v>6577107086.7167997</v>
      </c>
      <c r="W9" s="6">
        <v>2287279791.9049101</v>
      </c>
      <c r="X9" s="6">
        <v>909884011.00490999</v>
      </c>
      <c r="Y9" s="6">
        <v>283005793.19800597</v>
      </c>
      <c r="Z9" s="7">
        <v>16801083.087269399</v>
      </c>
      <c r="AA9" s="7">
        <v>434653957.44874001</v>
      </c>
      <c r="AB9" s="7">
        <v>16312610.783937501</v>
      </c>
      <c r="AC9" s="7">
        <v>935570000.09934103</v>
      </c>
      <c r="AD9" s="33"/>
      <c r="AE9" s="33"/>
      <c r="AF9" s="32"/>
      <c r="AG9" s="28">
        <f t="shared" si="10"/>
        <v>9.4426912378454233</v>
      </c>
      <c r="AH9" s="28">
        <f t="shared" si="0"/>
        <v>7.4859753175770676</v>
      </c>
      <c r="AI9" s="28">
        <f t="shared" si="0"/>
        <v>9.2843729505684571</v>
      </c>
      <c r="AJ9" s="28">
        <f t="shared" si="0"/>
        <v>9.144049040965891</v>
      </c>
      <c r="AK9" s="28">
        <f t="shared" si="0"/>
        <v>9.047833834665715</v>
      </c>
      <c r="AL9" s="28">
        <f t="shared" si="0"/>
        <v>9.2339103431164631</v>
      </c>
      <c r="AM9" s="28">
        <f t="shared" si="0"/>
        <v>8.3008010273067789</v>
      </c>
      <c r="AN9" s="28">
        <f t="shared" si="0"/>
        <v>8.3923385184593364</v>
      </c>
      <c r="AO9" s="28">
        <f t="shared" si="0"/>
        <v>8.3218025462488221</v>
      </c>
      <c r="AP9" s="28">
        <f t="shared" si="0"/>
        <v>7.1462172527106622</v>
      </c>
      <c r="AQ9" s="28">
        <f t="shared" si="0"/>
        <v>4.9364089391033561</v>
      </c>
      <c r="AR9" s="28">
        <f t="shared" si="0"/>
        <v>7.8993450268663015</v>
      </c>
      <c r="AS9" s="28">
        <f t="shared" si="0"/>
        <v>6.7078372915160784</v>
      </c>
      <c r="AT9" s="28">
        <f t="shared" si="0"/>
        <v>7.8245800301457136</v>
      </c>
      <c r="AU9" s="28">
        <f t="shared" si="0"/>
        <v>6.9477485471497724</v>
      </c>
      <c r="AV9" s="28">
        <f t="shared" si="0"/>
        <v>6.7559827881695531</v>
      </c>
      <c r="AW9" s="28">
        <f t="shared" si="0"/>
        <v>6.8843690458195343</v>
      </c>
      <c r="AX9" s="28">
        <f t="shared" si="1"/>
        <v>9.8180349129846292</v>
      </c>
      <c r="AY9" s="28">
        <f t="shared" si="1"/>
        <v>9.3593192930055622</v>
      </c>
      <c r="AZ9" s="28">
        <f t="shared" si="1"/>
        <v>8.9589860334297651</v>
      </c>
      <c r="BA9" s="28">
        <f t="shared" si="1"/>
        <v>8.4517953257298561</v>
      </c>
      <c r="BB9" s="28">
        <f t="shared" si="1"/>
        <v>7.2253372795629245</v>
      </c>
      <c r="BC9" s="28">
        <f t="shared" si="1"/>
        <v>8.6381436381549754</v>
      </c>
      <c r="BD9" s="28">
        <f t="shared" si="1"/>
        <v>7.2125234741192523</v>
      </c>
      <c r="BE9" s="28">
        <f t="shared" si="1"/>
        <v>8.9710762873138989</v>
      </c>
      <c r="BF9" s="32"/>
      <c r="BG9" s="32"/>
      <c r="BH9" s="32"/>
      <c r="BI9" s="28">
        <f t="shared" si="11"/>
        <v>2.7107000883312451</v>
      </c>
      <c r="BJ9" s="28">
        <f t="shared" si="35"/>
        <v>1.3156932274854762</v>
      </c>
      <c r="BK9" s="28">
        <f t="shared" si="12"/>
        <v>1.3055710284412585</v>
      </c>
      <c r="BL9" s="28">
        <f t="shared" si="12"/>
        <v>1.157032963867779</v>
      </c>
      <c r="BM9" s="28">
        <f t="shared" si="13"/>
        <v>0.74716606575862476</v>
      </c>
      <c r="BN9" s="28">
        <f t="shared" si="14"/>
        <v>1.8609528586709494</v>
      </c>
      <c r="BO9" s="28">
        <f t="shared" si="15"/>
        <v>1.1678060644497383</v>
      </c>
      <c r="BP9" s="28">
        <f t="shared" si="16"/>
        <v>0.93642875972841921</v>
      </c>
      <c r="BQ9" s="28">
        <f t="shared" si="17"/>
        <v>1.9483881128135441</v>
      </c>
      <c r="BR9" s="28">
        <f t="shared" si="18"/>
        <v>2.9665006287813163</v>
      </c>
      <c r="BS9" s="28">
        <f t="shared" si="19"/>
        <v>-1.9104334056244849</v>
      </c>
      <c r="BT9" s="28">
        <f t="shared" si="20"/>
        <v>1.1044744464763856</v>
      </c>
      <c r="BU9" s="28">
        <f t="shared" si="21"/>
        <v>-0.74652180638232646</v>
      </c>
      <c r="BV9" s="28">
        <f t="shared" si="22"/>
        <v>1.2763357330327587</v>
      </c>
      <c r="BW9" s="28">
        <f t="shared" si="23"/>
        <v>-0.25521098538191345</v>
      </c>
      <c r="BX9" s="28">
        <f t="shared" si="24"/>
        <v>-0.28060494969327054</v>
      </c>
      <c r="BY9" s="28">
        <f t="shared" si="25"/>
        <v>0.83859330473610127</v>
      </c>
      <c r="BZ9" s="28">
        <f t="shared" si="26"/>
        <v>2.0789798305714635</v>
      </c>
      <c r="CA9" s="28">
        <f t="shared" si="27"/>
        <v>1.7522846406814494</v>
      </c>
      <c r="CB9" s="28">
        <f t="shared" si="28"/>
        <v>0.84301413413030324</v>
      </c>
      <c r="CC9" s="28">
        <f t="shared" si="29"/>
        <v>0.50965409662182604</v>
      </c>
      <c r="CD9" s="28">
        <f t="shared" si="30"/>
        <v>0.60086262785562972</v>
      </c>
      <c r="CE9" s="28">
        <f t="shared" si="31"/>
        <v>1.8097084510171584</v>
      </c>
      <c r="CF9" s="28">
        <f t="shared" si="32"/>
        <v>1.3456306037985486</v>
      </c>
      <c r="CG9" s="28">
        <f t="shared" si="33"/>
        <v>1.4964207416234505</v>
      </c>
      <c r="CH9" s="28"/>
      <c r="CI9" s="28"/>
      <c r="CJ9" s="28">
        <f t="shared" si="34"/>
        <v>513.68878990198436</v>
      </c>
      <c r="CK9" s="28">
        <f t="shared" si="2"/>
        <v>20.686795797569793</v>
      </c>
      <c r="CL9" s="28">
        <f t="shared" si="2"/>
        <v>20.210219411424198</v>
      </c>
      <c r="CM9" s="28">
        <f t="shared" si="2"/>
        <v>14.355983941664531</v>
      </c>
      <c r="CN9" s="28">
        <f t="shared" si="2"/>
        <v>5.58683783705147</v>
      </c>
      <c r="CO9" s="28">
        <f t="shared" si="2"/>
        <v>72.602714514625944</v>
      </c>
      <c r="CP9" s="28">
        <f t="shared" si="2"/>
        <v>14.71655183485065</v>
      </c>
      <c r="CQ9" s="28">
        <f t="shared" si="2"/>
        <v>8.638309490080454</v>
      </c>
      <c r="CR9" s="28">
        <f t="shared" si="2"/>
        <v>88.794918470662537</v>
      </c>
      <c r="CS9" s="28">
        <f t="shared" si="2"/>
        <v>925.76472546284151</v>
      </c>
      <c r="CT9" s="28">
        <f t="shared" si="2"/>
        <v>1.2290416324108291E-2</v>
      </c>
      <c r="CU9" s="28">
        <f t="shared" si="2"/>
        <v>12.719629066516305</v>
      </c>
      <c r="CV9" s="28">
        <f t="shared" si="2"/>
        <v>0.17925785428533941</v>
      </c>
      <c r="CW9" s="28">
        <f t="shared" si="2"/>
        <v>18.8945143241625</v>
      </c>
      <c r="CX9" s="28">
        <f t="shared" si="2"/>
        <v>0.55563425801492283</v>
      </c>
      <c r="CY9" s="28">
        <f t="shared" si="2"/>
        <v>0.52407693957797619</v>
      </c>
      <c r="CZ9" s="28">
        <f t="shared" si="2"/>
        <v>6.8959373101872359</v>
      </c>
      <c r="DA9" s="28">
        <f t="shared" si="3"/>
        <v>119.94435975056227</v>
      </c>
      <c r="DB9" s="28">
        <f t="shared" si="3"/>
        <v>56.53073611744243</v>
      </c>
      <c r="DC9" s="28">
        <f t="shared" si="3"/>
        <v>6.9664918621589056</v>
      </c>
      <c r="DD9" s="28">
        <f t="shared" si="3"/>
        <v>3.2333602626615758</v>
      </c>
      <c r="DE9" s="28">
        <f t="shared" si="3"/>
        <v>3.9889870633522491</v>
      </c>
      <c r="DF9" s="28">
        <f t="shared" si="3"/>
        <v>64.522093625410761</v>
      </c>
      <c r="DG9" s="28">
        <f t="shared" si="3"/>
        <v>22.163104990935917</v>
      </c>
      <c r="DH9" s="28">
        <f t="shared" si="3"/>
        <v>31.363227016790489</v>
      </c>
      <c r="DI9" s="38"/>
      <c r="DJ9" s="28"/>
      <c r="DK9" s="37">
        <f t="shared" si="4"/>
        <v>8219.0206384317498</v>
      </c>
      <c r="DL9" s="37">
        <f t="shared" si="4"/>
        <v>330.98873276111669</v>
      </c>
      <c r="DM9" s="37">
        <f t="shared" si="4"/>
        <v>323.36351058278717</v>
      </c>
      <c r="DN9" s="37">
        <f t="shared" si="4"/>
        <v>229.6957430666325</v>
      </c>
      <c r="DO9" s="37">
        <f t="shared" si="4"/>
        <v>89.389405392823519</v>
      </c>
      <c r="DP9" s="37">
        <f t="shared" si="4"/>
        <v>1161.6434322340151</v>
      </c>
      <c r="DQ9" s="37">
        <f t="shared" si="4"/>
        <v>235.4648293576104</v>
      </c>
      <c r="DR9" s="37">
        <f t="shared" si="4"/>
        <v>138.21295184128726</v>
      </c>
      <c r="DS9" s="37">
        <f t="shared" si="4"/>
        <v>1420.7186955306006</v>
      </c>
      <c r="DT9" s="37">
        <f t="shared" si="4"/>
        <v>14812.235607405464</v>
      </c>
      <c r="DU9" s="37">
        <f t="shared" si="5"/>
        <v>0.19664666118573265</v>
      </c>
      <c r="DV9" s="37">
        <f t="shared" si="5"/>
        <v>203.51406506426088</v>
      </c>
      <c r="DW9" s="37">
        <f t="shared" si="5"/>
        <v>2.8681256685654306</v>
      </c>
      <c r="DX9" s="37">
        <f t="shared" si="5"/>
        <v>302.31222918660001</v>
      </c>
      <c r="DY9" s="37">
        <f t="shared" si="5"/>
        <v>8.8901481282387653</v>
      </c>
      <c r="DZ9" s="37">
        <f t="shared" si="5"/>
        <v>8.385231033247619</v>
      </c>
      <c r="EA9" s="37">
        <f t="shared" si="5"/>
        <v>110.33499696299577</v>
      </c>
      <c r="EB9" s="37">
        <f t="shared" si="5"/>
        <v>1919.1097560089963</v>
      </c>
      <c r="EC9" s="37">
        <f t="shared" si="5"/>
        <v>904.49177787907888</v>
      </c>
      <c r="ED9" s="37">
        <f t="shared" si="5"/>
        <v>111.46386979454249</v>
      </c>
      <c r="EE9" s="37">
        <f t="shared" si="6"/>
        <v>51.733764202585213</v>
      </c>
      <c r="EF9" s="37">
        <f t="shared" si="6"/>
        <v>63.823793013635985</v>
      </c>
      <c r="EG9" s="37">
        <f t="shared" si="6"/>
        <v>1032.3534980065722</v>
      </c>
      <c r="EH9" s="37">
        <f t="shared" si="6"/>
        <v>354.60967985497467</v>
      </c>
      <c r="EI9" s="37">
        <f t="shared" si="6"/>
        <v>501.81163226864783</v>
      </c>
      <c r="EJ9" s="37"/>
      <c r="EK9" s="37"/>
      <c r="EL9" s="37"/>
      <c r="EM9" s="37">
        <f t="shared" si="7"/>
        <v>12.328530957647624</v>
      </c>
      <c r="EN9" s="37">
        <f t="shared" si="7"/>
        <v>0.49648309914167504</v>
      </c>
      <c r="EO9" s="37">
        <f t="shared" si="7"/>
        <v>0.48504526587418073</v>
      </c>
      <c r="EP9" s="37">
        <f t="shared" si="7"/>
        <v>0.34454361459994876</v>
      </c>
      <c r="EQ9" s="37">
        <f t="shared" si="7"/>
        <v>0.13408410808923529</v>
      </c>
      <c r="ER9" s="37">
        <f t="shared" si="7"/>
        <v>1.7424651483510227</v>
      </c>
      <c r="ES9" s="37">
        <f t="shared" si="7"/>
        <v>0.35319724403641561</v>
      </c>
      <c r="ET9" s="37">
        <f t="shared" si="7"/>
        <v>0.20731942776193091</v>
      </c>
      <c r="EU9" s="37">
        <f t="shared" si="7"/>
        <v>2.1310780432959011</v>
      </c>
      <c r="EV9" s="37">
        <f t="shared" si="7"/>
        <v>22.218353411108197</v>
      </c>
      <c r="EW9" s="37">
        <f t="shared" si="8"/>
        <v>2.9496999177859893E-4</v>
      </c>
      <c r="EX9" s="37">
        <f t="shared" si="8"/>
        <v>0.30527109759639132</v>
      </c>
      <c r="EY9" s="37">
        <f t="shared" si="8"/>
        <v>4.3021885028481461E-3</v>
      </c>
      <c r="EZ9" s="37">
        <f t="shared" si="8"/>
        <v>0.45346834377990003</v>
      </c>
      <c r="FA9" s="37">
        <f t="shared" si="8"/>
        <v>1.3335222192358149E-2</v>
      </c>
      <c r="FB9" s="37">
        <f t="shared" si="8"/>
        <v>1.2577846549871428E-2</v>
      </c>
      <c r="FC9" s="37">
        <f t="shared" si="8"/>
        <v>0.16550249544449366</v>
      </c>
      <c r="FD9" s="37">
        <f t="shared" si="8"/>
        <v>2.8786646340134943</v>
      </c>
      <c r="FE9" s="37">
        <f t="shared" si="8"/>
        <v>1.3567376668186184</v>
      </c>
      <c r="FF9" s="37">
        <f t="shared" si="8"/>
        <v>0.16719580469181375</v>
      </c>
      <c r="FG9" s="37">
        <f t="shared" si="9"/>
        <v>7.7600646303877821E-2</v>
      </c>
      <c r="FH9" s="37">
        <f t="shared" si="9"/>
        <v>9.573568952045397E-2</v>
      </c>
      <c r="FI9" s="37">
        <f t="shared" si="9"/>
        <v>1.5485302470098581</v>
      </c>
      <c r="FJ9" s="37">
        <f t="shared" si="9"/>
        <v>0.53191451978246196</v>
      </c>
      <c r="FK9" s="37">
        <f t="shared" si="9"/>
        <v>0.75271744840297172</v>
      </c>
    </row>
    <row r="10" spans="1:167" s="4" customFormat="1" ht="14" x14ac:dyDescent="0.15">
      <c r="A10" s="5" t="s">
        <v>39</v>
      </c>
      <c r="B10" s="5" t="s">
        <v>124</v>
      </c>
      <c r="C10" s="5" t="s">
        <v>130</v>
      </c>
      <c r="D10" s="6">
        <v>22865904.136489902</v>
      </c>
      <c r="E10" s="6">
        <v>2655855397.0939898</v>
      </c>
      <c r="F10" s="4">
        <v>27562909.341260601</v>
      </c>
      <c r="G10" s="6">
        <v>2058340139.4242599</v>
      </c>
      <c r="H10" s="6">
        <v>1367052123.2785001</v>
      </c>
      <c r="I10" s="6">
        <v>1081813182.9005799</v>
      </c>
      <c r="J10" s="6">
        <v>1686348728.9245701</v>
      </c>
      <c r="K10" s="6">
        <v>207148131.51460099</v>
      </c>
      <c r="L10" s="6">
        <v>270765274.24639797</v>
      </c>
      <c r="M10" s="6">
        <v>225090745.340489</v>
      </c>
      <c r="N10" s="6">
        <f>PeakArea!N44</f>
        <v>14929914.1383304</v>
      </c>
      <c r="O10" s="6">
        <v>225070.07149441299</v>
      </c>
      <c r="P10" s="6">
        <v>83254624.148837104</v>
      </c>
      <c r="Q10" s="6">
        <v>2714321.3374761702</v>
      </c>
      <c r="R10" s="6">
        <v>71558463.506638795</v>
      </c>
      <c r="S10" s="6">
        <v>7820206.7582110995</v>
      </c>
      <c r="T10" s="6">
        <v>7446034.12116942</v>
      </c>
      <c r="U10" s="6">
        <v>7441574.2064480297</v>
      </c>
      <c r="V10" s="6">
        <v>6642240438.6296396</v>
      </c>
      <c r="W10" s="6">
        <v>2339742137.94873</v>
      </c>
      <c r="X10" s="6">
        <v>882128546.77373099</v>
      </c>
      <c r="Y10" s="6">
        <v>289816439.08832598</v>
      </c>
      <c r="Z10" s="7">
        <v>19670174.306071099</v>
      </c>
      <c r="AA10" s="7">
        <v>419016359.81160998</v>
      </c>
      <c r="AB10" s="7">
        <v>20083454.456188999</v>
      </c>
      <c r="AC10" s="7">
        <v>920106258.765558</v>
      </c>
      <c r="AD10" s="33"/>
      <c r="AE10" s="33"/>
      <c r="AF10" s="32"/>
      <c r="AG10" s="28">
        <f t="shared" si="10"/>
        <v>9.4242044253820669</v>
      </c>
      <c r="AH10" s="28">
        <f t="shared" si="0"/>
        <v>7.4403250566379677</v>
      </c>
      <c r="AI10" s="28">
        <f t="shared" si="0"/>
        <v>9.3135171432490509</v>
      </c>
      <c r="AJ10" s="28">
        <f t="shared" si="0"/>
        <v>9.1357850737636337</v>
      </c>
      <c r="AK10" s="28">
        <f t="shared" si="0"/>
        <v>9.0341522694207921</v>
      </c>
      <c r="AL10" s="28">
        <f t="shared" si="0"/>
        <v>9.2269473896166367</v>
      </c>
      <c r="AM10" s="28">
        <f t="shared" si="0"/>
        <v>8.3162810202963549</v>
      </c>
      <c r="AN10" s="28">
        <f t="shared" si="0"/>
        <v>8.4325929651452594</v>
      </c>
      <c r="AO10" s="28">
        <f t="shared" si="0"/>
        <v>8.3523576392467103</v>
      </c>
      <c r="AP10" s="28">
        <f t="shared" si="0"/>
        <v>7.1740573101123974</v>
      </c>
      <c r="AQ10" s="28">
        <f t="shared" si="0"/>
        <v>5.3523177488922364</v>
      </c>
      <c r="AR10" s="28">
        <f t="shared" si="0"/>
        <v>7.9204083645393339</v>
      </c>
      <c r="AS10" s="28">
        <f t="shared" si="0"/>
        <v>6.4336612607267112</v>
      </c>
      <c r="AT10" s="28">
        <f t="shared" si="0"/>
        <v>7.8546610068848244</v>
      </c>
      <c r="AU10" s="28">
        <f t="shared" si="0"/>
        <v>6.8932182355103757</v>
      </c>
      <c r="AV10" s="28">
        <f t="shared" si="0"/>
        <v>6.8719250220249526</v>
      </c>
      <c r="AW10" s="28">
        <f t="shared" si="0"/>
        <v>6.8716648168437606</v>
      </c>
      <c r="AX10" s="28">
        <f t="shared" si="1"/>
        <v>9.8223145923223072</v>
      </c>
      <c r="AY10" s="28">
        <f t="shared" si="1"/>
        <v>9.3691679966251797</v>
      </c>
      <c r="AZ10" s="28">
        <f t="shared" si="1"/>
        <v>8.9455318766132699</v>
      </c>
      <c r="BA10" s="28">
        <f t="shared" si="1"/>
        <v>8.4621230160656644</v>
      </c>
      <c r="BB10" s="28">
        <f t="shared" si="1"/>
        <v>7.2938082084109199</v>
      </c>
      <c r="BC10" s="28">
        <f t="shared" si="1"/>
        <v>8.622230979618335</v>
      </c>
      <c r="BD10" s="28">
        <f t="shared" si="1"/>
        <v>7.3028384157552546</v>
      </c>
      <c r="BE10" s="28">
        <f t="shared" si="1"/>
        <v>8.9638379848789764</v>
      </c>
      <c r="BF10" s="32"/>
      <c r="BG10" s="32"/>
      <c r="BH10" s="32"/>
      <c r="BI10" s="28">
        <f t="shared" si="11"/>
        <v>2.6921110360805094</v>
      </c>
      <c r="BJ10" s="28">
        <f t="shared" si="35"/>
        <v>1.2753447557344599</v>
      </c>
      <c r="BK10" s="28">
        <f t="shared" si="12"/>
        <v>1.3364212376935014</v>
      </c>
      <c r="BL10" s="28">
        <f t="shared" si="12"/>
        <v>1.1482852479767478</v>
      </c>
      <c r="BM10" s="28">
        <f t="shared" si="13"/>
        <v>0.73262358569386821</v>
      </c>
      <c r="BN10" s="28">
        <f t="shared" si="14"/>
        <v>1.8533646355891857</v>
      </c>
      <c r="BO10" s="28">
        <f t="shared" si="15"/>
        <v>1.1817194142516221</v>
      </c>
      <c r="BP10" s="28">
        <f t="shared" si="16"/>
        <v>0.98341655789104676</v>
      </c>
      <c r="BQ10" s="28">
        <f t="shared" si="17"/>
        <v>1.973107061925985</v>
      </c>
      <c r="BR10" s="28">
        <f t="shared" si="18"/>
        <v>3.00132246418061</v>
      </c>
      <c r="BS10" s="28">
        <f t="shared" si="19"/>
        <v>-1.4654207694283794</v>
      </c>
      <c r="BT10" s="28">
        <f t="shared" si="20"/>
        <v>1.1288589540858236</v>
      </c>
      <c r="BU10" s="28">
        <f t="shared" si="21"/>
        <v>-1.0739743691308841</v>
      </c>
      <c r="BV10" s="28">
        <f t="shared" si="22"/>
        <v>1.3118924431262704</v>
      </c>
      <c r="BW10" s="28">
        <f t="shared" si="23"/>
        <v>-0.31318495055243939</v>
      </c>
      <c r="BX10" s="28">
        <f t="shared" si="24"/>
        <v>-0.15562679527330778</v>
      </c>
      <c r="BY10" s="28">
        <f t="shared" si="25"/>
        <v>0.82730366732761129</v>
      </c>
      <c r="BZ10" s="28">
        <f t="shared" si="26"/>
        <v>2.0841218218458577</v>
      </c>
      <c r="CA10" s="28">
        <f t="shared" si="27"/>
        <v>1.7643216776157167</v>
      </c>
      <c r="CB10" s="28">
        <f t="shared" si="28"/>
        <v>0.82896279541855888</v>
      </c>
      <c r="CC10" s="28">
        <f t="shared" si="29"/>
        <v>0.52055633491572273</v>
      </c>
      <c r="CD10" s="28">
        <f t="shared" si="30"/>
        <v>0.66976072490533334</v>
      </c>
      <c r="CE10" s="28">
        <f t="shared" si="31"/>
        <v>1.791103682472039</v>
      </c>
      <c r="CF10" s="28">
        <f t="shared" si="32"/>
        <v>1.415087607286976</v>
      </c>
      <c r="CG10" s="28">
        <f t="shared" si="33"/>
        <v>1.4836186502988618</v>
      </c>
      <c r="CH10" s="28"/>
      <c r="CI10" s="28"/>
      <c r="CJ10" s="28">
        <f t="shared" si="34"/>
        <v>492.16535152421682</v>
      </c>
      <c r="CK10" s="28">
        <f t="shared" si="2"/>
        <v>18.851449792064464</v>
      </c>
      <c r="CL10" s="28">
        <f t="shared" si="2"/>
        <v>21.698076582650064</v>
      </c>
      <c r="CM10" s="28">
        <f t="shared" si="2"/>
        <v>14.069713303735924</v>
      </c>
      <c r="CN10" s="28">
        <f t="shared" si="2"/>
        <v>5.4028584018286239</v>
      </c>
      <c r="CO10" s="28">
        <f t="shared" si="2"/>
        <v>71.345179604661496</v>
      </c>
      <c r="CP10" s="28">
        <f t="shared" si="2"/>
        <v>15.195654629724002</v>
      </c>
      <c r="CQ10" s="28">
        <f t="shared" si="2"/>
        <v>9.6253506088454692</v>
      </c>
      <c r="CR10" s="28">
        <f t="shared" si="2"/>
        <v>93.995499895513817</v>
      </c>
      <c r="CS10" s="28">
        <f t="shared" si="2"/>
        <v>1003.049727293142</v>
      </c>
      <c r="CT10" s="28">
        <f t="shared" si="2"/>
        <v>3.4243585425888276E-2</v>
      </c>
      <c r="CU10" s="28">
        <f t="shared" si="2"/>
        <v>13.454233296635616</v>
      </c>
      <c r="CV10" s="28">
        <f t="shared" si="2"/>
        <v>8.4338453053724685E-2</v>
      </c>
      <c r="CW10" s="28">
        <f t="shared" si="2"/>
        <v>20.50654253249516</v>
      </c>
      <c r="CX10" s="28">
        <f t="shared" si="2"/>
        <v>0.48620010628721622</v>
      </c>
      <c r="CY10" s="28">
        <f t="shared" si="2"/>
        <v>0.69883267794864479</v>
      </c>
      <c r="CZ10" s="28">
        <f t="shared" si="2"/>
        <v>6.7189849348756514</v>
      </c>
      <c r="DA10" s="28">
        <f t="shared" si="3"/>
        <v>121.37292600473221</v>
      </c>
      <c r="DB10" s="28">
        <f t="shared" si="3"/>
        <v>58.119474331510467</v>
      </c>
      <c r="DC10" s="28">
        <f t="shared" si="3"/>
        <v>6.7447024557290964</v>
      </c>
      <c r="DD10" s="28">
        <f t="shared" si="3"/>
        <v>3.3155557506468898</v>
      </c>
      <c r="DE10" s="28">
        <f t="shared" si="3"/>
        <v>4.6747751299573821</v>
      </c>
      <c r="DF10" s="28">
        <f t="shared" si="3"/>
        <v>61.816396157486146</v>
      </c>
      <c r="DG10" s="28">
        <f t="shared" si="3"/>
        <v>26.006841286654904</v>
      </c>
      <c r="DH10" s="28">
        <f t="shared" si="3"/>
        <v>30.452198377829149</v>
      </c>
      <c r="DI10" s="38"/>
      <c r="DJ10" s="28"/>
      <c r="DK10" s="37">
        <f t="shared" si="4"/>
        <v>7874.6456243874691</v>
      </c>
      <c r="DL10" s="37">
        <f t="shared" si="4"/>
        <v>301.62319667303143</v>
      </c>
      <c r="DM10" s="37">
        <f t="shared" si="4"/>
        <v>347.16922532240102</v>
      </c>
      <c r="DN10" s="37">
        <f t="shared" si="4"/>
        <v>225.11541285977478</v>
      </c>
      <c r="DO10" s="37">
        <f t="shared" si="4"/>
        <v>86.445734429257982</v>
      </c>
      <c r="DP10" s="37">
        <f t="shared" si="4"/>
        <v>1141.5228736745839</v>
      </c>
      <c r="DQ10" s="37">
        <f t="shared" si="4"/>
        <v>243.13047407558403</v>
      </c>
      <c r="DR10" s="37">
        <f t="shared" si="4"/>
        <v>154.00560974152751</v>
      </c>
      <c r="DS10" s="37">
        <f t="shared" si="4"/>
        <v>1503.9279983282211</v>
      </c>
      <c r="DT10" s="37">
        <f t="shared" si="4"/>
        <v>16048.795636690273</v>
      </c>
      <c r="DU10" s="37">
        <f t="shared" si="5"/>
        <v>0.54789736681421242</v>
      </c>
      <c r="DV10" s="37">
        <f t="shared" si="5"/>
        <v>215.26773274616986</v>
      </c>
      <c r="DW10" s="37">
        <f t="shared" si="5"/>
        <v>1.349415248859595</v>
      </c>
      <c r="DX10" s="37">
        <f t="shared" si="5"/>
        <v>328.10468051992257</v>
      </c>
      <c r="DY10" s="37">
        <f t="shared" si="5"/>
        <v>7.7792017005954595</v>
      </c>
      <c r="DZ10" s="37">
        <f t="shared" si="5"/>
        <v>11.181322847178317</v>
      </c>
      <c r="EA10" s="37">
        <f t="shared" si="5"/>
        <v>107.50375895801042</v>
      </c>
      <c r="EB10" s="37">
        <f t="shared" si="5"/>
        <v>1941.9668160757153</v>
      </c>
      <c r="EC10" s="37">
        <f t="shared" si="5"/>
        <v>929.91158930416748</v>
      </c>
      <c r="ED10" s="37">
        <f t="shared" si="5"/>
        <v>107.91523929166554</v>
      </c>
      <c r="EE10" s="37">
        <f t="shared" si="6"/>
        <v>53.048892010350237</v>
      </c>
      <c r="EF10" s="37">
        <f t="shared" si="6"/>
        <v>74.796402079318113</v>
      </c>
      <c r="EG10" s="37">
        <f t="shared" si="6"/>
        <v>989.06233851977834</v>
      </c>
      <c r="EH10" s="37">
        <f t="shared" si="6"/>
        <v>416.10946058647846</v>
      </c>
      <c r="EI10" s="37">
        <f t="shared" si="6"/>
        <v>487.23517404526638</v>
      </c>
      <c r="EJ10" s="37"/>
      <c r="EK10" s="37"/>
      <c r="EL10" s="37"/>
      <c r="EM10" s="37">
        <f t="shared" si="7"/>
        <v>11.811968436581203</v>
      </c>
      <c r="EN10" s="37">
        <f t="shared" si="7"/>
        <v>0.45243479500954714</v>
      </c>
      <c r="EO10" s="37">
        <f t="shared" si="7"/>
        <v>0.52075383798360153</v>
      </c>
      <c r="EP10" s="37">
        <f t="shared" si="7"/>
        <v>0.33767311928966215</v>
      </c>
      <c r="EQ10" s="37">
        <f t="shared" si="7"/>
        <v>0.12966860164388697</v>
      </c>
      <c r="ER10" s="37">
        <f t="shared" si="7"/>
        <v>1.7122843105118759</v>
      </c>
      <c r="ES10" s="37">
        <f t="shared" si="7"/>
        <v>0.36469571111337601</v>
      </c>
      <c r="ET10" s="37">
        <f t="shared" si="7"/>
        <v>0.23100841461229127</v>
      </c>
      <c r="EU10" s="37">
        <f t="shared" si="7"/>
        <v>2.2558919974923315</v>
      </c>
      <c r="EV10" s="37">
        <f t="shared" si="7"/>
        <v>24.073193455035408</v>
      </c>
      <c r="EW10" s="37">
        <f t="shared" si="8"/>
        <v>8.2184605022131863E-4</v>
      </c>
      <c r="EX10" s="37">
        <f t="shared" si="8"/>
        <v>0.32290159911925481</v>
      </c>
      <c r="EY10" s="37">
        <f t="shared" si="8"/>
        <v>2.0241228732893923E-3</v>
      </c>
      <c r="EZ10" s="37">
        <f t="shared" si="8"/>
        <v>0.49215702077988382</v>
      </c>
      <c r="FA10" s="37">
        <f t="shared" si="8"/>
        <v>1.1668802550893189E-2</v>
      </c>
      <c r="FB10" s="37">
        <f t="shared" si="8"/>
        <v>1.6771984270767475E-2</v>
      </c>
      <c r="FC10" s="37">
        <f t="shared" si="8"/>
        <v>0.16125563843701565</v>
      </c>
      <c r="FD10" s="37">
        <f t="shared" si="8"/>
        <v>2.912950224113573</v>
      </c>
      <c r="FE10" s="37">
        <f t="shared" si="8"/>
        <v>1.3948673839562511</v>
      </c>
      <c r="FF10" s="37">
        <f t="shared" si="8"/>
        <v>0.16187285893749831</v>
      </c>
      <c r="FG10" s="37">
        <f t="shared" si="9"/>
        <v>7.9573338015525352E-2</v>
      </c>
      <c r="FH10" s="37">
        <f t="shared" si="9"/>
        <v>0.11219460311897717</v>
      </c>
      <c r="FI10" s="37">
        <f t="shared" si="9"/>
        <v>1.4835935077796676</v>
      </c>
      <c r="FJ10" s="37">
        <f t="shared" si="9"/>
        <v>0.62416419087971764</v>
      </c>
      <c r="FK10" s="37">
        <f t="shared" si="9"/>
        <v>0.73085276106789954</v>
      </c>
    </row>
    <row r="11" spans="1:167" s="2" customFormat="1" ht="14" x14ac:dyDescent="0.2">
      <c r="C11" s="2" t="s">
        <v>134</v>
      </c>
      <c r="D11" s="13"/>
      <c r="E11" s="15">
        <f>AVERAGE(E5:E10)</f>
        <v>2761088206.1599751</v>
      </c>
      <c r="F11" s="15">
        <f t="shared" ref="F11:AC11" si="36">AVERAGE(F5:F10)</f>
        <v>29289768.038189966</v>
      </c>
      <c r="G11" s="15">
        <f t="shared" si="36"/>
        <v>1970340027.9812534</v>
      </c>
      <c r="H11" s="15">
        <f t="shared" si="36"/>
        <v>1373257621.8301001</v>
      </c>
      <c r="I11" s="15">
        <f t="shared" si="36"/>
        <v>1091477907.3836534</v>
      </c>
      <c r="J11" s="15">
        <f t="shared" si="36"/>
        <v>1656476248.17044</v>
      </c>
      <c r="K11" s="15">
        <f t="shared" si="36"/>
        <v>207131464.06161931</v>
      </c>
      <c r="L11" s="15">
        <f t="shared" si="36"/>
        <v>262166138.63933668</v>
      </c>
      <c r="M11" s="15">
        <f t="shared" si="36"/>
        <v>209624622.8305178</v>
      </c>
      <c r="N11" s="15">
        <f t="shared" si="36"/>
        <v>14696971.80492265</v>
      </c>
      <c r="O11" s="15">
        <f t="shared" si="36"/>
        <v>218667.51584394102</v>
      </c>
      <c r="P11" s="15">
        <f t="shared" si="36"/>
        <v>78487745.044265866</v>
      </c>
      <c r="Q11" s="15">
        <f t="shared" si="36"/>
        <v>3960346.9012404718</v>
      </c>
      <c r="R11" s="15">
        <f t="shared" si="36"/>
        <v>67503280.033027753</v>
      </c>
      <c r="S11" s="15">
        <f t="shared" si="36"/>
        <v>7882917.6338903531</v>
      </c>
      <c r="T11" s="15">
        <f t="shared" si="36"/>
        <v>6633487.6350867869</v>
      </c>
      <c r="U11" s="15">
        <f t="shared" si="36"/>
        <v>7227114.6070986288</v>
      </c>
      <c r="V11" s="15">
        <f t="shared" si="36"/>
        <v>6628209089.6865149</v>
      </c>
      <c r="W11" s="15">
        <f t="shared" si="36"/>
        <v>2331098487.5816083</v>
      </c>
      <c r="X11" s="15">
        <f t="shared" si="36"/>
        <v>899484878.31018341</v>
      </c>
      <c r="Y11" s="15">
        <f t="shared" si="36"/>
        <v>289744764.84780282</v>
      </c>
      <c r="Z11" s="15">
        <f t="shared" si="36"/>
        <v>18487177.731463552</v>
      </c>
      <c r="AA11" s="15">
        <f t="shared" si="36"/>
        <v>411815459.24030161</v>
      </c>
      <c r="AB11" s="15">
        <f t="shared" si="36"/>
        <v>18593800.067485213</v>
      </c>
      <c r="AC11" s="15">
        <f t="shared" si="36"/>
        <v>882801985.48783267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15">
      <c r="A13" s="5" t="s">
        <v>46</v>
      </c>
      <c r="B13" s="5" t="s">
        <v>125</v>
      </c>
      <c r="C13" s="5" t="s">
        <v>130</v>
      </c>
      <c r="D13" s="6">
        <v>23874476.844437599</v>
      </c>
      <c r="E13" s="6">
        <v>4170050428.5869598</v>
      </c>
      <c r="F13" s="4">
        <v>17800671.996308699</v>
      </c>
      <c r="G13" s="6">
        <v>1863207676.1125801</v>
      </c>
      <c r="H13" s="6">
        <v>1293229885.0469999</v>
      </c>
      <c r="I13" s="6">
        <v>1087995122.07898</v>
      </c>
      <c r="J13" s="6">
        <v>1519349368.8385401</v>
      </c>
      <c r="K13" s="6">
        <v>445256058.98020703</v>
      </c>
      <c r="L13" s="6">
        <v>401237481.14926302</v>
      </c>
      <c r="M13" s="6">
        <v>157851880.083803</v>
      </c>
      <c r="N13" s="6">
        <f>PeakArea!N45</f>
        <v>13630057.0116622</v>
      </c>
      <c r="O13" s="6">
        <v>660064.16788394004</v>
      </c>
      <c r="P13" s="6">
        <v>52116773.390265599</v>
      </c>
      <c r="Q13" s="6">
        <v>14401104.0933134</v>
      </c>
      <c r="R13" s="6">
        <v>71851860.566389307</v>
      </c>
      <c r="S13" s="6">
        <v>32337821.139229</v>
      </c>
      <c r="T13" s="6">
        <v>11803160.6770459</v>
      </c>
      <c r="U13" s="6">
        <v>1337426.56454181</v>
      </c>
      <c r="V13" s="6">
        <v>6234301415.3639002</v>
      </c>
      <c r="W13" s="6">
        <v>2100670043.1642301</v>
      </c>
      <c r="X13" s="6">
        <v>759982785.37417698</v>
      </c>
      <c r="Y13" s="6">
        <v>255027083.72831899</v>
      </c>
      <c r="Z13" s="7">
        <v>13620403.473764</v>
      </c>
      <c r="AA13" s="7">
        <v>383552847.92962003</v>
      </c>
      <c r="AB13" s="7">
        <v>14402947.8863599</v>
      </c>
      <c r="AC13" s="7">
        <v>763584639.53653395</v>
      </c>
      <c r="AD13" s="27"/>
      <c r="AE13" s="27"/>
      <c r="AF13" s="32"/>
      <c r="AG13" s="28">
        <f>LOG10(E13)</f>
        <v>9.6201413069460884</v>
      </c>
      <c r="AH13" s="28">
        <f t="shared" ref="AH13:AW18" si="37">LOG10(F13)</f>
        <v>7.2504363977459683</v>
      </c>
      <c r="AI13" s="28">
        <f t="shared" si="37"/>
        <v>9.2702612647529392</v>
      </c>
      <c r="AJ13" s="28">
        <f t="shared" si="37"/>
        <v>9.1116757320986892</v>
      </c>
      <c r="AK13" s="28">
        <f t="shared" si="37"/>
        <v>9.0366269482491735</v>
      </c>
      <c r="AL13" s="28">
        <f t="shared" si="37"/>
        <v>9.1816576497763016</v>
      </c>
      <c r="AM13" s="28">
        <f t="shared" si="37"/>
        <v>8.6486098379921401</v>
      </c>
      <c r="AN13" s="28">
        <f t="shared" si="37"/>
        <v>8.6034014953752695</v>
      </c>
      <c r="AO13" s="28">
        <f t="shared" si="37"/>
        <v>8.1982497588931622</v>
      </c>
      <c r="AP13" s="28">
        <f t="shared" si="37"/>
        <v>7.1344976724009621</v>
      </c>
      <c r="AQ13" s="28">
        <f t="shared" si="37"/>
        <v>5.8195861573650349</v>
      </c>
      <c r="AR13" s="28">
        <f t="shared" si="37"/>
        <v>7.7169775201990269</v>
      </c>
      <c r="AS13" s="28">
        <f t="shared" si="37"/>
        <v>7.1583957895433059</v>
      </c>
      <c r="AT13" s="28">
        <f t="shared" si="37"/>
        <v>7.856438018444555</v>
      </c>
      <c r="AU13" s="28">
        <f t="shared" si="37"/>
        <v>7.5097107546214703</v>
      </c>
      <c r="AV13" s="28">
        <f t="shared" si="37"/>
        <v>7.0719983192379976</v>
      </c>
      <c r="AW13" s="28">
        <f t="shared" si="37"/>
        <v>6.1262699450933917</v>
      </c>
      <c r="AX13" s="28">
        <f t="shared" ref="AX13:BE18" si="38">LOG10(V13)</f>
        <v>9.7947877956733862</v>
      </c>
      <c r="AY13" s="28">
        <f t="shared" si="38"/>
        <v>9.322357842179132</v>
      </c>
      <c r="AZ13" s="28">
        <f t="shared" si="38"/>
        <v>8.8808037550417449</v>
      </c>
      <c r="BA13" s="28">
        <f t="shared" si="38"/>
        <v>8.4065863047051739</v>
      </c>
      <c r="BB13" s="28">
        <f t="shared" si="38"/>
        <v>7.1341899727628109</v>
      </c>
      <c r="BC13" s="28">
        <f t="shared" si="38"/>
        <v>8.5838252117868183</v>
      </c>
      <c r="BD13" s="28">
        <f t="shared" si="38"/>
        <v>7.158451389300418</v>
      </c>
      <c r="BE13" s="28">
        <f t="shared" si="38"/>
        <v>8.8828571834308754</v>
      </c>
      <c r="BF13" s="32"/>
      <c r="BG13" s="32"/>
      <c r="BH13" s="32"/>
      <c r="BI13" s="28">
        <f t="shared" si="11"/>
        <v>2.8891315303630849</v>
      </c>
      <c r="BJ13" s="28">
        <f>(AH13-5.9974)/1.1314</f>
        <v>1.1075096320894189</v>
      </c>
      <c r="BK13" s="28">
        <f>(AI13-8.051)/0.9447</f>
        <v>1.2906332854376406</v>
      </c>
      <c r="BL13" s="28">
        <f>(AJ13-8.051)/0.9447</f>
        <v>1.1227646153262296</v>
      </c>
      <c r="BM13" s="28">
        <f>(AK13-8.3449)/0.9408</f>
        <v>0.73525398410838927</v>
      </c>
      <c r="BN13" s="28">
        <f>(AL13-7.5263)/0.9176</f>
        <v>1.8040079008024212</v>
      </c>
      <c r="BO13" s="28">
        <f>(AM13-7.0015)/1.1126</f>
        <v>1.4804150979616575</v>
      </c>
      <c r="BP13" s="28">
        <f>(AN13-7.5901)/0.8567</f>
        <v>1.1827961893022878</v>
      </c>
      <c r="BQ13" s="28">
        <f>(AO13-5.9134)/1.2361</f>
        <v>1.8484343976160198</v>
      </c>
      <c r="BR13" s="28">
        <f t="shared" si="18"/>
        <v>2.9518419917460443</v>
      </c>
      <c r="BS13" s="28">
        <f>(AQ13-6.7219)/0.9346</f>
        <v>-0.96545457161883674</v>
      </c>
      <c r="BT13" s="28">
        <f>(AR13-6.9453)/0.8638</f>
        <v>0.89335207246935322</v>
      </c>
      <c r="BU13" s="28">
        <f>(AS13-7.3329)/0.8373</f>
        <v>-0.20841300663644394</v>
      </c>
      <c r="BV13" s="28">
        <f>(AT13-6.7448)/0.846</f>
        <v>1.3139929296034933</v>
      </c>
      <c r="BW13" s="28">
        <f>(AU13-7.1878)/0.9406</f>
        <v>0.3422397986619925</v>
      </c>
      <c r="BX13" s="28">
        <f>(AV13-7.0163)/0.9277</f>
        <v>6.0039149766085369E-2</v>
      </c>
      <c r="BY13" s="28">
        <f>(AW13-5.9407)/1.1253</f>
        <v>0.16490708708201554</v>
      </c>
      <c r="BZ13" s="28">
        <f>(AX13-8.0877)/0.8323</f>
        <v>2.0510486551404377</v>
      </c>
      <c r="CA13" s="28">
        <f>(AY13-7.9256)/0.8182</f>
        <v>1.7071105379847613</v>
      </c>
      <c r="CB13" s="28">
        <f>(AZ13-8.1518)/0.9575</f>
        <v>0.76136162406448582</v>
      </c>
      <c r="CC13" s="28">
        <f>(BA13-7.969)/0.9473</f>
        <v>0.46193001657888055</v>
      </c>
      <c r="CD13" s="28">
        <f>(BB13-6.6282)/0.9938</f>
        <v>0.50914668219240411</v>
      </c>
      <c r="CE13" s="28">
        <f>(BC13-7.0903)/0.8553</f>
        <v>1.7462004113022547</v>
      </c>
      <c r="CF13" s="28">
        <f>(BD13-5.4628)/1.3003</f>
        <v>1.3040462887798341</v>
      </c>
      <c r="CG13" s="28">
        <f>(BE13-8.125)/0.5654</f>
        <v>1.3403911981444558</v>
      </c>
      <c r="CH13" s="28"/>
      <c r="CI13" s="28"/>
      <c r="CJ13" s="28">
        <f>10^BI13</f>
        <v>774.69638671098835</v>
      </c>
      <c r="CK13" s="28">
        <f t="shared" ref="CK13:CZ18" si="39">10^BJ13</f>
        <v>12.808835025592472</v>
      </c>
      <c r="CL13" s="28">
        <f t="shared" si="39"/>
        <v>19.526899247037829</v>
      </c>
      <c r="CM13" s="28">
        <f t="shared" si="39"/>
        <v>13.266752138358566</v>
      </c>
      <c r="CN13" s="28">
        <f t="shared" si="39"/>
        <v>5.4356812808100461</v>
      </c>
      <c r="CO13" s="28">
        <f t="shared" si="39"/>
        <v>63.680710576926636</v>
      </c>
      <c r="CP13" s="28">
        <f t="shared" si="39"/>
        <v>30.228395652388194</v>
      </c>
      <c r="CQ13" s="28">
        <f t="shared" si="39"/>
        <v>15.233376966317216</v>
      </c>
      <c r="CR13" s="28">
        <f t="shared" si="39"/>
        <v>70.539828201462001</v>
      </c>
      <c r="CS13" s="28">
        <f t="shared" si="39"/>
        <v>895.03906652272599</v>
      </c>
      <c r="CT13" s="28">
        <f t="shared" si="39"/>
        <v>0.10827929722864986</v>
      </c>
      <c r="CU13" s="28">
        <f t="shared" si="39"/>
        <v>7.8226170904216019</v>
      </c>
      <c r="CV13" s="28">
        <f t="shared" si="39"/>
        <v>0.61885227720445712</v>
      </c>
      <c r="CW13" s="28">
        <f t="shared" si="39"/>
        <v>20.605963660973995</v>
      </c>
      <c r="CX13" s="28">
        <f t="shared" si="39"/>
        <v>2.1990737712130204</v>
      </c>
      <c r="CY13" s="28">
        <f t="shared" si="39"/>
        <v>1.1482571272370363</v>
      </c>
      <c r="CZ13" s="28">
        <f t="shared" si="39"/>
        <v>1.4618643898781261</v>
      </c>
      <c r="DA13" s="28">
        <f t="shared" ref="DA13:DH18" si="40">10^BZ13</f>
        <v>112.47309734452288</v>
      </c>
      <c r="DB13" s="28">
        <f t="shared" si="40"/>
        <v>50.94605240366721</v>
      </c>
      <c r="DC13" s="28">
        <f t="shared" si="40"/>
        <v>5.7724691963026107</v>
      </c>
      <c r="DD13" s="28">
        <f t="shared" si="40"/>
        <v>2.8968767393101702</v>
      </c>
      <c r="DE13" s="28">
        <f t="shared" si="40"/>
        <v>3.2295847240507762</v>
      </c>
      <c r="DF13" s="28">
        <f t="shared" si="40"/>
        <v>55.744292947452728</v>
      </c>
      <c r="DG13" s="28">
        <f t="shared" si="40"/>
        <v>20.139388917931544</v>
      </c>
      <c r="DH13" s="28">
        <f t="shared" si="40"/>
        <v>21.897331752798049</v>
      </c>
      <c r="DI13" s="38"/>
      <c r="DJ13" s="28"/>
      <c r="DK13" s="37">
        <f t="shared" ref="DK13:DT18" si="41">16*CJ13</f>
        <v>12395.142187375814</v>
      </c>
      <c r="DL13" s="37">
        <f t="shared" si="41"/>
        <v>204.94136040947956</v>
      </c>
      <c r="DM13" s="37">
        <f t="shared" si="41"/>
        <v>312.43038795260526</v>
      </c>
      <c r="DN13" s="37">
        <f t="shared" si="41"/>
        <v>212.26803421373705</v>
      </c>
      <c r="DO13" s="37">
        <f t="shared" si="41"/>
        <v>86.970900492960737</v>
      </c>
      <c r="DP13" s="37">
        <f t="shared" si="41"/>
        <v>1018.8913692308262</v>
      </c>
      <c r="DQ13" s="37">
        <f t="shared" si="41"/>
        <v>483.6543304382111</v>
      </c>
      <c r="DR13" s="37">
        <f t="shared" si="41"/>
        <v>243.73403146107546</v>
      </c>
      <c r="DS13" s="37">
        <f t="shared" si="41"/>
        <v>1128.637251223392</v>
      </c>
      <c r="DT13" s="37">
        <f t="shared" si="41"/>
        <v>14320.625064363616</v>
      </c>
      <c r="DU13" s="37">
        <f t="shared" ref="DU13:ED18" si="42">16*CT13</f>
        <v>1.7324687556583978</v>
      </c>
      <c r="DV13" s="37">
        <f t="shared" si="42"/>
        <v>125.16187344674563</v>
      </c>
      <c r="DW13" s="37">
        <f t="shared" si="42"/>
        <v>9.901636435271314</v>
      </c>
      <c r="DX13" s="37">
        <f t="shared" si="42"/>
        <v>329.69541857558391</v>
      </c>
      <c r="DY13" s="37">
        <f t="shared" si="42"/>
        <v>35.185180339408326</v>
      </c>
      <c r="DZ13" s="37">
        <f t="shared" si="42"/>
        <v>18.372114035792581</v>
      </c>
      <c r="EA13" s="37">
        <f t="shared" si="42"/>
        <v>23.389830238050017</v>
      </c>
      <c r="EB13" s="37">
        <f t="shared" si="42"/>
        <v>1799.5695575123661</v>
      </c>
      <c r="EC13" s="37">
        <f t="shared" si="42"/>
        <v>815.13683845867536</v>
      </c>
      <c r="ED13" s="37">
        <f t="shared" si="42"/>
        <v>92.359507140841771</v>
      </c>
      <c r="EE13" s="37">
        <f t="shared" ref="EE13:EI18" si="43">16*DD13</f>
        <v>46.350027828962723</v>
      </c>
      <c r="EF13" s="37">
        <f t="shared" si="43"/>
        <v>51.67335558481242</v>
      </c>
      <c r="EG13" s="37">
        <f t="shared" si="43"/>
        <v>891.90868715924364</v>
      </c>
      <c r="EH13" s="37">
        <f t="shared" si="43"/>
        <v>322.23022268690471</v>
      </c>
      <c r="EI13" s="37">
        <f t="shared" si="43"/>
        <v>350.35730804476879</v>
      </c>
      <c r="EJ13" s="37"/>
      <c r="EK13" s="37"/>
      <c r="EL13" s="37"/>
      <c r="EM13" s="37">
        <f t="shared" ref="EM13:EV18" si="44">DK13*1.5/1000</f>
        <v>18.59271328106372</v>
      </c>
      <c r="EN13" s="37">
        <f t="shared" si="44"/>
        <v>0.30741204061421934</v>
      </c>
      <c r="EO13" s="37">
        <f t="shared" si="44"/>
        <v>0.46864558192890787</v>
      </c>
      <c r="EP13" s="37">
        <f t="shared" si="44"/>
        <v>0.31840205132060556</v>
      </c>
      <c r="EQ13" s="37">
        <f t="shared" si="44"/>
        <v>0.13045635073944112</v>
      </c>
      <c r="ER13" s="37">
        <f t="shared" si="44"/>
        <v>1.5283370538462393</v>
      </c>
      <c r="ES13" s="37">
        <f t="shared" si="44"/>
        <v>0.72548149565731657</v>
      </c>
      <c r="ET13" s="37">
        <f t="shared" si="44"/>
        <v>0.36560104719161318</v>
      </c>
      <c r="EU13" s="37">
        <f t="shared" si="44"/>
        <v>1.6929558768350881</v>
      </c>
      <c r="EV13" s="37">
        <f t="shared" si="44"/>
        <v>21.480937596545424</v>
      </c>
      <c r="EW13" s="37">
        <f t="shared" ref="EW13:FF18" si="45">DU13*1.5/1000</f>
        <v>2.5987031334875964E-3</v>
      </c>
      <c r="EX13" s="37">
        <f t="shared" si="45"/>
        <v>0.18774281017011846</v>
      </c>
      <c r="EY13" s="37">
        <f t="shared" si="45"/>
        <v>1.4852454652906971E-2</v>
      </c>
      <c r="EZ13" s="37">
        <f t="shared" si="45"/>
        <v>0.49454312786337584</v>
      </c>
      <c r="FA13" s="37">
        <f t="shared" si="45"/>
        <v>5.2777770509112483E-2</v>
      </c>
      <c r="FB13" s="37">
        <f t="shared" si="45"/>
        <v>2.7558171053688872E-2</v>
      </c>
      <c r="FC13" s="37">
        <f t="shared" si="45"/>
        <v>3.5084745357075023E-2</v>
      </c>
      <c r="FD13" s="37">
        <f t="shared" si="45"/>
        <v>2.699354336268549</v>
      </c>
      <c r="FE13" s="37">
        <f t="shared" si="45"/>
        <v>1.2227052576880131</v>
      </c>
      <c r="FF13" s="37">
        <f t="shared" si="45"/>
        <v>0.13853926071126266</v>
      </c>
      <c r="FG13" s="37">
        <f t="shared" ref="FG13:FK18" si="46">EE13*1.5/1000</f>
        <v>6.9525041743444094E-2</v>
      </c>
      <c r="FH13" s="37">
        <f t="shared" si="46"/>
        <v>7.7510033377218637E-2</v>
      </c>
      <c r="FI13" s="37">
        <f t="shared" si="46"/>
        <v>1.3378630307388655</v>
      </c>
      <c r="FJ13" s="37">
        <f t="shared" si="46"/>
        <v>0.48334533403035712</v>
      </c>
      <c r="FK13" s="37">
        <f t="shared" si="46"/>
        <v>0.52553596206715314</v>
      </c>
    </row>
    <row r="14" spans="1:167" s="4" customFormat="1" ht="14" x14ac:dyDescent="0.15">
      <c r="A14" s="5" t="s">
        <v>47</v>
      </c>
      <c r="B14" s="5" t="s">
        <v>125</v>
      </c>
      <c r="C14" s="5" t="s">
        <v>130</v>
      </c>
      <c r="D14" s="6">
        <v>23442320.274061501</v>
      </c>
      <c r="E14" s="6">
        <v>4166529570.4667702</v>
      </c>
      <c r="F14" s="4">
        <v>19846522.777173098</v>
      </c>
      <c r="G14" s="6">
        <v>1817423208.8350201</v>
      </c>
      <c r="H14" s="6">
        <v>1316612683.5493</v>
      </c>
      <c r="I14" s="6">
        <v>1085461799.3173599</v>
      </c>
      <c r="J14" s="6">
        <v>1539585887.8420899</v>
      </c>
      <c r="K14" s="6">
        <v>477040930.57330698</v>
      </c>
      <c r="L14" s="6">
        <v>403856787.94825703</v>
      </c>
      <c r="M14" s="6">
        <v>161131685.06144699</v>
      </c>
      <c r="N14" s="6">
        <f>PeakArea!N46</f>
        <v>12284796.7930777</v>
      </c>
      <c r="O14" s="6">
        <v>807421.32557713601</v>
      </c>
      <c r="P14" s="6">
        <v>50923310.678792</v>
      </c>
      <c r="Q14" s="6">
        <v>16171521.763084</v>
      </c>
      <c r="R14" s="6">
        <v>69391387.275515094</v>
      </c>
      <c r="S14" s="6">
        <v>31539383.651602499</v>
      </c>
      <c r="T14" s="6">
        <v>12102228.655441299</v>
      </c>
      <c r="U14" s="6">
        <v>844918.52537402895</v>
      </c>
      <c r="V14" s="6">
        <v>6188530219.1022997</v>
      </c>
      <c r="W14" s="6">
        <v>2121693281.6942401</v>
      </c>
      <c r="X14" s="6">
        <v>769729890.678056</v>
      </c>
      <c r="Y14" s="6">
        <v>256605265.95723799</v>
      </c>
      <c r="Z14" s="7">
        <v>14439723.5184577</v>
      </c>
      <c r="AA14" s="7">
        <v>383178458.94915998</v>
      </c>
      <c r="AB14" s="7">
        <v>16651896.790731501</v>
      </c>
      <c r="AC14" s="7">
        <v>773902658.07321894</v>
      </c>
      <c r="AD14" s="27"/>
      <c r="AE14" s="27"/>
      <c r="AF14" s="32"/>
      <c r="AG14" s="28">
        <f t="shared" ref="AG14:AG18" si="47">LOG10(E14)</f>
        <v>9.6197744684237563</v>
      </c>
      <c r="AH14" s="28">
        <f t="shared" si="37"/>
        <v>7.2976844269192469</v>
      </c>
      <c r="AI14" s="28">
        <f t="shared" si="37"/>
        <v>9.2594560697738455</v>
      </c>
      <c r="AJ14" s="28">
        <f t="shared" si="37"/>
        <v>9.1194580345392442</v>
      </c>
      <c r="AK14" s="28">
        <f t="shared" si="37"/>
        <v>9.0356145439234616</v>
      </c>
      <c r="AL14" s="28">
        <f t="shared" si="37"/>
        <v>9.1874039216090964</v>
      </c>
      <c r="AM14" s="28">
        <f t="shared" si="37"/>
        <v>8.6785556435254616</v>
      </c>
      <c r="AN14" s="28">
        <f t="shared" si="37"/>
        <v>8.6062273868179346</v>
      </c>
      <c r="AO14" s="28">
        <f t="shared" si="37"/>
        <v>8.2071809488258243</v>
      </c>
      <c r="AP14" s="28">
        <f t="shared" si="37"/>
        <v>7.0893679770655966</v>
      </c>
      <c r="AQ14" s="28">
        <f t="shared" si="37"/>
        <v>5.9071002157928545</v>
      </c>
      <c r="AR14" s="28">
        <f t="shared" si="37"/>
        <v>7.7069166307002259</v>
      </c>
      <c r="AS14" s="28">
        <f t="shared" si="37"/>
        <v>7.2087508895547421</v>
      </c>
      <c r="AT14" s="28">
        <f t="shared" si="37"/>
        <v>7.8413055700105092</v>
      </c>
      <c r="AU14" s="28">
        <f t="shared" si="37"/>
        <v>7.4988532020137004</v>
      </c>
      <c r="AV14" s="28">
        <f t="shared" si="37"/>
        <v>7.0828653540879234</v>
      </c>
      <c r="AW14" s="28">
        <f t="shared" si="37"/>
        <v>5.9268148323976924</v>
      </c>
      <c r="AX14" s="28">
        <f t="shared" si="38"/>
        <v>9.7915875159784438</v>
      </c>
      <c r="AY14" s="28">
        <f t="shared" si="38"/>
        <v>9.3266826011979518</v>
      </c>
      <c r="AZ14" s="28">
        <f t="shared" si="38"/>
        <v>8.8863383517075718</v>
      </c>
      <c r="BA14" s="28">
        <f t="shared" si="38"/>
        <v>8.4092655645591901</v>
      </c>
      <c r="BB14" s="28">
        <f t="shared" si="38"/>
        <v>7.1595588777517847</v>
      </c>
      <c r="BC14" s="28">
        <f t="shared" si="38"/>
        <v>8.5834010864647858</v>
      </c>
      <c r="BD14" s="28">
        <f t="shared" si="38"/>
        <v>7.2214637104447004</v>
      </c>
      <c r="BE14" s="28">
        <f t="shared" si="38"/>
        <v>8.8886863383053232</v>
      </c>
      <c r="BF14" s="32"/>
      <c r="BG14" s="32"/>
      <c r="BH14" s="32"/>
      <c r="BI14" s="28">
        <f t="shared" si="11"/>
        <v>2.8887626630706444</v>
      </c>
      <c r="BJ14" s="28">
        <f t="shared" ref="BJ14:BJ18" si="48">(AH14-5.9974)/1.1314</f>
        <v>1.1492703083960112</v>
      </c>
      <c r="BK14" s="28">
        <f t="shared" ref="BK14:BL18" si="49">(AI14-8.051)/0.9447</f>
        <v>1.2791955856608928</v>
      </c>
      <c r="BL14" s="28">
        <f t="shared" si="49"/>
        <v>1.1310024711964053</v>
      </c>
      <c r="BM14" s="28">
        <f t="shared" ref="BM14:BM18" si="50">(AK14-8.3449)/0.9408</f>
        <v>0.73417787406830437</v>
      </c>
      <c r="BN14" s="28">
        <f t="shared" ref="BN14:BN18" si="51">(AL14-7.5263)/0.9176</f>
        <v>1.8102701848399045</v>
      </c>
      <c r="BO14" s="28">
        <f t="shared" ref="BO14:BO18" si="52">(AM14-7.0015)/1.1126</f>
        <v>1.5073302566290325</v>
      </c>
      <c r="BP14" s="28">
        <f t="shared" ref="BP14:BP18" si="53">(AN14-7.5901)/0.8567</f>
        <v>1.1860947669171646</v>
      </c>
      <c r="BQ14" s="28">
        <f t="shared" ref="BQ14:BQ18" si="54">(AO14-5.9134)/1.2361</f>
        <v>1.8556596948675868</v>
      </c>
      <c r="BR14" s="28">
        <f t="shared" si="18"/>
        <v>2.8953945929525915</v>
      </c>
      <c r="BS14" s="28">
        <f t="shared" ref="BS14:BS18" si="55">(AQ14-6.7219)/0.9346</f>
        <v>-0.87181658913668447</v>
      </c>
      <c r="BT14" s="28">
        <f t="shared" ref="BT14:BT18" si="56">(AR14-6.9453)/0.8638</f>
        <v>0.88170482831700203</v>
      </c>
      <c r="BU14" s="28">
        <f t="shared" ref="BU14:BU18" si="57">(AS14-7.3329)/0.8373</f>
        <v>-0.14827315232922289</v>
      </c>
      <c r="BV14" s="28">
        <f t="shared" ref="BV14:BV18" si="58">(AT14-6.7448)/0.846</f>
        <v>1.2961058747169143</v>
      </c>
      <c r="BW14" s="28">
        <f t="shared" ref="BW14:BW18" si="59">(AU14-7.1878)/0.9406</f>
        <v>0.33069657879406789</v>
      </c>
      <c r="BX14" s="28">
        <f t="shared" ref="BX14:BX18" si="60">(AV14-7.0163)/0.9277</f>
        <v>7.1753103468710999E-2</v>
      </c>
      <c r="BY14" s="28">
        <f t="shared" ref="BY14:BY18" si="61">(AW14-5.9407)/1.1253</f>
        <v>-1.2339080780509456E-2</v>
      </c>
      <c r="BZ14" s="28">
        <f t="shared" ref="BZ14:BZ18" si="62">(AX14-8.0877)/0.8323</f>
        <v>2.0472035515780895</v>
      </c>
      <c r="CA14" s="28">
        <f t="shared" ref="CA14:CA18" si="63">(AY14-7.9256)/0.8182</f>
        <v>1.7123962371033385</v>
      </c>
      <c r="CB14" s="28">
        <f t="shared" ref="CB14:CB18" si="64">(AZ14-8.1518)/0.9575</f>
        <v>0.7671418816789265</v>
      </c>
      <c r="CC14" s="28">
        <f t="shared" ref="CC14:CC18" si="65">(BA14-7.969)/0.9473</f>
        <v>0.46475832846953419</v>
      </c>
      <c r="CD14" s="28">
        <f t="shared" ref="CD14:CD18" si="66">(BB14-6.6282)/0.9938</f>
        <v>0.53467385565685754</v>
      </c>
      <c r="CE14" s="28">
        <f t="shared" ref="CE14:CE18" si="67">(BC14-7.0903)/0.8553</f>
        <v>1.7457045322866664</v>
      </c>
      <c r="CF14" s="28">
        <f t="shared" ref="CF14:CF18" si="68">(BD14-5.4628)/1.3003</f>
        <v>1.3525061220062298</v>
      </c>
      <c r="CG14" s="28">
        <f t="shared" ref="CG14:CG18" si="69">(BE14-8.125)/0.5654</f>
        <v>1.3507009874519333</v>
      </c>
      <c r="CH14" s="28"/>
      <c r="CI14" s="28"/>
      <c r="CJ14" s="28">
        <f t="shared" ref="CJ14:CJ18" si="70">10^BI14</f>
        <v>774.03867898057592</v>
      </c>
      <c r="CK14" s="28">
        <f t="shared" si="39"/>
        <v>14.101662241916488</v>
      </c>
      <c r="CL14" s="28">
        <f t="shared" si="39"/>
        <v>19.019346283360345</v>
      </c>
      <c r="CM14" s="28">
        <f t="shared" si="39"/>
        <v>13.520802566983473</v>
      </c>
      <c r="CN14" s="28">
        <f t="shared" si="39"/>
        <v>5.4222292326875703</v>
      </c>
      <c r="CO14" s="28">
        <f t="shared" si="39"/>
        <v>64.605603073030707</v>
      </c>
      <c r="CP14" s="28">
        <f t="shared" si="39"/>
        <v>32.161052769110846</v>
      </c>
      <c r="CQ14" s="28">
        <f t="shared" si="39"/>
        <v>15.349518864070152</v>
      </c>
      <c r="CR14" s="28">
        <f t="shared" si="39"/>
        <v>71.723206123130069</v>
      </c>
      <c r="CS14" s="28">
        <f t="shared" si="39"/>
        <v>785.94941124032312</v>
      </c>
      <c r="CT14" s="28">
        <f t="shared" si="39"/>
        <v>0.13433321562145331</v>
      </c>
      <c r="CU14" s="28">
        <f t="shared" si="39"/>
        <v>7.6156123296832794</v>
      </c>
      <c r="CV14" s="28">
        <f t="shared" si="39"/>
        <v>0.71076633194792549</v>
      </c>
      <c r="CW14" s="28">
        <f t="shared" si="39"/>
        <v>19.77451655484613</v>
      </c>
      <c r="CX14" s="28">
        <f t="shared" si="39"/>
        <v>2.1413939867287963</v>
      </c>
      <c r="CY14" s="28">
        <f t="shared" si="39"/>
        <v>1.1796498137480584</v>
      </c>
      <c r="CZ14" s="28">
        <f t="shared" si="39"/>
        <v>0.97198803577933424</v>
      </c>
      <c r="DA14" s="28">
        <f t="shared" si="40"/>
        <v>111.4816920088376</v>
      </c>
      <c r="DB14" s="28">
        <f t="shared" si="40"/>
        <v>51.569893806669114</v>
      </c>
      <c r="DC14" s="28">
        <f t="shared" si="40"/>
        <v>5.849811631403746</v>
      </c>
      <c r="DD14" s="28">
        <f t="shared" si="40"/>
        <v>2.9158040071581048</v>
      </c>
      <c r="DE14" s="28">
        <f t="shared" si="40"/>
        <v>3.4251047310283971</v>
      </c>
      <c r="DF14" s="28">
        <f t="shared" si="40"/>
        <v>55.680680234980954</v>
      </c>
      <c r="DG14" s="28">
        <f t="shared" si="40"/>
        <v>22.516771571534893</v>
      </c>
      <c r="DH14" s="28">
        <f t="shared" si="40"/>
        <v>22.423375386759307</v>
      </c>
      <c r="DI14" s="38"/>
      <c r="DJ14" s="28"/>
      <c r="DK14" s="37">
        <f t="shared" si="41"/>
        <v>12384.618863689215</v>
      </c>
      <c r="DL14" s="37">
        <f t="shared" si="41"/>
        <v>225.62659587066381</v>
      </c>
      <c r="DM14" s="37">
        <f t="shared" si="41"/>
        <v>304.30954053376553</v>
      </c>
      <c r="DN14" s="37">
        <f t="shared" si="41"/>
        <v>216.33284107173557</v>
      </c>
      <c r="DO14" s="37">
        <f t="shared" si="41"/>
        <v>86.755667723001125</v>
      </c>
      <c r="DP14" s="37">
        <f t="shared" si="41"/>
        <v>1033.6896491684913</v>
      </c>
      <c r="DQ14" s="37">
        <f t="shared" si="41"/>
        <v>514.57684430577353</v>
      </c>
      <c r="DR14" s="37">
        <f t="shared" si="41"/>
        <v>245.59230182512243</v>
      </c>
      <c r="DS14" s="37">
        <f t="shared" si="41"/>
        <v>1147.5712979700811</v>
      </c>
      <c r="DT14" s="37">
        <f t="shared" si="41"/>
        <v>12575.19057984517</v>
      </c>
      <c r="DU14" s="37">
        <f t="shared" si="42"/>
        <v>2.149331449943253</v>
      </c>
      <c r="DV14" s="37">
        <f t="shared" si="42"/>
        <v>121.84979727493247</v>
      </c>
      <c r="DW14" s="37">
        <f t="shared" si="42"/>
        <v>11.372261311166808</v>
      </c>
      <c r="DX14" s="37">
        <f t="shared" si="42"/>
        <v>316.39226487753808</v>
      </c>
      <c r="DY14" s="37">
        <f t="shared" si="42"/>
        <v>34.262303787660741</v>
      </c>
      <c r="DZ14" s="37">
        <f t="shared" si="42"/>
        <v>18.874397019968935</v>
      </c>
      <c r="EA14" s="37">
        <f t="shared" si="42"/>
        <v>15.551808572469348</v>
      </c>
      <c r="EB14" s="37">
        <f t="shared" si="42"/>
        <v>1783.7070721414016</v>
      </c>
      <c r="EC14" s="37">
        <f t="shared" si="42"/>
        <v>825.11830090670583</v>
      </c>
      <c r="ED14" s="37">
        <f t="shared" si="42"/>
        <v>93.596986102459937</v>
      </c>
      <c r="EE14" s="37">
        <f t="shared" si="43"/>
        <v>46.652864114529677</v>
      </c>
      <c r="EF14" s="37">
        <f t="shared" si="43"/>
        <v>54.801675696454353</v>
      </c>
      <c r="EG14" s="37">
        <f t="shared" si="43"/>
        <v>890.89088375969527</v>
      </c>
      <c r="EH14" s="37">
        <f t="shared" si="43"/>
        <v>360.26834514455828</v>
      </c>
      <c r="EI14" s="37">
        <f t="shared" si="43"/>
        <v>358.77400618814892</v>
      </c>
      <c r="EJ14" s="37"/>
      <c r="EK14" s="37"/>
      <c r="EL14" s="37"/>
      <c r="EM14" s="37">
        <f t="shared" si="44"/>
        <v>18.576928295533822</v>
      </c>
      <c r="EN14" s="37">
        <f t="shared" si="44"/>
        <v>0.33843989380599571</v>
      </c>
      <c r="EO14" s="37">
        <f t="shared" si="44"/>
        <v>0.45646431080064825</v>
      </c>
      <c r="EP14" s="37">
        <f t="shared" si="44"/>
        <v>0.32449926160760334</v>
      </c>
      <c r="EQ14" s="37">
        <f t="shared" si="44"/>
        <v>0.13013350158450168</v>
      </c>
      <c r="ER14" s="37">
        <f t="shared" si="44"/>
        <v>1.5505344737527371</v>
      </c>
      <c r="ES14" s="37">
        <f t="shared" si="44"/>
        <v>0.77186526645866027</v>
      </c>
      <c r="ET14" s="37">
        <f t="shared" si="44"/>
        <v>0.36838845273768367</v>
      </c>
      <c r="EU14" s="37">
        <f t="shared" si="44"/>
        <v>1.7213569469551218</v>
      </c>
      <c r="EV14" s="37">
        <f t="shared" si="44"/>
        <v>18.862785869767755</v>
      </c>
      <c r="EW14" s="37">
        <f t="shared" si="45"/>
        <v>3.2239971749148796E-3</v>
      </c>
      <c r="EX14" s="37">
        <f t="shared" si="45"/>
        <v>0.1827746959123987</v>
      </c>
      <c r="EY14" s="37">
        <f t="shared" si="45"/>
        <v>1.705839196675021E-2</v>
      </c>
      <c r="EZ14" s="37">
        <f t="shared" si="45"/>
        <v>0.47458839731630714</v>
      </c>
      <c r="FA14" s="37">
        <f t="shared" si="45"/>
        <v>5.1393455681491111E-2</v>
      </c>
      <c r="FB14" s="37">
        <f t="shared" si="45"/>
        <v>2.8311595529953403E-2</v>
      </c>
      <c r="FC14" s="37">
        <f t="shared" si="45"/>
        <v>2.3327712858704022E-2</v>
      </c>
      <c r="FD14" s="37">
        <f t="shared" si="45"/>
        <v>2.675560608212102</v>
      </c>
      <c r="FE14" s="37">
        <f t="shared" si="45"/>
        <v>1.2376774513600588</v>
      </c>
      <c r="FF14" s="37">
        <f t="shared" si="45"/>
        <v>0.14039547915368991</v>
      </c>
      <c r="FG14" s="37">
        <f t="shared" si="46"/>
        <v>6.9979296171794519E-2</v>
      </c>
      <c r="FH14" s="37">
        <f t="shared" si="46"/>
        <v>8.2202513544681527E-2</v>
      </c>
      <c r="FI14" s="37">
        <f t="shared" si="46"/>
        <v>1.3363363256395429</v>
      </c>
      <c r="FJ14" s="37">
        <f t="shared" si="46"/>
        <v>0.54040251771683745</v>
      </c>
      <c r="FK14" s="37">
        <f t="shared" si="46"/>
        <v>0.53816100928222343</v>
      </c>
    </row>
    <row r="15" spans="1:167" s="4" customFormat="1" ht="14" x14ac:dyDescent="0.15">
      <c r="A15" s="5" t="s">
        <v>48</v>
      </c>
      <c r="B15" s="5" t="s">
        <v>125</v>
      </c>
      <c r="C15" s="5" t="s">
        <v>130</v>
      </c>
      <c r="D15" s="6">
        <v>22005105.4292733</v>
      </c>
      <c r="E15" s="6">
        <v>4148489289.3917298</v>
      </c>
      <c r="F15" s="4">
        <v>18043395.877956301</v>
      </c>
      <c r="G15" s="6">
        <v>1839006865.7258799</v>
      </c>
      <c r="H15" s="6">
        <v>1296702787.0908799</v>
      </c>
      <c r="I15" s="6">
        <v>1052820585.66202</v>
      </c>
      <c r="J15" s="6">
        <v>1528683457.34867</v>
      </c>
      <c r="K15" s="6">
        <v>482374029.22154599</v>
      </c>
      <c r="L15" s="6">
        <v>404489971.67274398</v>
      </c>
      <c r="M15" s="6">
        <v>163970366.91549101</v>
      </c>
      <c r="N15" s="6">
        <f>PeakArea!N47</f>
        <v>14813420.273387499</v>
      </c>
      <c r="O15" s="6">
        <v>801221.76696424303</v>
      </c>
      <c r="P15" s="6">
        <v>48977860.138845302</v>
      </c>
      <c r="Q15" s="6">
        <v>15671002.761434801</v>
      </c>
      <c r="R15" s="6">
        <v>70431660.411758304</v>
      </c>
      <c r="S15" s="6">
        <v>34389263.6591864</v>
      </c>
      <c r="T15" s="6">
        <v>13805693.708294</v>
      </c>
      <c r="U15" s="6">
        <v>1173195.81017522</v>
      </c>
      <c r="V15" s="6">
        <v>5870689873.34622</v>
      </c>
      <c r="W15" s="6">
        <v>2024776168.1651499</v>
      </c>
      <c r="X15" s="6">
        <v>711469842.91819406</v>
      </c>
      <c r="Y15" s="6">
        <v>245449545.48877299</v>
      </c>
      <c r="Z15" s="7">
        <v>15663676.7054959</v>
      </c>
      <c r="AA15" s="7">
        <v>404931471.50267202</v>
      </c>
      <c r="AB15" s="7">
        <v>16990486.905592501</v>
      </c>
      <c r="AC15" s="7">
        <v>814450524.25193095</v>
      </c>
      <c r="AD15" s="27"/>
      <c r="AE15" s="27"/>
      <c r="AF15" s="32"/>
      <c r="AG15" s="28">
        <f t="shared" si="47"/>
        <v>9.6178899731632654</v>
      </c>
      <c r="AH15" s="28">
        <f t="shared" si="37"/>
        <v>7.256318277788222</v>
      </c>
      <c r="AI15" s="28">
        <f t="shared" si="37"/>
        <v>9.2645833506308435</v>
      </c>
      <c r="AJ15" s="28">
        <f t="shared" si="37"/>
        <v>9.112840444304581</v>
      </c>
      <c r="AK15" s="28">
        <f t="shared" si="37"/>
        <v>9.0223543680556109</v>
      </c>
      <c r="AL15" s="28">
        <f t="shared" si="37"/>
        <v>9.184317565883914</v>
      </c>
      <c r="AM15" s="28">
        <f t="shared" si="37"/>
        <v>8.6833839175620398</v>
      </c>
      <c r="AN15" s="28">
        <f t="shared" si="37"/>
        <v>8.6069077588254768</v>
      </c>
      <c r="AO15" s="28">
        <f t="shared" si="37"/>
        <v>8.2147653684872424</v>
      </c>
      <c r="AP15" s="28">
        <f t="shared" si="37"/>
        <v>7.1706553444336176</v>
      </c>
      <c r="AQ15" s="28">
        <f t="shared" si="37"/>
        <v>5.9037527393535001</v>
      </c>
      <c r="AR15" s="28">
        <f t="shared" si="37"/>
        <v>7.689999806713713</v>
      </c>
      <c r="AS15" s="28">
        <f t="shared" si="37"/>
        <v>7.1950967871402076</v>
      </c>
      <c r="AT15" s="28">
        <f t="shared" si="37"/>
        <v>7.8477679269151803</v>
      </c>
      <c r="AU15" s="28">
        <f t="shared" si="37"/>
        <v>7.5364228768346404</v>
      </c>
      <c r="AV15" s="28">
        <f t="shared" si="37"/>
        <v>7.1400582339462932</v>
      </c>
      <c r="AW15" s="28">
        <f t="shared" si="37"/>
        <v>6.0693705033188872</v>
      </c>
      <c r="AX15" s="28">
        <f t="shared" si="38"/>
        <v>9.7686891388256534</v>
      </c>
      <c r="AY15" s="28">
        <f t="shared" si="38"/>
        <v>9.3063770204871794</v>
      </c>
      <c r="AZ15" s="28">
        <f t="shared" si="38"/>
        <v>8.8521564963643833</v>
      </c>
      <c r="BA15" s="28">
        <f t="shared" si="38"/>
        <v>8.3899622322317704</v>
      </c>
      <c r="BB15" s="28">
        <f t="shared" si="38"/>
        <v>7.1948937108183504</v>
      </c>
      <c r="BC15" s="28">
        <f t="shared" si="38"/>
        <v>8.6073815316925817</v>
      </c>
      <c r="BD15" s="28">
        <f t="shared" si="38"/>
        <v>7.2302058248597483</v>
      </c>
      <c r="BE15" s="28">
        <f t="shared" si="38"/>
        <v>8.9108647071871889</v>
      </c>
      <c r="BF15" s="32"/>
      <c r="BG15" s="32"/>
      <c r="BH15" s="32"/>
      <c r="BI15" s="28">
        <f t="shared" si="11"/>
        <v>2.8868677457649725</v>
      </c>
      <c r="BJ15" s="28">
        <f t="shared" si="48"/>
        <v>1.1127083947217804</v>
      </c>
      <c r="BK15" s="28">
        <f t="shared" si="49"/>
        <v>1.2846230026789915</v>
      </c>
      <c r="BL15" s="28">
        <f t="shared" si="49"/>
        <v>1.1239975064089984</v>
      </c>
      <c r="BM15" s="28">
        <f t="shared" si="50"/>
        <v>0.72008329937883719</v>
      </c>
      <c r="BN15" s="28">
        <f t="shared" si="51"/>
        <v>1.8069066759850851</v>
      </c>
      <c r="BO15" s="28">
        <f t="shared" si="52"/>
        <v>1.5116698881557071</v>
      </c>
      <c r="BP15" s="28">
        <f t="shared" si="53"/>
        <v>1.1868889445844253</v>
      </c>
      <c r="BQ15" s="28">
        <f t="shared" si="54"/>
        <v>1.8617954603084235</v>
      </c>
      <c r="BR15" s="28">
        <f t="shared" si="18"/>
        <v>2.9970673476342937</v>
      </c>
      <c r="BS15" s="28">
        <f t="shared" si="55"/>
        <v>-0.87539831012893188</v>
      </c>
      <c r="BT15" s="28">
        <f t="shared" si="56"/>
        <v>0.86212063754771173</v>
      </c>
      <c r="BU15" s="28">
        <f t="shared" si="57"/>
        <v>-0.16458045247795627</v>
      </c>
      <c r="BV15" s="28">
        <f t="shared" si="58"/>
        <v>1.3037445944623884</v>
      </c>
      <c r="BW15" s="28">
        <f t="shared" si="59"/>
        <v>0.37063882291584116</v>
      </c>
      <c r="BX15" s="28">
        <f t="shared" si="60"/>
        <v>0.13340329195461145</v>
      </c>
      <c r="BY15" s="28">
        <f t="shared" si="61"/>
        <v>0.11434328918411758</v>
      </c>
      <c r="BZ15" s="28">
        <f t="shared" si="62"/>
        <v>2.0196913839068285</v>
      </c>
      <c r="CA15" s="28">
        <f t="shared" si="63"/>
        <v>1.6875788566208496</v>
      </c>
      <c r="CB15" s="28">
        <f t="shared" si="64"/>
        <v>0.73144281604635364</v>
      </c>
      <c r="CC15" s="28">
        <f t="shared" si="65"/>
        <v>0.44438111710310363</v>
      </c>
      <c r="CD15" s="28">
        <f t="shared" si="66"/>
        <v>0.57022913143323684</v>
      </c>
      <c r="CE15" s="28">
        <f t="shared" si="67"/>
        <v>1.7737419989390644</v>
      </c>
      <c r="CF15" s="28">
        <f t="shared" si="68"/>
        <v>1.3592292739058283</v>
      </c>
      <c r="CG15" s="28">
        <f t="shared" si="69"/>
        <v>1.3899269670802774</v>
      </c>
      <c r="CH15" s="28"/>
      <c r="CI15" s="28"/>
      <c r="CJ15" s="28">
        <f t="shared" si="70"/>
        <v>770.66874417069948</v>
      </c>
      <c r="CK15" s="28">
        <f t="shared" si="39"/>
        <v>12.963085775389233</v>
      </c>
      <c r="CL15" s="28">
        <f t="shared" si="39"/>
        <v>19.258524157276401</v>
      </c>
      <c r="CM15" s="28">
        <f t="shared" si="39"/>
        <v>13.304467789226152</v>
      </c>
      <c r="CN15" s="28">
        <f t="shared" si="39"/>
        <v>5.2490813002569796</v>
      </c>
      <c r="CO15" s="28">
        <f t="shared" si="39"/>
        <v>64.107180411599217</v>
      </c>
      <c r="CP15" s="28">
        <f t="shared" si="39"/>
        <v>32.484028896971807</v>
      </c>
      <c r="CQ15" s="28">
        <f t="shared" si="39"/>
        <v>15.377613620756001</v>
      </c>
      <c r="CR15" s="28">
        <f t="shared" si="39"/>
        <v>72.743712275247532</v>
      </c>
      <c r="CS15" s="28">
        <f t="shared" si="39"/>
        <v>993.27006650191458</v>
      </c>
      <c r="CT15" s="28">
        <f t="shared" si="39"/>
        <v>0.1332298963037952</v>
      </c>
      <c r="CU15" s="28">
        <f t="shared" si="39"/>
        <v>7.2798199399537822</v>
      </c>
      <c r="CV15" s="28">
        <f t="shared" si="39"/>
        <v>0.68457265516584931</v>
      </c>
      <c r="CW15" s="28">
        <f t="shared" si="39"/>
        <v>20.125403409185878</v>
      </c>
      <c r="CX15" s="28">
        <f t="shared" si="39"/>
        <v>2.3476795822394343</v>
      </c>
      <c r="CY15" s="28">
        <f t="shared" si="39"/>
        <v>1.3595753813626901</v>
      </c>
      <c r="CZ15" s="28">
        <f t="shared" si="39"/>
        <v>1.3011977066919278</v>
      </c>
      <c r="DA15" s="28">
        <f t="shared" si="40"/>
        <v>104.63847073142483</v>
      </c>
      <c r="DB15" s="28">
        <f t="shared" si="40"/>
        <v>48.705595387400351</v>
      </c>
      <c r="DC15" s="28">
        <f t="shared" si="40"/>
        <v>5.388188939232097</v>
      </c>
      <c r="DD15" s="28">
        <f t="shared" si="40"/>
        <v>2.7821536884582563</v>
      </c>
      <c r="DE15" s="28">
        <f t="shared" si="40"/>
        <v>3.7173130080475749</v>
      </c>
      <c r="DF15" s="28">
        <f t="shared" si="40"/>
        <v>59.39392126788993</v>
      </c>
      <c r="DG15" s="28">
        <f t="shared" si="40"/>
        <v>22.868057413729609</v>
      </c>
      <c r="DH15" s="28">
        <f t="shared" si="40"/>
        <v>24.542961554642897</v>
      </c>
      <c r="DI15" s="38"/>
      <c r="DJ15" s="28"/>
      <c r="DK15" s="37">
        <f t="shared" si="41"/>
        <v>12330.699906731192</v>
      </c>
      <c r="DL15" s="37">
        <f t="shared" si="41"/>
        <v>207.40937240622773</v>
      </c>
      <c r="DM15" s="37">
        <f t="shared" si="41"/>
        <v>308.13638651642242</v>
      </c>
      <c r="DN15" s="37">
        <f t="shared" si="41"/>
        <v>212.87148462761843</v>
      </c>
      <c r="DO15" s="37">
        <f t="shared" si="41"/>
        <v>83.985300804111674</v>
      </c>
      <c r="DP15" s="37">
        <f t="shared" si="41"/>
        <v>1025.7148865855875</v>
      </c>
      <c r="DQ15" s="37">
        <f t="shared" si="41"/>
        <v>519.74446235154892</v>
      </c>
      <c r="DR15" s="37">
        <f t="shared" si="41"/>
        <v>246.04181793209602</v>
      </c>
      <c r="DS15" s="37">
        <f t="shared" si="41"/>
        <v>1163.8993964039605</v>
      </c>
      <c r="DT15" s="37">
        <f t="shared" si="41"/>
        <v>15892.321064030633</v>
      </c>
      <c r="DU15" s="37">
        <f t="shared" si="42"/>
        <v>2.1316783408607232</v>
      </c>
      <c r="DV15" s="37">
        <f t="shared" si="42"/>
        <v>116.47711903926051</v>
      </c>
      <c r="DW15" s="37">
        <f t="shared" si="42"/>
        <v>10.953162482653589</v>
      </c>
      <c r="DX15" s="37">
        <f t="shared" si="42"/>
        <v>322.00645454697406</v>
      </c>
      <c r="DY15" s="37">
        <f t="shared" si="42"/>
        <v>37.562873315830949</v>
      </c>
      <c r="DZ15" s="37">
        <f t="shared" si="42"/>
        <v>21.753206101803041</v>
      </c>
      <c r="EA15" s="37">
        <f t="shared" si="42"/>
        <v>20.819163307070845</v>
      </c>
      <c r="EB15" s="37">
        <f t="shared" si="42"/>
        <v>1674.2155317027973</v>
      </c>
      <c r="EC15" s="37">
        <f t="shared" si="42"/>
        <v>779.28952619840561</v>
      </c>
      <c r="ED15" s="37">
        <f t="shared" si="42"/>
        <v>86.211023027713551</v>
      </c>
      <c r="EE15" s="37">
        <f t="shared" si="43"/>
        <v>44.5144590153321</v>
      </c>
      <c r="EF15" s="37">
        <f t="shared" si="43"/>
        <v>59.477008128761199</v>
      </c>
      <c r="EG15" s="37">
        <f t="shared" si="43"/>
        <v>950.30274028623887</v>
      </c>
      <c r="EH15" s="37">
        <f t="shared" si="43"/>
        <v>365.88891861967375</v>
      </c>
      <c r="EI15" s="37">
        <f t="shared" si="43"/>
        <v>392.68738487428635</v>
      </c>
      <c r="EJ15" s="37"/>
      <c r="EK15" s="37"/>
      <c r="EL15" s="37"/>
      <c r="EM15" s="37">
        <f t="shared" si="44"/>
        <v>18.496049860096786</v>
      </c>
      <c r="EN15" s="37">
        <f t="shared" si="44"/>
        <v>0.3111140586093416</v>
      </c>
      <c r="EO15" s="37">
        <f t="shared" si="44"/>
        <v>0.46220457977463364</v>
      </c>
      <c r="EP15" s="37">
        <f t="shared" si="44"/>
        <v>0.31930722694142766</v>
      </c>
      <c r="EQ15" s="37">
        <f t="shared" si="44"/>
        <v>0.1259779512061675</v>
      </c>
      <c r="ER15" s="37">
        <f t="shared" si="44"/>
        <v>1.5385723298783811</v>
      </c>
      <c r="ES15" s="37">
        <f t="shared" si="44"/>
        <v>0.77961669352732332</v>
      </c>
      <c r="ET15" s="37">
        <f t="shared" si="44"/>
        <v>0.36906272689814401</v>
      </c>
      <c r="EU15" s="37">
        <f t="shared" si="44"/>
        <v>1.7458490946059408</v>
      </c>
      <c r="EV15" s="37">
        <f t="shared" si="44"/>
        <v>23.838481596045948</v>
      </c>
      <c r="EW15" s="37">
        <f t="shared" si="45"/>
        <v>3.1975175112910845E-3</v>
      </c>
      <c r="EX15" s="37">
        <f t="shared" si="45"/>
        <v>0.17471567855889078</v>
      </c>
      <c r="EY15" s="37">
        <f t="shared" si="45"/>
        <v>1.6429743723980383E-2</v>
      </c>
      <c r="EZ15" s="37">
        <f t="shared" si="45"/>
        <v>0.48300968182046106</v>
      </c>
      <c r="FA15" s="37">
        <f t="shared" si="45"/>
        <v>5.6344309973746419E-2</v>
      </c>
      <c r="FB15" s="37">
        <f t="shared" si="45"/>
        <v>3.262980915270456E-2</v>
      </c>
      <c r="FC15" s="37">
        <f t="shared" si="45"/>
        <v>3.1228744960606267E-2</v>
      </c>
      <c r="FD15" s="37">
        <f t="shared" si="45"/>
        <v>2.5113232975541959</v>
      </c>
      <c r="FE15" s="37">
        <f t="shared" si="45"/>
        <v>1.1689342892976082</v>
      </c>
      <c r="FF15" s="37">
        <f t="shared" si="45"/>
        <v>0.12931653454157033</v>
      </c>
      <c r="FG15" s="37">
        <f t="shared" si="46"/>
        <v>6.6771688522998141E-2</v>
      </c>
      <c r="FH15" s="37">
        <f t="shared" si="46"/>
        <v>8.9215512193141791E-2</v>
      </c>
      <c r="FI15" s="37">
        <f t="shared" si="46"/>
        <v>1.4254541104293583</v>
      </c>
      <c r="FJ15" s="37">
        <f t="shared" si="46"/>
        <v>0.54883337792951059</v>
      </c>
      <c r="FK15" s="37">
        <f t="shared" si="46"/>
        <v>0.58903107731142945</v>
      </c>
    </row>
    <row r="16" spans="1:167" s="4" customFormat="1" ht="14" x14ac:dyDescent="0.15">
      <c r="A16" s="5" t="s">
        <v>49</v>
      </c>
      <c r="B16" s="5" t="s">
        <v>125</v>
      </c>
      <c r="C16" s="5" t="s">
        <v>130</v>
      </c>
      <c r="D16" s="6">
        <v>24004708.094863899</v>
      </c>
      <c r="E16" s="6">
        <v>4028923060.78827</v>
      </c>
      <c r="F16" s="4">
        <v>19953495.226442099</v>
      </c>
      <c r="G16" s="6">
        <v>1933006183.7800701</v>
      </c>
      <c r="H16" s="6">
        <v>1283303700.3408799</v>
      </c>
      <c r="I16" s="6">
        <v>1070654922.20977</v>
      </c>
      <c r="J16" s="6">
        <v>1524447576.9965899</v>
      </c>
      <c r="K16" s="6">
        <v>435383885.06048101</v>
      </c>
      <c r="L16" s="6">
        <v>388082448.37498403</v>
      </c>
      <c r="M16" s="6">
        <v>157374125.06828299</v>
      </c>
      <c r="N16" s="6">
        <f>PeakArea!N48</f>
        <v>14910891.117533401</v>
      </c>
      <c r="O16" s="6">
        <v>832374.54939107597</v>
      </c>
      <c r="P16" s="6">
        <v>51509596.822170503</v>
      </c>
      <c r="Q16" s="6">
        <v>17204922.5021067</v>
      </c>
      <c r="R16" s="6">
        <v>69030791.356902704</v>
      </c>
      <c r="S16" s="6">
        <v>34222650.510343201</v>
      </c>
      <c r="T16" s="6">
        <v>11891338.9386437</v>
      </c>
      <c r="U16" s="6">
        <v>1388785.05828217</v>
      </c>
      <c r="V16" s="6">
        <v>4636001989.4121799</v>
      </c>
      <c r="W16" s="6">
        <v>2048108992.12024</v>
      </c>
      <c r="X16" s="6">
        <v>758431397.43198895</v>
      </c>
      <c r="Y16" s="6">
        <v>256948853.755189</v>
      </c>
      <c r="Z16" s="7">
        <v>14698781.8800398</v>
      </c>
      <c r="AA16" s="7">
        <v>403968070.39415401</v>
      </c>
      <c r="AB16" s="7">
        <v>14338122.429382</v>
      </c>
      <c r="AC16" s="7">
        <v>841273928.33717406</v>
      </c>
      <c r="AD16" s="27"/>
      <c r="AE16" s="27"/>
      <c r="AF16" s="32"/>
      <c r="AG16" s="28">
        <f t="shared" si="47"/>
        <v>9.6051889738678646</v>
      </c>
      <c r="AH16" s="28">
        <f t="shared" si="37"/>
        <v>7.300018981456339</v>
      </c>
      <c r="AI16" s="28">
        <f t="shared" si="37"/>
        <v>9.2862332433597814</v>
      </c>
      <c r="AJ16" s="28">
        <f t="shared" si="37"/>
        <v>9.1083294465340163</v>
      </c>
      <c r="AK16" s="28">
        <f t="shared" si="37"/>
        <v>9.0296495179572194</v>
      </c>
      <c r="AL16" s="28">
        <f t="shared" si="37"/>
        <v>9.1831124943540328</v>
      </c>
      <c r="AM16" s="28">
        <f t="shared" si="37"/>
        <v>8.638872350385304</v>
      </c>
      <c r="AN16" s="28">
        <f t="shared" si="37"/>
        <v>8.5889240015489268</v>
      </c>
      <c r="AO16" s="28">
        <f t="shared" si="37"/>
        <v>8.1969333286341204</v>
      </c>
      <c r="AP16" s="28">
        <f t="shared" si="37"/>
        <v>7.1735035989099307</v>
      </c>
      <c r="AQ16" s="28">
        <f t="shared" si="37"/>
        <v>5.9203187927938012</v>
      </c>
      <c r="AR16" s="28">
        <f t="shared" si="37"/>
        <v>7.7118881505679822</v>
      </c>
      <c r="AS16" s="28">
        <f t="shared" si="37"/>
        <v>7.2356527207242713</v>
      </c>
      <c r="AT16" s="28">
        <f t="shared" si="37"/>
        <v>7.8390428520927253</v>
      </c>
      <c r="AU16" s="28">
        <f t="shared" si="37"/>
        <v>7.5343136421846042</v>
      </c>
      <c r="AV16" s="28">
        <f t="shared" si="37"/>
        <v>7.0752307579766294</v>
      </c>
      <c r="AW16" s="28">
        <f t="shared" si="37"/>
        <v>6.1426350353522094</v>
      </c>
      <c r="AX16" s="28">
        <f t="shared" si="38"/>
        <v>9.6661436136570771</v>
      </c>
      <c r="AY16" s="28">
        <f t="shared" si="38"/>
        <v>9.3113530643237574</v>
      </c>
      <c r="AZ16" s="28">
        <f t="shared" si="38"/>
        <v>8.8799163035615631</v>
      </c>
      <c r="BA16" s="28">
        <f t="shared" si="38"/>
        <v>8.4098466846446325</v>
      </c>
      <c r="BB16" s="28">
        <f t="shared" si="38"/>
        <v>7.1672813453130031</v>
      </c>
      <c r="BC16" s="28">
        <f t="shared" si="38"/>
        <v>8.6063470398639925</v>
      </c>
      <c r="BD16" s="28">
        <f t="shared" si="38"/>
        <v>7.1564922843899543</v>
      </c>
      <c r="BE16" s="28">
        <f t="shared" si="38"/>
        <v>8.9249374300367954</v>
      </c>
      <c r="BF16" s="32"/>
      <c r="BG16" s="32"/>
      <c r="BH16" s="32"/>
      <c r="BI16" s="28">
        <f t="shared" si="11"/>
        <v>2.8740965046434033</v>
      </c>
      <c r="BJ16" s="28">
        <f t="shared" si="48"/>
        <v>1.1513337294116486</v>
      </c>
      <c r="BK16" s="28">
        <f t="shared" si="49"/>
        <v>1.3075402173809476</v>
      </c>
      <c r="BL16" s="28">
        <f t="shared" si="49"/>
        <v>1.119222447903055</v>
      </c>
      <c r="BM16" s="28">
        <f t="shared" si="50"/>
        <v>0.72783749782867613</v>
      </c>
      <c r="BN16" s="28">
        <f t="shared" si="51"/>
        <v>1.8055933896621978</v>
      </c>
      <c r="BO16" s="28">
        <f t="shared" si="52"/>
        <v>1.4716630868104474</v>
      </c>
      <c r="BP16" s="28">
        <f t="shared" si="53"/>
        <v>1.1658970486155329</v>
      </c>
      <c r="BQ16" s="28">
        <f t="shared" si="54"/>
        <v>1.8473694107548906</v>
      </c>
      <c r="BR16" s="28">
        <f t="shared" si="18"/>
        <v>3.0006298923201138</v>
      </c>
      <c r="BS16" s="28">
        <f t="shared" si="55"/>
        <v>-0.8576730229041285</v>
      </c>
      <c r="BT16" s="28">
        <f t="shared" si="56"/>
        <v>0.88746023450796774</v>
      </c>
      <c r="BU16" s="28">
        <f t="shared" si="57"/>
        <v>-0.11614389021345882</v>
      </c>
      <c r="BV16" s="28">
        <f t="shared" si="58"/>
        <v>1.2934312672490846</v>
      </c>
      <c r="BW16" s="28">
        <f t="shared" si="59"/>
        <v>0.36839638760855198</v>
      </c>
      <c r="BX16" s="28">
        <f t="shared" si="60"/>
        <v>6.352350757424724E-2</v>
      </c>
      <c r="BY16" s="28">
        <f t="shared" si="61"/>
        <v>0.17944995588039617</v>
      </c>
      <c r="BZ16" s="28">
        <f t="shared" si="62"/>
        <v>1.8964839765193766</v>
      </c>
      <c r="CA16" s="28">
        <f t="shared" si="63"/>
        <v>1.6936605528278625</v>
      </c>
      <c r="CB16" s="28">
        <f t="shared" si="64"/>
        <v>0.76043478178753354</v>
      </c>
      <c r="CC16" s="28">
        <f t="shared" si="65"/>
        <v>0.46537177730880624</v>
      </c>
      <c r="CD16" s="28">
        <f t="shared" si="66"/>
        <v>0.54244450122057097</v>
      </c>
      <c r="CE16" s="28">
        <f t="shared" si="67"/>
        <v>1.7725324913644249</v>
      </c>
      <c r="CF16" s="28">
        <f t="shared" si="68"/>
        <v>1.3025396326924208</v>
      </c>
      <c r="CG16" s="28">
        <f t="shared" si="69"/>
        <v>1.414816820015556</v>
      </c>
      <c r="CH16" s="28"/>
      <c r="CI16" s="28"/>
      <c r="CJ16" s="28">
        <f t="shared" si="70"/>
        <v>748.33576984324429</v>
      </c>
      <c r="CK16" s="28">
        <f t="shared" si="39"/>
        <v>14.168821511714992</v>
      </c>
      <c r="CL16" s="28">
        <f t="shared" si="39"/>
        <v>20.302065162811207</v>
      </c>
      <c r="CM16" s="28">
        <f t="shared" si="39"/>
        <v>13.158986697808855</v>
      </c>
      <c r="CN16" s="28">
        <f t="shared" si="39"/>
        <v>5.3436437615319496</v>
      </c>
      <c r="CO16" s="28">
        <f t="shared" si="39"/>
        <v>63.913616090637539</v>
      </c>
      <c r="CP16" s="28">
        <f t="shared" si="39"/>
        <v>29.625322503772701</v>
      </c>
      <c r="CQ16" s="28">
        <f t="shared" si="39"/>
        <v>14.65200467679186</v>
      </c>
      <c r="CR16" s="28">
        <f t="shared" si="39"/>
        <v>70.367060740189743</v>
      </c>
      <c r="CS16" s="28">
        <f t="shared" si="39"/>
        <v>1001.4514329772136</v>
      </c>
      <c r="CT16" s="28">
        <f t="shared" si="39"/>
        <v>0.13878003001930342</v>
      </c>
      <c r="CU16" s="28">
        <f t="shared" si="39"/>
        <v>7.7172085094243981</v>
      </c>
      <c r="CV16" s="28">
        <f t="shared" si="39"/>
        <v>0.76534299187258359</v>
      </c>
      <c r="CW16" s="28">
        <f t="shared" si="39"/>
        <v>19.653109199491485</v>
      </c>
      <c r="CX16" s="28">
        <f t="shared" si="39"/>
        <v>2.3355888194933581</v>
      </c>
      <c r="CY16" s="28">
        <f t="shared" si="39"/>
        <v>1.1575066841383654</v>
      </c>
      <c r="CZ16" s="28">
        <f t="shared" si="39"/>
        <v>1.5116455011378953</v>
      </c>
      <c r="DA16" s="28">
        <f t="shared" si="40"/>
        <v>78.792336014572953</v>
      </c>
      <c r="DB16" s="28">
        <f t="shared" si="40"/>
        <v>49.392448173863279</v>
      </c>
      <c r="DC16" s="28">
        <f t="shared" si="40"/>
        <v>5.7601631141643708</v>
      </c>
      <c r="DD16" s="28">
        <f t="shared" si="40"/>
        <v>2.9199255434348319</v>
      </c>
      <c r="DE16" s="28">
        <f t="shared" si="40"/>
        <v>3.4869402144802799</v>
      </c>
      <c r="DF16" s="28">
        <f t="shared" si="40"/>
        <v>59.228739668571812</v>
      </c>
      <c r="DG16" s="28">
        <f t="shared" si="40"/>
        <v>20.069642324944827</v>
      </c>
      <c r="DH16" s="28">
        <f t="shared" si="40"/>
        <v>25.990630796173665</v>
      </c>
      <c r="DI16" s="38"/>
      <c r="DJ16" s="28"/>
      <c r="DK16" s="37">
        <f t="shared" si="41"/>
        <v>11973.372317491909</v>
      </c>
      <c r="DL16" s="37">
        <f t="shared" si="41"/>
        <v>226.70114418743987</v>
      </c>
      <c r="DM16" s="37">
        <f t="shared" si="41"/>
        <v>324.83304260497931</v>
      </c>
      <c r="DN16" s="37">
        <f t="shared" si="41"/>
        <v>210.54378716494168</v>
      </c>
      <c r="DO16" s="37">
        <f t="shared" si="41"/>
        <v>85.498300184511194</v>
      </c>
      <c r="DP16" s="37">
        <f t="shared" si="41"/>
        <v>1022.6178574502006</v>
      </c>
      <c r="DQ16" s="37">
        <f t="shared" si="41"/>
        <v>474.00516006036321</v>
      </c>
      <c r="DR16" s="37">
        <f t="shared" si="41"/>
        <v>234.43207482866976</v>
      </c>
      <c r="DS16" s="37">
        <f t="shared" si="41"/>
        <v>1125.8729718430359</v>
      </c>
      <c r="DT16" s="37">
        <f t="shared" si="41"/>
        <v>16023.222927635417</v>
      </c>
      <c r="DU16" s="37">
        <f t="shared" si="42"/>
        <v>2.2204804803088547</v>
      </c>
      <c r="DV16" s="37">
        <f t="shared" si="42"/>
        <v>123.47533615079037</v>
      </c>
      <c r="DW16" s="37">
        <f t="shared" si="42"/>
        <v>12.245487869961337</v>
      </c>
      <c r="DX16" s="37">
        <f t="shared" si="42"/>
        <v>314.44974719186376</v>
      </c>
      <c r="DY16" s="37">
        <f t="shared" si="42"/>
        <v>37.369421111893729</v>
      </c>
      <c r="DZ16" s="37">
        <f t="shared" si="42"/>
        <v>18.520106946213847</v>
      </c>
      <c r="EA16" s="37">
        <f t="shared" si="42"/>
        <v>24.186328018206325</v>
      </c>
      <c r="EB16" s="37">
        <f t="shared" si="42"/>
        <v>1260.6773762331673</v>
      </c>
      <c r="EC16" s="37">
        <f t="shared" si="42"/>
        <v>790.27917078181247</v>
      </c>
      <c r="ED16" s="37">
        <f t="shared" si="42"/>
        <v>92.162609826629932</v>
      </c>
      <c r="EE16" s="37">
        <f t="shared" si="43"/>
        <v>46.71880869495731</v>
      </c>
      <c r="EF16" s="37">
        <f t="shared" si="43"/>
        <v>55.791043431684479</v>
      </c>
      <c r="EG16" s="37">
        <f t="shared" si="43"/>
        <v>947.65983469714899</v>
      </c>
      <c r="EH16" s="37">
        <f t="shared" si="43"/>
        <v>321.11427719911723</v>
      </c>
      <c r="EI16" s="37">
        <f t="shared" si="43"/>
        <v>415.85009273877864</v>
      </c>
      <c r="EJ16" s="37"/>
      <c r="EK16" s="37"/>
      <c r="EL16" s="37"/>
      <c r="EM16" s="37">
        <f t="shared" si="44"/>
        <v>17.960058476237865</v>
      </c>
      <c r="EN16" s="37">
        <f t="shared" si="44"/>
        <v>0.34005171628115977</v>
      </c>
      <c r="EO16" s="37">
        <f t="shared" si="44"/>
        <v>0.48724956390746899</v>
      </c>
      <c r="EP16" s="37">
        <f t="shared" si="44"/>
        <v>0.31581568074741251</v>
      </c>
      <c r="EQ16" s="37">
        <f t="shared" si="44"/>
        <v>0.12824745027676679</v>
      </c>
      <c r="ER16" s="37">
        <f t="shared" si="44"/>
        <v>1.533926786175301</v>
      </c>
      <c r="ES16" s="37">
        <f t="shared" si="44"/>
        <v>0.71100774009054479</v>
      </c>
      <c r="ET16" s="37">
        <f t="shared" si="44"/>
        <v>0.35164811224300463</v>
      </c>
      <c r="EU16" s="37">
        <f t="shared" si="44"/>
        <v>1.6888094577645538</v>
      </c>
      <c r="EV16" s="37">
        <f t="shared" si="44"/>
        <v>24.034834391453124</v>
      </c>
      <c r="EW16" s="37">
        <f t="shared" si="45"/>
        <v>3.3307207204632825E-3</v>
      </c>
      <c r="EX16" s="37">
        <f t="shared" si="45"/>
        <v>0.18521300422618556</v>
      </c>
      <c r="EY16" s="37">
        <f t="shared" si="45"/>
        <v>1.8368231804942008E-2</v>
      </c>
      <c r="EZ16" s="37">
        <f t="shared" si="45"/>
        <v>0.47167462078779565</v>
      </c>
      <c r="FA16" s="37">
        <f t="shared" si="45"/>
        <v>5.6054131667840595E-2</v>
      </c>
      <c r="FB16" s="37">
        <f t="shared" si="45"/>
        <v>2.7780160419320771E-2</v>
      </c>
      <c r="FC16" s="37">
        <f t="shared" si="45"/>
        <v>3.6279492027309485E-2</v>
      </c>
      <c r="FD16" s="37">
        <f t="shared" si="45"/>
        <v>1.8910160643497509</v>
      </c>
      <c r="FE16" s="37">
        <f t="shared" si="45"/>
        <v>1.1854187561727187</v>
      </c>
      <c r="FF16" s="37">
        <f t="shared" si="45"/>
        <v>0.13824391473994491</v>
      </c>
      <c r="FG16" s="37">
        <f t="shared" si="46"/>
        <v>7.0078213042435958E-2</v>
      </c>
      <c r="FH16" s="37">
        <f t="shared" si="46"/>
        <v>8.3686565147526717E-2</v>
      </c>
      <c r="FI16" s="37">
        <f t="shared" si="46"/>
        <v>1.4214897520457235</v>
      </c>
      <c r="FJ16" s="37">
        <f t="shared" si="46"/>
        <v>0.48167141579867584</v>
      </c>
      <c r="FK16" s="37">
        <f t="shared" si="46"/>
        <v>0.62377513910816795</v>
      </c>
    </row>
    <row r="17" spans="1:167" s="4" customFormat="1" ht="14" x14ac:dyDescent="0.15">
      <c r="A17" s="5" t="s">
        <v>50</v>
      </c>
      <c r="B17" s="5" t="s">
        <v>125</v>
      </c>
      <c r="C17" s="5" t="s">
        <v>130</v>
      </c>
      <c r="D17" s="6">
        <v>23713825.246787399</v>
      </c>
      <c r="E17" s="6">
        <v>4213380790.21029</v>
      </c>
      <c r="F17" s="4">
        <v>18518621.065092899</v>
      </c>
      <c r="G17" s="6">
        <v>1828187372.48667</v>
      </c>
      <c r="H17" s="6">
        <v>1398623678.5954199</v>
      </c>
      <c r="I17" s="6">
        <v>1157078528.3575699</v>
      </c>
      <c r="J17" s="6">
        <v>1643223853.7121601</v>
      </c>
      <c r="K17" s="6">
        <v>471897504.330356</v>
      </c>
      <c r="L17" s="6">
        <v>417417114.98646402</v>
      </c>
      <c r="M17" s="6">
        <v>175438431.88401899</v>
      </c>
      <c r="N17" s="6">
        <f>PeakArea!N49</f>
        <v>14851077.161253201</v>
      </c>
      <c r="O17" s="6">
        <v>800464.92622111505</v>
      </c>
      <c r="P17" s="6">
        <v>54163385.072054103</v>
      </c>
      <c r="Q17" s="6">
        <v>15100419.0050296</v>
      </c>
      <c r="R17" s="6">
        <v>73725466.007340893</v>
      </c>
      <c r="S17" s="6">
        <v>34299352.524456598</v>
      </c>
      <c r="T17" s="6">
        <v>14756996.2601176</v>
      </c>
      <c r="U17" s="6">
        <v>726021.12178654899</v>
      </c>
      <c r="V17" s="6">
        <v>6009724058.0497103</v>
      </c>
      <c r="W17" s="6">
        <v>2188264027.7723098</v>
      </c>
      <c r="X17" s="6">
        <v>758757678.27151</v>
      </c>
      <c r="Y17" s="6">
        <v>262195703.60928601</v>
      </c>
      <c r="Z17" s="7">
        <v>13921310.4000949</v>
      </c>
      <c r="AA17" s="7">
        <v>392003516.46931201</v>
      </c>
      <c r="AB17" s="7">
        <v>17508344.7853093</v>
      </c>
      <c r="AC17" s="7">
        <v>788209126.14854598</v>
      </c>
      <c r="AD17" s="27"/>
      <c r="AE17" s="27"/>
      <c r="AF17" s="32"/>
      <c r="AG17" s="28">
        <f t="shared" si="47"/>
        <v>9.6246307108747384</v>
      </c>
      <c r="AH17" s="28">
        <f t="shared" si="37"/>
        <v>7.2676086450825883</v>
      </c>
      <c r="AI17" s="28">
        <f t="shared" si="37"/>
        <v>9.2620207048916807</v>
      </c>
      <c r="AJ17" s="28">
        <f t="shared" si="37"/>
        <v>9.1457008765399141</v>
      </c>
      <c r="AK17" s="28">
        <f t="shared" si="37"/>
        <v>9.0633628345568003</v>
      </c>
      <c r="AL17" s="28">
        <f t="shared" si="37"/>
        <v>9.2156967306959814</v>
      </c>
      <c r="AM17" s="28">
        <f t="shared" si="37"/>
        <v>8.6738476805461264</v>
      </c>
      <c r="AN17" s="28">
        <f t="shared" si="37"/>
        <v>8.6205702520887879</v>
      </c>
      <c r="AO17" s="28">
        <f t="shared" si="37"/>
        <v>8.244124736845702</v>
      </c>
      <c r="AP17" s="28">
        <f t="shared" si="37"/>
        <v>7.1717579545436569</v>
      </c>
      <c r="AQ17" s="28">
        <f t="shared" si="37"/>
        <v>5.9033423072954925</v>
      </c>
      <c r="AR17" s="28">
        <f t="shared" si="37"/>
        <v>7.7337057988117568</v>
      </c>
      <c r="AS17" s="28">
        <f t="shared" si="37"/>
        <v>7.1789889982234714</v>
      </c>
      <c r="AT17" s="28">
        <f t="shared" si="37"/>
        <v>7.8676175263411912</v>
      </c>
      <c r="AU17" s="28">
        <f t="shared" si="37"/>
        <v>7.5352859218588133</v>
      </c>
      <c r="AV17" s="28">
        <f t="shared" si="37"/>
        <v>7.1689979672152617</v>
      </c>
      <c r="AW17" s="28">
        <f t="shared" si="37"/>
        <v>5.8609492556063074</v>
      </c>
      <c r="AX17" s="28">
        <f t="shared" si="38"/>
        <v>9.7788545314340904</v>
      </c>
      <c r="AY17" s="28">
        <f t="shared" si="38"/>
        <v>9.3400997211745249</v>
      </c>
      <c r="AZ17" s="28">
        <f t="shared" si="38"/>
        <v>8.8801030989618308</v>
      </c>
      <c r="BA17" s="28">
        <f t="shared" si="38"/>
        <v>8.4186255709769995</v>
      </c>
      <c r="BB17" s="28">
        <f t="shared" si="38"/>
        <v>7.1436801169372623</v>
      </c>
      <c r="BC17" s="28">
        <f t="shared" si="38"/>
        <v>8.59328996287854</v>
      </c>
      <c r="BD17" s="28">
        <f t="shared" si="38"/>
        <v>7.2432450904246775</v>
      </c>
      <c r="BE17" s="28">
        <f t="shared" si="38"/>
        <v>8.8966414589652718</v>
      </c>
      <c r="BF17" s="32"/>
      <c r="BG17" s="32"/>
      <c r="BH17" s="32"/>
      <c r="BI17" s="28">
        <f t="shared" si="11"/>
        <v>2.893645762568867</v>
      </c>
      <c r="BJ17" s="28">
        <f t="shared" si="48"/>
        <v>1.1226875067019519</v>
      </c>
      <c r="BK17" s="28">
        <f t="shared" si="49"/>
        <v>1.2819103470855093</v>
      </c>
      <c r="BL17" s="28">
        <f t="shared" si="49"/>
        <v>1.1587814931088325</v>
      </c>
      <c r="BM17" s="28">
        <f t="shared" si="50"/>
        <v>0.76367223060884293</v>
      </c>
      <c r="BN17" s="28">
        <f t="shared" si="51"/>
        <v>1.8411036733827173</v>
      </c>
      <c r="BO17" s="28">
        <f t="shared" si="52"/>
        <v>1.5030987601529089</v>
      </c>
      <c r="BP17" s="28">
        <f t="shared" si="53"/>
        <v>1.2028367597627971</v>
      </c>
      <c r="BQ17" s="28">
        <f t="shared" si="54"/>
        <v>1.8855470729275154</v>
      </c>
      <c r="BR17" s="28">
        <f t="shared" si="18"/>
        <v>2.9984464722247122</v>
      </c>
      <c r="BS17" s="28">
        <f t="shared" si="55"/>
        <v>-0.87583746276964192</v>
      </c>
      <c r="BT17" s="28">
        <f t="shared" si="56"/>
        <v>0.91271798889992728</v>
      </c>
      <c r="BU17" s="28">
        <f t="shared" si="57"/>
        <v>-0.18381822736955578</v>
      </c>
      <c r="BV17" s="28">
        <f t="shared" si="58"/>
        <v>1.3272074779446708</v>
      </c>
      <c r="BW17" s="28">
        <f t="shared" si="59"/>
        <v>0.36943006789157251</v>
      </c>
      <c r="BX17" s="28">
        <f t="shared" si="60"/>
        <v>0.16459843399295196</v>
      </c>
      <c r="BY17" s="28">
        <f t="shared" si="61"/>
        <v>-7.0870651731709089E-2</v>
      </c>
      <c r="BZ17" s="28">
        <f t="shared" si="62"/>
        <v>2.0319049999208105</v>
      </c>
      <c r="CA17" s="28">
        <f t="shared" si="63"/>
        <v>1.7287945748894216</v>
      </c>
      <c r="CB17" s="28">
        <f t="shared" si="64"/>
        <v>0.76062986836744761</v>
      </c>
      <c r="CC17" s="28">
        <f t="shared" si="65"/>
        <v>0.47463904885147173</v>
      </c>
      <c r="CD17" s="28">
        <f t="shared" si="66"/>
        <v>0.51869603233775674</v>
      </c>
      <c r="CE17" s="28">
        <f t="shared" si="67"/>
        <v>1.7572664128125102</v>
      </c>
      <c r="CF17" s="28">
        <f t="shared" si="68"/>
        <v>1.3692571640580464</v>
      </c>
      <c r="CG17" s="28">
        <f t="shared" si="69"/>
        <v>1.364770886036915</v>
      </c>
      <c r="CH17" s="28"/>
      <c r="CI17" s="28"/>
      <c r="CJ17" s="28">
        <f t="shared" si="70"/>
        <v>782.7908896501242</v>
      </c>
      <c r="CK17" s="28">
        <f t="shared" si="39"/>
        <v>13.264396846639913</v>
      </c>
      <c r="CL17" s="28">
        <f t="shared" si="39"/>
        <v>19.138607993236274</v>
      </c>
      <c r="CM17" s="28">
        <f t="shared" si="39"/>
        <v>14.413899615019957</v>
      </c>
      <c r="CN17" s="28">
        <f t="shared" si="39"/>
        <v>5.8032627015176166</v>
      </c>
      <c r="CO17" s="28">
        <f t="shared" si="39"/>
        <v>69.35913581552748</v>
      </c>
      <c r="CP17" s="28">
        <f t="shared" si="39"/>
        <v>31.849217022211029</v>
      </c>
      <c r="CQ17" s="28">
        <f t="shared" si="39"/>
        <v>15.952794096216502</v>
      </c>
      <c r="CR17" s="28">
        <f t="shared" si="39"/>
        <v>76.832872987247185</v>
      </c>
      <c r="CS17" s="28">
        <f t="shared" si="39"/>
        <v>996.42926041029693</v>
      </c>
      <c r="CT17" s="28">
        <f t="shared" si="39"/>
        <v>0.13309524414538243</v>
      </c>
      <c r="CU17" s="28">
        <f t="shared" si="39"/>
        <v>8.1793348681657143</v>
      </c>
      <c r="CV17" s="28">
        <f t="shared" si="39"/>
        <v>0.65491022738884064</v>
      </c>
      <c r="CW17" s="28">
        <f t="shared" si="39"/>
        <v>21.242590538490816</v>
      </c>
      <c r="CX17" s="28">
        <f t="shared" si="39"/>
        <v>2.3411544612840514</v>
      </c>
      <c r="CY17" s="28">
        <f t="shared" si="39"/>
        <v>1.4608258119560118</v>
      </c>
      <c r="CZ17" s="28">
        <f t="shared" si="39"/>
        <v>0.84943342870539662</v>
      </c>
      <c r="DA17" s="28">
        <f t="shared" si="40"/>
        <v>107.62297671743156</v>
      </c>
      <c r="DB17" s="28">
        <f t="shared" si="40"/>
        <v>53.554328091015556</v>
      </c>
      <c r="DC17" s="28">
        <f t="shared" si="40"/>
        <v>5.7627511805528124</v>
      </c>
      <c r="DD17" s="28">
        <f t="shared" si="40"/>
        <v>2.9829024363331049</v>
      </c>
      <c r="DE17" s="28">
        <f t="shared" si="40"/>
        <v>3.301383925274179</v>
      </c>
      <c r="DF17" s="28">
        <f t="shared" si="40"/>
        <v>57.18293110288446</v>
      </c>
      <c r="DG17" s="28">
        <f t="shared" si="40"/>
        <v>23.402225728323032</v>
      </c>
      <c r="DH17" s="28">
        <f t="shared" si="40"/>
        <v>23.161724206582001</v>
      </c>
      <c r="DI17" s="38"/>
      <c r="DJ17" s="28"/>
      <c r="DK17" s="37">
        <f t="shared" si="41"/>
        <v>12524.654234401987</v>
      </c>
      <c r="DL17" s="37">
        <f t="shared" si="41"/>
        <v>212.23034954623861</v>
      </c>
      <c r="DM17" s="37">
        <f t="shared" si="41"/>
        <v>306.21772789178038</v>
      </c>
      <c r="DN17" s="37">
        <f t="shared" si="41"/>
        <v>230.62239384031932</v>
      </c>
      <c r="DO17" s="37">
        <f t="shared" si="41"/>
        <v>92.852203224281865</v>
      </c>
      <c r="DP17" s="37">
        <f t="shared" si="41"/>
        <v>1109.7461730484397</v>
      </c>
      <c r="DQ17" s="37">
        <f t="shared" si="41"/>
        <v>509.58747235537646</v>
      </c>
      <c r="DR17" s="37">
        <f t="shared" si="41"/>
        <v>255.24470553946404</v>
      </c>
      <c r="DS17" s="37">
        <f t="shared" si="41"/>
        <v>1229.325967795955</v>
      </c>
      <c r="DT17" s="37">
        <f t="shared" si="41"/>
        <v>15942.868166564751</v>
      </c>
      <c r="DU17" s="37">
        <f t="shared" si="42"/>
        <v>2.1295239063261189</v>
      </c>
      <c r="DV17" s="37">
        <f t="shared" si="42"/>
        <v>130.86935789065143</v>
      </c>
      <c r="DW17" s="37">
        <f t="shared" si="42"/>
        <v>10.47856363822145</v>
      </c>
      <c r="DX17" s="37">
        <f t="shared" si="42"/>
        <v>339.88144861585306</v>
      </c>
      <c r="DY17" s="37">
        <f t="shared" si="42"/>
        <v>37.458471380544822</v>
      </c>
      <c r="DZ17" s="37">
        <f t="shared" si="42"/>
        <v>23.373212991296189</v>
      </c>
      <c r="EA17" s="37">
        <f t="shared" si="42"/>
        <v>13.590934859286346</v>
      </c>
      <c r="EB17" s="37">
        <f t="shared" si="42"/>
        <v>1721.9676274789049</v>
      </c>
      <c r="EC17" s="37">
        <f t="shared" si="42"/>
        <v>856.86924945624889</v>
      </c>
      <c r="ED17" s="37">
        <f t="shared" si="42"/>
        <v>92.204018888844999</v>
      </c>
      <c r="EE17" s="37">
        <f t="shared" si="43"/>
        <v>47.726438981329679</v>
      </c>
      <c r="EF17" s="37">
        <f t="shared" si="43"/>
        <v>52.822142804386864</v>
      </c>
      <c r="EG17" s="37">
        <f t="shared" si="43"/>
        <v>914.92689764615136</v>
      </c>
      <c r="EH17" s="37">
        <f t="shared" si="43"/>
        <v>374.43561165316851</v>
      </c>
      <c r="EI17" s="37">
        <f t="shared" si="43"/>
        <v>370.58758730531201</v>
      </c>
      <c r="EJ17" s="37"/>
      <c r="EK17" s="37"/>
      <c r="EL17" s="37"/>
      <c r="EM17" s="37">
        <f t="shared" si="44"/>
        <v>18.786981351602982</v>
      </c>
      <c r="EN17" s="37">
        <f t="shared" si="44"/>
        <v>0.31834552431935792</v>
      </c>
      <c r="EO17" s="37">
        <f t="shared" si="44"/>
        <v>0.45932659183767055</v>
      </c>
      <c r="EP17" s="37">
        <f t="shared" si="44"/>
        <v>0.34593359076047897</v>
      </c>
      <c r="EQ17" s="37">
        <f t="shared" si="44"/>
        <v>0.13927830483642278</v>
      </c>
      <c r="ER17" s="37">
        <f t="shared" si="44"/>
        <v>1.6646192595726594</v>
      </c>
      <c r="ES17" s="37">
        <f t="shared" si="44"/>
        <v>0.76438120853306468</v>
      </c>
      <c r="ET17" s="37">
        <f t="shared" si="44"/>
        <v>0.3828670583091961</v>
      </c>
      <c r="EU17" s="37">
        <f t="shared" si="44"/>
        <v>1.8439889516939325</v>
      </c>
      <c r="EV17" s="37">
        <f t="shared" si="44"/>
        <v>23.914302249847125</v>
      </c>
      <c r="EW17" s="37">
        <f t="shared" si="45"/>
        <v>3.1942858594891784E-3</v>
      </c>
      <c r="EX17" s="37">
        <f t="shared" si="45"/>
        <v>0.19630403683597714</v>
      </c>
      <c r="EY17" s="37">
        <f t="shared" si="45"/>
        <v>1.5717845457332173E-2</v>
      </c>
      <c r="EZ17" s="37">
        <f t="shared" si="45"/>
        <v>0.50982217292377963</v>
      </c>
      <c r="FA17" s="37">
        <f t="shared" si="45"/>
        <v>5.618770707081723E-2</v>
      </c>
      <c r="FB17" s="37">
        <f t="shared" si="45"/>
        <v>3.5059819486944283E-2</v>
      </c>
      <c r="FC17" s="37">
        <f t="shared" si="45"/>
        <v>2.0386402288929517E-2</v>
      </c>
      <c r="FD17" s="37">
        <f t="shared" si="45"/>
        <v>2.582951441218357</v>
      </c>
      <c r="FE17" s="37">
        <f t="shared" si="45"/>
        <v>1.2853038741843734</v>
      </c>
      <c r="FF17" s="37">
        <f t="shared" si="45"/>
        <v>0.13830602833326749</v>
      </c>
      <c r="FG17" s="37">
        <f t="shared" si="46"/>
        <v>7.1589658471994513E-2</v>
      </c>
      <c r="FH17" s="37">
        <f t="shared" si="46"/>
        <v>7.9233214206580305E-2</v>
      </c>
      <c r="FI17" s="37">
        <f t="shared" si="46"/>
        <v>1.3723903464692271</v>
      </c>
      <c r="FJ17" s="37">
        <f t="shared" si="46"/>
        <v>0.56165341747975273</v>
      </c>
      <c r="FK17" s="37">
        <f t="shared" si="46"/>
        <v>0.55588138095796813</v>
      </c>
    </row>
    <row r="18" spans="1:167" s="4" customFormat="1" ht="14" x14ac:dyDescent="0.15">
      <c r="A18" s="5" t="s">
        <v>51</v>
      </c>
      <c r="B18" s="5" t="s">
        <v>125</v>
      </c>
      <c r="C18" s="5" t="s">
        <v>130</v>
      </c>
      <c r="D18" s="6">
        <v>21283523.182557601</v>
      </c>
      <c r="E18" s="6">
        <v>4003645660.1458702</v>
      </c>
      <c r="F18" s="4">
        <v>19139996.835034098</v>
      </c>
      <c r="G18" s="6">
        <v>1815922933.12901</v>
      </c>
      <c r="H18" s="6">
        <v>1315650275.9233699</v>
      </c>
      <c r="I18" s="6">
        <v>1095083750.5720899</v>
      </c>
      <c r="J18" s="6">
        <v>1487188226.1826401</v>
      </c>
      <c r="K18" s="6">
        <v>459782434.52561498</v>
      </c>
      <c r="L18" s="6">
        <v>394218948.07769501</v>
      </c>
      <c r="M18" s="6">
        <v>164212367.09928799</v>
      </c>
      <c r="N18" s="6">
        <f>PeakArea!N50</f>
        <v>13648649.358968901</v>
      </c>
      <c r="O18" s="6">
        <v>728808.36295244098</v>
      </c>
      <c r="P18" s="6">
        <v>48936423.112135999</v>
      </c>
      <c r="Q18" s="6">
        <v>16966345.824522499</v>
      </c>
      <c r="R18" s="6">
        <v>66052910.114867799</v>
      </c>
      <c r="S18" s="6">
        <v>32642733.289699301</v>
      </c>
      <c r="T18" s="6">
        <v>13271785.672793901</v>
      </c>
      <c r="U18" s="6">
        <v>1184521.30637705</v>
      </c>
      <c r="V18" s="6">
        <v>6138882010.1915598</v>
      </c>
      <c r="W18" s="6">
        <v>2185420165.2319398</v>
      </c>
      <c r="X18" s="6">
        <v>759012763.33862197</v>
      </c>
      <c r="Y18" s="6">
        <v>267024248.83113301</v>
      </c>
      <c r="Z18" s="7">
        <v>15126580.6919859</v>
      </c>
      <c r="AA18" s="7">
        <v>396245103.13102198</v>
      </c>
      <c r="AB18" s="7">
        <v>16388473.5562899</v>
      </c>
      <c r="AC18" s="7">
        <v>799843565.98209298</v>
      </c>
      <c r="AD18" s="27"/>
      <c r="AE18" s="27"/>
      <c r="AF18" s="32"/>
      <c r="AG18" s="28">
        <f t="shared" si="47"/>
        <v>9.6024556335792504</v>
      </c>
      <c r="AH18" s="28">
        <f t="shared" si="37"/>
        <v>7.2819418616264393</v>
      </c>
      <c r="AI18" s="28">
        <f t="shared" si="37"/>
        <v>9.2590974133331851</v>
      </c>
      <c r="AJ18" s="28">
        <f t="shared" si="37"/>
        <v>9.1191404611460509</v>
      </c>
      <c r="AK18" s="28">
        <f t="shared" si="37"/>
        <v>9.0394473347199025</v>
      </c>
      <c r="AL18" s="28">
        <f t="shared" si="37"/>
        <v>9.1723659385415779</v>
      </c>
      <c r="AM18" s="28">
        <f t="shared" si="37"/>
        <v>8.662552375514565</v>
      </c>
      <c r="AN18" s="28">
        <f t="shared" si="37"/>
        <v>8.595737494747631</v>
      </c>
      <c r="AO18" s="28">
        <f t="shared" si="37"/>
        <v>8.2154058614358263</v>
      </c>
      <c r="AP18" s="28">
        <f t="shared" si="37"/>
        <v>7.1350896766537693</v>
      </c>
      <c r="AQ18" s="28">
        <f t="shared" si="37"/>
        <v>5.8626133474491064</v>
      </c>
      <c r="AR18" s="28">
        <f t="shared" si="37"/>
        <v>7.6896322224854856</v>
      </c>
      <c r="AS18" s="28">
        <f t="shared" si="37"/>
        <v>7.2295883149673754</v>
      </c>
      <c r="AT18" s="28">
        <f t="shared" si="37"/>
        <v>7.8198919562274201</v>
      </c>
      <c r="AU18" s="28">
        <f t="shared" si="37"/>
        <v>7.5137865165932949</v>
      </c>
      <c r="AV18" s="28">
        <f t="shared" si="37"/>
        <v>7.1229293596140657</v>
      </c>
      <c r="AW18" s="28">
        <f t="shared" si="37"/>
        <v>6.0735428769277249</v>
      </c>
      <c r="AX18" s="28">
        <f t="shared" si="38"/>
        <v>9.7880892862854676</v>
      </c>
      <c r="AY18" s="28">
        <f t="shared" si="38"/>
        <v>9.3395349460658839</v>
      </c>
      <c r="AZ18" s="28">
        <f t="shared" si="38"/>
        <v>8.8802490789270063</v>
      </c>
      <c r="BA18" s="28">
        <f t="shared" si="38"/>
        <v>8.4265507020213768</v>
      </c>
      <c r="BB18" s="28">
        <f t="shared" si="38"/>
        <v>7.1797407684443568</v>
      </c>
      <c r="BC18" s="28">
        <f t="shared" si="38"/>
        <v>8.5979639081688575</v>
      </c>
      <c r="BD18" s="28">
        <f t="shared" si="38"/>
        <v>7.214538504702154</v>
      </c>
      <c r="BE18" s="28">
        <f t="shared" si="38"/>
        <v>8.9030050556493805</v>
      </c>
      <c r="BF18" s="32"/>
      <c r="BG18" s="32"/>
      <c r="BH18" s="32"/>
      <c r="BI18" s="28">
        <f t="shared" si="11"/>
        <v>2.8713480478423832</v>
      </c>
      <c r="BJ18" s="28">
        <f t="shared" si="48"/>
        <v>1.1353560735605794</v>
      </c>
      <c r="BK18" s="28">
        <f t="shared" si="49"/>
        <v>1.278815934511681</v>
      </c>
      <c r="BL18" s="28">
        <f t="shared" si="49"/>
        <v>1.1306663079771893</v>
      </c>
      <c r="BM18" s="28">
        <f t="shared" si="50"/>
        <v>0.73825184387744647</v>
      </c>
      <c r="BN18" s="28">
        <f t="shared" si="51"/>
        <v>1.7938817987593483</v>
      </c>
      <c r="BO18" s="28">
        <f t="shared" si="52"/>
        <v>1.492946589533134</v>
      </c>
      <c r="BP18" s="28">
        <f t="shared" si="53"/>
        <v>1.173850233159369</v>
      </c>
      <c r="BQ18" s="28">
        <f t="shared" si="54"/>
        <v>1.8623136165648622</v>
      </c>
      <c r="BR18" s="28">
        <f t="shared" si="18"/>
        <v>2.9525824598546211</v>
      </c>
      <c r="BS18" s="28">
        <f t="shared" si="55"/>
        <v>-0.91941649106665235</v>
      </c>
      <c r="BT18" s="28">
        <f t="shared" si="56"/>
        <v>0.86169509433374158</v>
      </c>
      <c r="BU18" s="28">
        <f t="shared" si="57"/>
        <v>-0.12338670134076794</v>
      </c>
      <c r="BV18" s="28">
        <f t="shared" si="58"/>
        <v>1.270794274500497</v>
      </c>
      <c r="BW18" s="28">
        <f t="shared" si="59"/>
        <v>0.34657294981213554</v>
      </c>
      <c r="BX18" s="28">
        <f t="shared" si="60"/>
        <v>0.11493948433121214</v>
      </c>
      <c r="BY18" s="28">
        <f t="shared" si="61"/>
        <v>0.11805107698189392</v>
      </c>
      <c r="BZ18" s="28">
        <f t="shared" si="62"/>
        <v>2.0430004641180677</v>
      </c>
      <c r="CA18" s="28">
        <f t="shared" si="63"/>
        <v>1.7281043095403124</v>
      </c>
      <c r="CB18" s="28">
        <f t="shared" si="64"/>
        <v>0.76078232786110345</v>
      </c>
      <c r="CC18" s="28">
        <f t="shared" si="65"/>
        <v>0.48300506916644831</v>
      </c>
      <c r="CD18" s="28">
        <f t="shared" si="66"/>
        <v>0.55498165470351901</v>
      </c>
      <c r="CE18" s="28">
        <f t="shared" si="67"/>
        <v>1.7627310980578248</v>
      </c>
      <c r="CF18" s="28">
        <f t="shared" si="68"/>
        <v>1.3471802697086475</v>
      </c>
      <c r="CG18" s="28">
        <f t="shared" si="69"/>
        <v>1.3760259208513981</v>
      </c>
      <c r="CH18" s="28"/>
      <c r="CI18" s="28"/>
      <c r="CJ18" s="28">
        <f t="shared" si="70"/>
        <v>743.61483936433115</v>
      </c>
      <c r="CK18" s="28">
        <f t="shared" si="39"/>
        <v>13.657024029847976</v>
      </c>
      <c r="CL18" s="28">
        <f t="shared" si="39"/>
        <v>19.002727233857687</v>
      </c>
      <c r="CM18" s="28">
        <f t="shared" si="39"/>
        <v>13.510340914652133</v>
      </c>
      <c r="CN18" s="28">
        <f t="shared" si="39"/>
        <v>5.4733326504332576</v>
      </c>
      <c r="CO18" s="28">
        <f t="shared" si="39"/>
        <v>62.213093773363575</v>
      </c>
      <c r="CP18" s="28">
        <f t="shared" si="39"/>
        <v>31.113336750876044</v>
      </c>
      <c r="CQ18" s="28">
        <f t="shared" si="39"/>
        <v>14.922797068442573</v>
      </c>
      <c r="CR18" s="28">
        <f t="shared" si="39"/>
        <v>72.830554511687836</v>
      </c>
      <c r="CS18" s="28">
        <f t="shared" si="39"/>
        <v>896.56640159857932</v>
      </c>
      <c r="CT18" s="28">
        <f t="shared" si="39"/>
        <v>0.12038808574827344</v>
      </c>
      <c r="CU18" s="28">
        <f t="shared" si="39"/>
        <v>7.2726903058645718</v>
      </c>
      <c r="CV18" s="28">
        <f t="shared" si="39"/>
        <v>0.75268506489464482</v>
      </c>
      <c r="CW18" s="28">
        <f t="shared" si="39"/>
        <v>18.65495795268302</v>
      </c>
      <c r="CX18" s="28">
        <f t="shared" si="39"/>
        <v>2.2211247414372881</v>
      </c>
      <c r="CY18" s="28">
        <f t="shared" si="39"/>
        <v>1.3029852046164174</v>
      </c>
      <c r="CZ18" s="28">
        <f t="shared" si="39"/>
        <v>1.3123542347400114</v>
      </c>
      <c r="DA18" s="28">
        <f t="shared" si="40"/>
        <v>110.4079799799887</v>
      </c>
      <c r="DB18" s="28">
        <f t="shared" si="40"/>
        <v>53.469276733614286</v>
      </c>
      <c r="DC18" s="28">
        <f t="shared" si="40"/>
        <v>5.7647745550048626</v>
      </c>
      <c r="DD18" s="28">
        <f t="shared" si="40"/>
        <v>3.0409205196623881</v>
      </c>
      <c r="DE18" s="28">
        <f t="shared" si="40"/>
        <v>3.5890677352620139</v>
      </c>
      <c r="DF18" s="28">
        <f t="shared" si="40"/>
        <v>57.907004283579987</v>
      </c>
      <c r="DG18" s="28">
        <f t="shared" si="40"/>
        <v>22.242329477861119</v>
      </c>
      <c r="DH18" s="28">
        <f t="shared" si="40"/>
        <v>23.769821524902234</v>
      </c>
      <c r="DI18" s="38"/>
      <c r="DJ18" s="28"/>
      <c r="DK18" s="37">
        <f t="shared" si="41"/>
        <v>11897.837429829298</v>
      </c>
      <c r="DL18" s="37">
        <f t="shared" si="41"/>
        <v>218.51238447756762</v>
      </c>
      <c r="DM18" s="37">
        <f t="shared" si="41"/>
        <v>304.04363574172299</v>
      </c>
      <c r="DN18" s="37">
        <f t="shared" si="41"/>
        <v>216.16545463443413</v>
      </c>
      <c r="DO18" s="37">
        <f t="shared" si="41"/>
        <v>87.573322406932121</v>
      </c>
      <c r="DP18" s="37">
        <f t="shared" si="41"/>
        <v>995.4095003738172</v>
      </c>
      <c r="DQ18" s="37">
        <f t="shared" si="41"/>
        <v>497.81338801401671</v>
      </c>
      <c r="DR18" s="37">
        <f t="shared" si="41"/>
        <v>238.76475309508118</v>
      </c>
      <c r="DS18" s="37">
        <f t="shared" si="41"/>
        <v>1165.2888721870054</v>
      </c>
      <c r="DT18" s="37">
        <f t="shared" si="41"/>
        <v>14345.062425577269</v>
      </c>
      <c r="DU18" s="37">
        <f t="shared" si="42"/>
        <v>1.926209371972375</v>
      </c>
      <c r="DV18" s="37">
        <f t="shared" si="42"/>
        <v>116.36304489383315</v>
      </c>
      <c r="DW18" s="37">
        <f t="shared" si="42"/>
        <v>12.042961038314317</v>
      </c>
      <c r="DX18" s="37">
        <f t="shared" si="42"/>
        <v>298.47932724292832</v>
      </c>
      <c r="DY18" s="37">
        <f t="shared" si="42"/>
        <v>35.53799586299661</v>
      </c>
      <c r="DZ18" s="37">
        <f t="shared" si="42"/>
        <v>20.847763273862679</v>
      </c>
      <c r="EA18" s="37">
        <f t="shared" si="42"/>
        <v>20.997667755840183</v>
      </c>
      <c r="EB18" s="37">
        <f t="shared" si="42"/>
        <v>1766.5276796798191</v>
      </c>
      <c r="EC18" s="37">
        <f t="shared" si="42"/>
        <v>855.50842773782858</v>
      </c>
      <c r="ED18" s="37">
        <f t="shared" si="42"/>
        <v>92.236392880077801</v>
      </c>
      <c r="EE18" s="37">
        <f t="shared" si="43"/>
        <v>48.654728314598209</v>
      </c>
      <c r="EF18" s="37">
        <f t="shared" si="43"/>
        <v>57.425083764192223</v>
      </c>
      <c r="EG18" s="37">
        <f t="shared" si="43"/>
        <v>926.51206853727979</v>
      </c>
      <c r="EH18" s="37">
        <f t="shared" si="43"/>
        <v>355.87727164577791</v>
      </c>
      <c r="EI18" s="37">
        <f t="shared" si="43"/>
        <v>380.31714439843574</v>
      </c>
      <c r="EJ18" s="37"/>
      <c r="EK18" s="37"/>
      <c r="EL18" s="37"/>
      <c r="EM18" s="37">
        <f t="shared" si="44"/>
        <v>17.846756144743946</v>
      </c>
      <c r="EN18" s="37">
        <f t="shared" si="44"/>
        <v>0.32776857671635146</v>
      </c>
      <c r="EO18" s="37">
        <f t="shared" si="44"/>
        <v>0.45606545361258449</v>
      </c>
      <c r="EP18" s="37">
        <f t="shared" si="44"/>
        <v>0.32424818195165117</v>
      </c>
      <c r="EQ18" s="37">
        <f t="shared" si="44"/>
        <v>0.13135998361039819</v>
      </c>
      <c r="ER18" s="37">
        <f t="shared" si="44"/>
        <v>1.4931142505607258</v>
      </c>
      <c r="ES18" s="37">
        <f t="shared" si="44"/>
        <v>0.74672008202102502</v>
      </c>
      <c r="ET18" s="37">
        <f t="shared" si="44"/>
        <v>0.35814712964262174</v>
      </c>
      <c r="EU18" s="37">
        <f t="shared" si="44"/>
        <v>1.747933308280508</v>
      </c>
      <c r="EV18" s="37">
        <f t="shared" si="44"/>
        <v>21.517593638365902</v>
      </c>
      <c r="EW18" s="37">
        <f t="shared" si="45"/>
        <v>2.8893140579585625E-3</v>
      </c>
      <c r="EX18" s="37">
        <f t="shared" si="45"/>
        <v>0.17454456734074972</v>
      </c>
      <c r="EY18" s="37">
        <f t="shared" si="45"/>
        <v>1.8064441557471476E-2</v>
      </c>
      <c r="EZ18" s="37">
        <f t="shared" si="45"/>
        <v>0.44771899086439249</v>
      </c>
      <c r="FA18" s="37">
        <f t="shared" si="45"/>
        <v>5.3306993794494911E-2</v>
      </c>
      <c r="FB18" s="37">
        <f t="shared" si="45"/>
        <v>3.1271644910794018E-2</v>
      </c>
      <c r="FC18" s="37">
        <f t="shared" si="45"/>
        <v>3.1496501633760277E-2</v>
      </c>
      <c r="FD18" s="37">
        <f t="shared" si="45"/>
        <v>2.649791519519729</v>
      </c>
      <c r="FE18" s="37">
        <f t="shared" si="45"/>
        <v>1.2832626416067427</v>
      </c>
      <c r="FF18" s="37">
        <f t="shared" si="45"/>
        <v>0.13835458932011671</v>
      </c>
      <c r="FG18" s="37">
        <f t="shared" si="46"/>
        <v>7.2982092471897311E-2</v>
      </c>
      <c r="FH18" s="37">
        <f t="shared" si="46"/>
        <v>8.6137625646288338E-2</v>
      </c>
      <c r="FI18" s="37">
        <f t="shared" si="46"/>
        <v>1.3897681028059197</v>
      </c>
      <c r="FJ18" s="37">
        <f t="shared" si="46"/>
        <v>0.53381590746866692</v>
      </c>
      <c r="FK18" s="37">
        <f t="shared" si="46"/>
        <v>0.57047571659765373</v>
      </c>
    </row>
    <row r="19" spans="1:167" s="2" customFormat="1" ht="14" x14ac:dyDescent="0.2">
      <c r="C19" s="2" t="s">
        <v>134</v>
      </c>
      <c r="D19" s="13"/>
      <c r="E19" s="15">
        <f>AVERAGE(E13:E18)</f>
        <v>4121836466.5983148</v>
      </c>
      <c r="F19" s="15">
        <f t="shared" ref="F19:AC19" si="71">AVERAGE(F13:F18)</f>
        <v>18883783.963001203</v>
      </c>
      <c r="G19" s="15">
        <f t="shared" si="71"/>
        <v>1849459040.0115383</v>
      </c>
      <c r="H19" s="15">
        <f t="shared" si="71"/>
        <v>1317353835.0911417</v>
      </c>
      <c r="I19" s="15">
        <f t="shared" si="71"/>
        <v>1091515784.6996317</v>
      </c>
      <c r="J19" s="15">
        <f t="shared" si="71"/>
        <v>1540413061.8201149</v>
      </c>
      <c r="K19" s="15">
        <f t="shared" si="71"/>
        <v>461955807.11525202</v>
      </c>
      <c r="L19" s="15">
        <f t="shared" si="71"/>
        <v>401550458.70156789</v>
      </c>
      <c r="M19" s="15">
        <f t="shared" si="71"/>
        <v>163329809.35205516</v>
      </c>
      <c r="N19" s="15">
        <f t="shared" si="71"/>
        <v>14023148.619313816</v>
      </c>
      <c r="O19" s="15">
        <f t="shared" si="71"/>
        <v>771725.84983165842</v>
      </c>
      <c r="P19" s="15">
        <f t="shared" si="71"/>
        <v>51104558.202377252</v>
      </c>
      <c r="Q19" s="15">
        <f t="shared" si="71"/>
        <v>15919219.324915165</v>
      </c>
      <c r="R19" s="15">
        <f t="shared" si="71"/>
        <v>70080679.288795695</v>
      </c>
      <c r="S19" s="15">
        <f t="shared" si="71"/>
        <v>33238534.129086167</v>
      </c>
      <c r="T19" s="15">
        <f t="shared" si="71"/>
        <v>12938533.985389398</v>
      </c>
      <c r="U19" s="15">
        <f t="shared" si="71"/>
        <v>1109144.7310894711</v>
      </c>
      <c r="V19" s="15">
        <f t="shared" si="71"/>
        <v>5846354927.5776453</v>
      </c>
      <c r="W19" s="15">
        <f t="shared" si="71"/>
        <v>2111488779.6913517</v>
      </c>
      <c r="X19" s="15">
        <f t="shared" si="71"/>
        <v>752897393.00209141</v>
      </c>
      <c r="Y19" s="15">
        <f t="shared" si="71"/>
        <v>257208450.22832298</v>
      </c>
      <c r="Z19" s="15">
        <f t="shared" si="71"/>
        <v>14578412.778306367</v>
      </c>
      <c r="AA19" s="15">
        <f t="shared" si="71"/>
        <v>393979911.39599007</v>
      </c>
      <c r="AB19" s="15">
        <f t="shared" si="71"/>
        <v>16046712.058944182</v>
      </c>
      <c r="AC19" s="15">
        <f t="shared" si="71"/>
        <v>796877407.05491602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15">
      <c r="A21" s="5" t="s">
        <v>40</v>
      </c>
      <c r="B21" s="5" t="s">
        <v>132</v>
      </c>
      <c r="C21" s="5" t="s">
        <v>130</v>
      </c>
      <c r="D21" s="6">
        <v>23081946.2112334</v>
      </c>
      <c r="E21" s="6">
        <v>218206175.77017099</v>
      </c>
      <c r="F21" s="4">
        <v>117498564.691083</v>
      </c>
      <c r="G21" s="6">
        <v>1979298169.8710699</v>
      </c>
      <c r="H21" s="6">
        <v>1381303608.51951</v>
      </c>
      <c r="I21" s="6">
        <v>352101472.596264</v>
      </c>
      <c r="J21" s="6">
        <v>1726326669.87659</v>
      </c>
      <c r="K21" s="6">
        <v>90435401.526748598</v>
      </c>
      <c r="L21" s="6">
        <v>59184387.113521703</v>
      </c>
      <c r="M21" s="6">
        <v>258656389.02239501</v>
      </c>
      <c r="N21" s="6">
        <f>PeakArea!N51</f>
        <v>17746914.193271302</v>
      </c>
      <c r="O21" s="6">
        <v>569064.33931635797</v>
      </c>
      <c r="P21" s="6">
        <v>104292693.49538299</v>
      </c>
      <c r="Q21" s="6">
        <v>0</v>
      </c>
      <c r="R21" s="6">
        <v>58851834.230930202</v>
      </c>
      <c r="S21" s="6">
        <v>6887300.9781810604</v>
      </c>
      <c r="T21" s="6">
        <v>587310.75093243201</v>
      </c>
      <c r="U21" s="6">
        <v>0</v>
      </c>
      <c r="V21" s="6">
        <v>6796171636.05793</v>
      </c>
      <c r="W21" s="6">
        <v>2490027223.4100299</v>
      </c>
      <c r="X21" s="6">
        <v>937025404.74784195</v>
      </c>
      <c r="Y21" s="6">
        <v>295913635.55228502</v>
      </c>
      <c r="Z21" s="7">
        <v>13337942.888815001</v>
      </c>
      <c r="AA21" s="7">
        <v>437264765.17009801</v>
      </c>
      <c r="AB21" s="7">
        <v>19845176.8362239</v>
      </c>
      <c r="AC21" s="7">
        <v>991309991.42242098</v>
      </c>
      <c r="AD21" s="33"/>
      <c r="AE21" s="33"/>
      <c r="AF21" s="32"/>
      <c r="AG21" s="28">
        <f>LOG10(E21)</f>
        <v>8.3388670380257022</v>
      </c>
      <c r="AH21" s="28">
        <f>LOG10(F21)</f>
        <v>8.0700325614966939</v>
      </c>
      <c r="AI21" s="28">
        <f t="shared" ref="AI21:AX26" si="72">LOG10(G21)</f>
        <v>9.2965112230974825</v>
      </c>
      <c r="AJ21" s="28">
        <f t="shared" si="72"/>
        <v>9.1402891463648697</v>
      </c>
      <c r="AK21" s="28">
        <f t="shared" si="72"/>
        <v>8.5466678414266006</v>
      </c>
      <c r="AL21" s="28">
        <f t="shared" si="72"/>
        <v>9.2371229799660757</v>
      </c>
      <c r="AM21" s="28">
        <f t="shared" si="72"/>
        <v>7.9563384711619154</v>
      </c>
      <c r="AN21" s="28">
        <f t="shared" si="72"/>
        <v>7.7722071546160292</v>
      </c>
      <c r="AO21" s="28">
        <f t="shared" si="72"/>
        <v>8.4127232103031986</v>
      </c>
      <c r="AP21" s="28">
        <f t="shared" si="72"/>
        <v>7.2491228494846753</v>
      </c>
      <c r="AQ21" s="28">
        <f t="shared" si="72"/>
        <v>5.7551613711936804</v>
      </c>
      <c r="AR21" s="28">
        <f t="shared" si="72"/>
        <v>8.0182538838264623</v>
      </c>
      <c r="AS21" s="28" t="e">
        <f t="shared" si="72"/>
        <v>#NUM!</v>
      </c>
      <c r="AT21" s="28">
        <f t="shared" si="72"/>
        <v>7.7697600030156071</v>
      </c>
      <c r="AU21" s="28">
        <f t="shared" si="72"/>
        <v>6.8380490622661467</v>
      </c>
      <c r="AV21" s="28">
        <f t="shared" si="72"/>
        <v>5.7688679508308605</v>
      </c>
      <c r="AW21" s="28" t="e">
        <f t="shared" si="72"/>
        <v>#NUM!</v>
      </c>
      <c r="AX21" s="28">
        <f t="shared" si="72"/>
        <v>9.8322643383623394</v>
      </c>
      <c r="AY21" s="28">
        <f t="shared" ref="AY21:BE26" si="73">LOG10(W21)</f>
        <v>9.396204095253216</v>
      </c>
      <c r="AZ21" s="28">
        <f t="shared" si="73"/>
        <v>8.9717513656927252</v>
      </c>
      <c r="BA21" s="28">
        <f t="shared" si="73"/>
        <v>8.4711649776941744</v>
      </c>
      <c r="BB21" s="28">
        <f t="shared" si="73"/>
        <v>7.1250888534990686</v>
      </c>
      <c r="BC21" s="28">
        <f t="shared" si="73"/>
        <v>8.6407444832705131</v>
      </c>
      <c r="BD21" s="28">
        <f t="shared" si="73"/>
        <v>7.2976549731678011</v>
      </c>
      <c r="BE21" s="28">
        <f t="shared" si="73"/>
        <v>8.9962094834584168</v>
      </c>
      <c r="BF21" s="32"/>
      <c r="BG21" s="32"/>
      <c r="BH21" s="32"/>
      <c r="BI21" s="28">
        <f t="shared" si="11"/>
        <v>1.6007712800660654</v>
      </c>
      <c r="BJ21" s="28">
        <f>(AH21-5.9974)/1.1314</f>
        <v>1.8319184740115735</v>
      </c>
      <c r="BK21" s="28">
        <f>(AI21-8.051)/0.9447</f>
        <v>1.3184198402640863</v>
      </c>
      <c r="BL21" s="28">
        <f>(AJ21-8.051)/0.9447</f>
        <v>1.1530529759340209</v>
      </c>
      <c r="BM21" s="28">
        <f>(AK21-8.3449)/0.9408</f>
        <v>0.21446411716262731</v>
      </c>
      <c r="BN21" s="28">
        <f>(AL21-7.5263)/0.9176</f>
        <v>1.8644539886291147</v>
      </c>
      <c r="BO21" s="28">
        <f>(AM21-7.0015)/1.1126</f>
        <v>0.85820462984173584</v>
      </c>
      <c r="BP21" s="28">
        <f>(AN21-7.5901)/0.8567</f>
        <v>0.21256817394190447</v>
      </c>
      <c r="BQ21" s="28">
        <f>(AO21-5.9134)/1.2361</f>
        <v>2.0219425696166966</v>
      </c>
      <c r="BR21" s="28">
        <f t="shared" si="18"/>
        <v>3.0952130700246099</v>
      </c>
      <c r="BS21" s="28">
        <f>(AQ21-6.7219)/0.9346</f>
        <v>-1.0343875762960832</v>
      </c>
      <c r="BT21" s="28">
        <f>(AR21-6.9453)/0.8638</f>
        <v>1.242132303573122</v>
      </c>
      <c r="BU21" s="28" t="e">
        <f>(AS21-7.3329)/0.8373</f>
        <v>#NUM!</v>
      </c>
      <c r="BV21" s="28">
        <f>(AT21-6.7448)/0.846</f>
        <v>1.2115366465905526</v>
      </c>
      <c r="BW21" s="28">
        <f>(AU21-7.1878)/0.9406</f>
        <v>-0.37183812219206197</v>
      </c>
      <c r="BX21" s="28">
        <f>(AV21-7.0163)/0.9277</f>
        <v>-1.3446502631983828</v>
      </c>
      <c r="BY21" s="28" t="e">
        <f>(AW21-5.9407)/1.1253</f>
        <v>#NUM!</v>
      </c>
      <c r="BZ21" s="28">
        <f>(AX21-8.0877)/0.8323</f>
        <v>2.0960763406972718</v>
      </c>
      <c r="CA21" s="28">
        <f>(AY21-7.9256)/0.8182</f>
        <v>1.7973650638636223</v>
      </c>
      <c r="CB21" s="28">
        <f>(AZ21-8.1518)/0.9575</f>
        <v>0.85634607383052275</v>
      </c>
      <c r="CC21" s="28">
        <f>(BA21-7.969)/0.9473</f>
        <v>0.53010131710564146</v>
      </c>
      <c r="CD21" s="28">
        <f>(BB21-6.6282)/0.9938</f>
        <v>0.4999887839596186</v>
      </c>
      <c r="CE21" s="28">
        <f>(BC21-7.0903)/0.8553</f>
        <v>1.8127493081614792</v>
      </c>
      <c r="CF21" s="28">
        <f>(BD21-5.4628)/1.3003</f>
        <v>1.4111012636836127</v>
      </c>
      <c r="CG21" s="28">
        <f>(BE21-8.125)/0.5654</f>
        <v>1.5408728041358626</v>
      </c>
      <c r="CH21" s="28"/>
      <c r="CI21" s="28"/>
      <c r="CJ21" s="28">
        <f>10^BI21</f>
        <v>39.881481237685378</v>
      </c>
      <c r="CK21" s="28">
        <f t="shared" ref="CK21:CZ26" si="74">10^BJ21</f>
        <v>67.907614412072959</v>
      </c>
      <c r="CL21" s="28">
        <f t="shared" si="74"/>
        <v>20.817081392842077</v>
      </c>
      <c r="CM21" s="28">
        <f t="shared" si="74"/>
        <v>14.225022956404665</v>
      </c>
      <c r="CN21" s="28">
        <f t="shared" si="74"/>
        <v>1.6385666719280867</v>
      </c>
      <c r="CO21" s="28">
        <f t="shared" si="74"/>
        <v>73.190377747559992</v>
      </c>
      <c r="CP21" s="28">
        <f t="shared" si="74"/>
        <v>7.2144732894950119</v>
      </c>
      <c r="CQ21" s="28">
        <f t="shared" si="74"/>
        <v>1.6314289848180124</v>
      </c>
      <c r="CR21" s="28">
        <f t="shared" si="74"/>
        <v>105.18227733239858</v>
      </c>
      <c r="CS21" s="28">
        <f t="shared" si="74"/>
        <v>1245.1253352047202</v>
      </c>
      <c r="CT21" s="28">
        <f t="shared" si="74"/>
        <v>9.238733160670716E-2</v>
      </c>
      <c r="CU21" s="28">
        <f t="shared" si="74"/>
        <v>17.463540816111504</v>
      </c>
      <c r="CV21" s="28" t="e">
        <f t="shared" si="74"/>
        <v>#NUM!</v>
      </c>
      <c r="CW21" s="28">
        <f t="shared" si="74"/>
        <v>16.275586463277751</v>
      </c>
      <c r="CX21" s="28">
        <f t="shared" si="74"/>
        <v>0.42477786505076132</v>
      </c>
      <c r="CY21" s="28">
        <f t="shared" si="74"/>
        <v>4.5221996995524254E-2</v>
      </c>
      <c r="CZ21" s="28" t="e">
        <f t="shared" si="74"/>
        <v>#NUM!</v>
      </c>
      <c r="DA21" s="28">
        <f t="shared" ref="DA21:DH26" si="75">10^BZ21</f>
        <v>124.76027997765414</v>
      </c>
      <c r="DB21" s="28">
        <f t="shared" si="75"/>
        <v>62.714081184570041</v>
      </c>
      <c r="DC21" s="28">
        <f t="shared" si="75"/>
        <v>7.1836650397733504</v>
      </c>
      <c r="DD21" s="28">
        <f t="shared" si="75"/>
        <v>3.3892321473983609</v>
      </c>
      <c r="DE21" s="28">
        <f t="shared" si="75"/>
        <v>3.1621959925962226</v>
      </c>
      <c r="DF21" s="28">
        <f t="shared" si="75"/>
        <v>64.97545182344841</v>
      </c>
      <c r="DG21" s="28">
        <f t="shared" si="75"/>
        <v>25.769219433333628</v>
      </c>
      <c r="DH21" s="28">
        <f t="shared" si="75"/>
        <v>34.743439019936353</v>
      </c>
      <c r="DI21" s="38"/>
      <c r="DJ21" s="28"/>
      <c r="DK21" s="37">
        <f t="shared" ref="DK21:DT26" si="76">16*CJ21</f>
        <v>638.10369980296605</v>
      </c>
      <c r="DL21" s="37">
        <f t="shared" si="76"/>
        <v>1086.5218305931674</v>
      </c>
      <c r="DM21" s="37">
        <f t="shared" si="76"/>
        <v>333.07330228547323</v>
      </c>
      <c r="DN21" s="37">
        <f t="shared" si="76"/>
        <v>227.60036730247464</v>
      </c>
      <c r="DO21" s="37">
        <f t="shared" si="76"/>
        <v>26.217066750849387</v>
      </c>
      <c r="DP21" s="37">
        <f t="shared" si="76"/>
        <v>1171.0460439609599</v>
      </c>
      <c r="DQ21" s="37">
        <f t="shared" si="76"/>
        <v>115.43157263192019</v>
      </c>
      <c r="DR21" s="37">
        <f t="shared" si="76"/>
        <v>26.102863757088198</v>
      </c>
      <c r="DS21" s="37">
        <f t="shared" si="76"/>
        <v>1682.9164373183773</v>
      </c>
      <c r="DT21" s="37">
        <f t="shared" si="76"/>
        <v>19922.005363275523</v>
      </c>
      <c r="DU21" s="37">
        <f t="shared" ref="DU21:ED26" si="77">16*CT21</f>
        <v>1.4781973057073146</v>
      </c>
      <c r="DV21" s="37">
        <f t="shared" si="77"/>
        <v>279.41665305778406</v>
      </c>
      <c r="DW21" s="37" t="e">
        <f t="shared" si="77"/>
        <v>#NUM!</v>
      </c>
      <c r="DX21" s="37">
        <f t="shared" si="77"/>
        <v>260.40938341244401</v>
      </c>
      <c r="DY21" s="37">
        <f t="shared" si="77"/>
        <v>6.7964458408121811</v>
      </c>
      <c r="DZ21" s="37">
        <f t="shared" si="77"/>
        <v>0.72355195192838806</v>
      </c>
      <c r="EA21" s="37" t="e">
        <f t="shared" si="77"/>
        <v>#NUM!</v>
      </c>
      <c r="EB21" s="37">
        <f t="shared" si="77"/>
        <v>1996.1644796424662</v>
      </c>
      <c r="EC21" s="37">
        <f t="shared" si="77"/>
        <v>1003.4252989531207</v>
      </c>
      <c r="ED21" s="37">
        <f t="shared" si="77"/>
        <v>114.93864063637361</v>
      </c>
      <c r="EE21" s="37">
        <f t="shared" ref="EE21:EI26" si="78">16*DD21</f>
        <v>54.227714358373774</v>
      </c>
      <c r="EF21" s="37">
        <f t="shared" si="78"/>
        <v>50.595135881539562</v>
      </c>
      <c r="EG21" s="37">
        <f t="shared" si="78"/>
        <v>1039.6072291751746</v>
      </c>
      <c r="EH21" s="37">
        <f t="shared" si="78"/>
        <v>412.30751093333805</v>
      </c>
      <c r="EI21" s="37">
        <f t="shared" si="78"/>
        <v>555.89502431898165</v>
      </c>
      <c r="EJ21" s="37"/>
      <c r="EK21" s="37"/>
      <c r="EL21" s="37"/>
      <c r="EM21" s="37">
        <f t="shared" ref="EM21:EV26" si="79">DK21*1.5/1000</f>
        <v>0.95715554970444905</v>
      </c>
      <c r="EN21" s="37">
        <f t="shared" si="79"/>
        <v>1.6297827458897509</v>
      </c>
      <c r="EO21" s="37">
        <f t="shared" si="79"/>
        <v>0.49960995342820985</v>
      </c>
      <c r="EP21" s="37">
        <f t="shared" si="79"/>
        <v>0.34140055095371197</v>
      </c>
      <c r="EQ21" s="37">
        <f t="shared" si="79"/>
        <v>3.9325600126274084E-2</v>
      </c>
      <c r="ER21" s="37">
        <f t="shared" si="79"/>
        <v>1.7565690659414399</v>
      </c>
      <c r="ES21" s="37">
        <f t="shared" si="79"/>
        <v>0.1731473589478803</v>
      </c>
      <c r="ET21" s="37">
        <f t="shared" si="79"/>
        <v>3.9154295635632295E-2</v>
      </c>
      <c r="EU21" s="37">
        <f t="shared" si="79"/>
        <v>2.5243746559775659</v>
      </c>
      <c r="EV21" s="37">
        <f t="shared" si="79"/>
        <v>29.883008044913282</v>
      </c>
      <c r="EW21" s="37">
        <f t="shared" ref="EW21:FF26" si="80">DU21*1.5/1000</f>
        <v>2.2172959585609721E-3</v>
      </c>
      <c r="EX21" s="37">
        <f t="shared" si="80"/>
        <v>0.41912497958667611</v>
      </c>
      <c r="EY21" s="37" t="e">
        <f t="shared" si="80"/>
        <v>#NUM!</v>
      </c>
      <c r="EZ21" s="37">
        <f t="shared" si="80"/>
        <v>0.39061407511866603</v>
      </c>
      <c r="FA21" s="37">
        <f t="shared" si="80"/>
        <v>1.0194668761218271E-2</v>
      </c>
      <c r="FB21" s="37">
        <f t="shared" si="80"/>
        <v>1.0853279278925821E-3</v>
      </c>
      <c r="FC21" s="37" t="e">
        <f t="shared" si="80"/>
        <v>#NUM!</v>
      </c>
      <c r="FD21" s="37">
        <f t="shared" si="80"/>
        <v>2.9942467194636992</v>
      </c>
      <c r="FE21" s="37">
        <f t="shared" si="80"/>
        <v>1.505137948429681</v>
      </c>
      <c r="FF21" s="37">
        <f t="shared" si="80"/>
        <v>0.1724079609545604</v>
      </c>
      <c r="FG21" s="37">
        <f t="shared" ref="FG21:FK26" si="81">EE21*1.5/1000</f>
        <v>8.1341571537560664E-2</v>
      </c>
      <c r="FH21" s="37">
        <f t="shared" si="81"/>
        <v>7.5892703822309338E-2</v>
      </c>
      <c r="FI21" s="37">
        <f t="shared" si="81"/>
        <v>1.5594108437627618</v>
      </c>
      <c r="FJ21" s="37">
        <f t="shared" si="81"/>
        <v>0.61846126640000709</v>
      </c>
      <c r="FK21" s="37">
        <f t="shared" si="81"/>
        <v>0.83384253647847251</v>
      </c>
    </row>
    <row r="22" spans="1:167" s="4" customFormat="1" ht="14" x14ac:dyDescent="0.15">
      <c r="A22" s="5" t="s">
        <v>41</v>
      </c>
      <c r="B22" s="5" t="s">
        <v>132</v>
      </c>
      <c r="C22" s="5" t="s">
        <v>130</v>
      </c>
      <c r="D22" s="6">
        <v>23365287.765859701</v>
      </c>
      <c r="E22" s="6">
        <v>229013240.27760199</v>
      </c>
      <c r="F22" s="4">
        <v>133825589.846551</v>
      </c>
      <c r="G22" s="6">
        <v>2088937808.59723</v>
      </c>
      <c r="H22" s="6">
        <v>1482026434.80756</v>
      </c>
      <c r="I22" s="6">
        <v>375833973.154369</v>
      </c>
      <c r="J22" s="6">
        <v>1761113858.9168401</v>
      </c>
      <c r="K22" s="6">
        <v>94193381.734038293</v>
      </c>
      <c r="L22" s="6">
        <v>62775855.5474113</v>
      </c>
      <c r="M22" s="6">
        <v>273640472.80305803</v>
      </c>
      <c r="N22" s="6">
        <f>PeakArea!N52</f>
        <v>16444321.175714901</v>
      </c>
      <c r="O22" s="6">
        <v>1131572.7050914599</v>
      </c>
      <c r="P22" s="6">
        <v>108228126.515816</v>
      </c>
      <c r="Q22" s="6">
        <v>0</v>
      </c>
      <c r="R22" s="6">
        <v>61854814.714407504</v>
      </c>
      <c r="S22" s="6">
        <v>6044614.9047246398</v>
      </c>
      <c r="T22" s="6">
        <v>397426.631585058</v>
      </c>
      <c r="U22" s="6">
        <v>0</v>
      </c>
      <c r="V22" s="6">
        <v>7417403655.9065704</v>
      </c>
      <c r="W22" s="6">
        <v>2639760811.39149</v>
      </c>
      <c r="X22" s="6">
        <v>1060281422.76371</v>
      </c>
      <c r="Y22" s="6">
        <v>318848683.05748701</v>
      </c>
      <c r="Z22" s="7">
        <v>14266422.203008</v>
      </c>
      <c r="AA22" s="7">
        <v>441156961.74844903</v>
      </c>
      <c r="AB22" s="7">
        <v>24984217.068112701</v>
      </c>
      <c r="AC22" s="7">
        <v>970299218.87401199</v>
      </c>
      <c r="AD22" s="33"/>
      <c r="AE22" s="33"/>
      <c r="AF22" s="32"/>
      <c r="AG22" s="28">
        <f t="shared" ref="AG22:AH26" si="82">LOG10(E22)</f>
        <v>8.3598605915681699</v>
      </c>
      <c r="AH22" s="28">
        <f t="shared" si="82"/>
        <v>8.1265391662459248</v>
      </c>
      <c r="AI22" s="28">
        <f t="shared" si="72"/>
        <v>9.3199255104517782</v>
      </c>
      <c r="AJ22" s="28">
        <f t="shared" si="72"/>
        <v>9.1708559501943654</v>
      </c>
      <c r="AK22" s="28">
        <f t="shared" si="72"/>
        <v>8.5749960351753707</v>
      </c>
      <c r="AL22" s="28">
        <f t="shared" si="72"/>
        <v>9.2457874347298024</v>
      </c>
      <c r="AM22" s="28">
        <f t="shared" si="72"/>
        <v>7.9740203892327761</v>
      </c>
      <c r="AN22" s="28">
        <f t="shared" si="72"/>
        <v>7.7977926402537419</v>
      </c>
      <c r="AO22" s="28">
        <f t="shared" si="72"/>
        <v>8.4371803321383538</v>
      </c>
      <c r="AP22" s="28">
        <f t="shared" si="72"/>
        <v>7.2160159504409895</v>
      </c>
      <c r="AQ22" s="28">
        <f t="shared" si="72"/>
        <v>6.0536824632007109</v>
      </c>
      <c r="AR22" s="28">
        <f t="shared" si="72"/>
        <v>8.034340140652473</v>
      </c>
      <c r="AS22" s="28" t="e">
        <f t="shared" si="72"/>
        <v>#NUM!</v>
      </c>
      <c r="AT22" s="28">
        <f t="shared" si="72"/>
        <v>7.7913735103114004</v>
      </c>
      <c r="AU22" s="28">
        <f t="shared" si="72"/>
        <v>6.7813686376896829</v>
      </c>
      <c r="AV22" s="28">
        <f t="shared" si="72"/>
        <v>5.5992569658510707</v>
      </c>
      <c r="AW22" s="28" t="e">
        <f t="shared" si="72"/>
        <v>#NUM!</v>
      </c>
      <c r="AX22" s="28">
        <f t="shared" si="72"/>
        <v>9.870251914007433</v>
      </c>
      <c r="AY22" s="28">
        <f t="shared" si="73"/>
        <v>9.4215645772490468</v>
      </c>
      <c r="AZ22" s="28">
        <f t="shared" si="73"/>
        <v>9.0254211521816554</v>
      </c>
      <c r="BA22" s="28">
        <f t="shared" si="73"/>
        <v>8.5035846275580322</v>
      </c>
      <c r="BB22" s="28">
        <f t="shared" si="73"/>
        <v>7.1543150724621345</v>
      </c>
      <c r="BC22" s="28">
        <f t="shared" si="73"/>
        <v>8.6445931370708085</v>
      </c>
      <c r="BD22" s="28">
        <f t="shared" si="73"/>
        <v>7.3976657444799878</v>
      </c>
      <c r="BE22" s="28">
        <f t="shared" si="73"/>
        <v>8.9869056817580866</v>
      </c>
      <c r="BF22" s="32"/>
      <c r="BG22" s="32"/>
      <c r="BH22" s="32"/>
      <c r="BI22" s="28">
        <f t="shared" si="11"/>
        <v>1.6218809367201303</v>
      </c>
      <c r="BJ22" s="28">
        <f t="shared" ref="BJ22:BJ26" si="83">(AH22-5.9974)/1.1314</f>
        <v>1.8818624414406266</v>
      </c>
      <c r="BK22" s="28">
        <f t="shared" ref="BK22:BL26" si="84">(AI22-8.051)/0.9447</f>
        <v>1.3432047321390685</v>
      </c>
      <c r="BL22" s="28">
        <f t="shared" si="84"/>
        <v>1.1854090718687047</v>
      </c>
      <c r="BM22" s="28">
        <f t="shared" ref="BM22:BM26" si="85">(AK22-8.3449)/0.9408</f>
        <v>0.24457486732075873</v>
      </c>
      <c r="BN22" s="28">
        <f t="shared" ref="BN22:BN26" si="86">(AL22-7.5263)/0.9176</f>
        <v>1.8738965068982154</v>
      </c>
      <c r="BO22" s="28">
        <f t="shared" ref="BO22:BO26" si="87">(AM22-7.0015)/1.1126</f>
        <v>0.8740970602487651</v>
      </c>
      <c r="BP22" s="28">
        <f t="shared" ref="BP22:BP26" si="88">(AN22-7.5901)/0.8567</f>
        <v>0.24243333752041815</v>
      </c>
      <c r="BQ22" s="28">
        <f t="shared" ref="BQ22:BQ26" si="89">(AO22-5.9134)/1.2361</f>
        <v>2.0417282842313353</v>
      </c>
      <c r="BR22" s="28">
        <f t="shared" si="18"/>
        <v>3.0538035652795368</v>
      </c>
      <c r="BS22" s="28">
        <f t="shared" ref="BS22:BS26" si="90">(AQ22-6.7219)/0.9346</f>
        <v>-0.71497703488047171</v>
      </c>
      <c r="BT22" s="28">
        <f t="shared" ref="BT22:BT26" si="91">(AR22-6.9453)/0.8638</f>
        <v>1.2607549671827663</v>
      </c>
      <c r="BU22" s="28" t="e">
        <f t="shared" ref="BU22:BU26" si="92">(AS22-7.3329)/0.8373</f>
        <v>#NUM!</v>
      </c>
      <c r="BV22" s="28">
        <f t="shared" ref="BV22:BV26" si="93">(AT22-6.7448)/0.846</f>
        <v>1.2370845275548472</v>
      </c>
      <c r="BW22" s="28">
        <f t="shared" ref="BW22:BW26" si="94">(AU22-7.1878)/0.9406</f>
        <v>-0.43209798246897435</v>
      </c>
      <c r="BX22" s="28">
        <f t="shared" ref="BX22:BX26" si="95">(AV22-7.0163)/0.9277</f>
        <v>-1.5274798255351187</v>
      </c>
      <c r="BY22" s="28" t="e">
        <f t="shared" ref="BY22:BY26" si="96">(AW22-5.9407)/1.1253</f>
        <v>#NUM!</v>
      </c>
      <c r="BZ22" s="28">
        <f t="shared" ref="BZ22:BZ26" si="97">(AX22-8.0877)/0.8323</f>
        <v>2.1417180271626011</v>
      </c>
      <c r="CA22" s="28">
        <f t="shared" ref="CA22:CA26" si="98">(AY22-7.9256)/0.8182</f>
        <v>1.828360519737285</v>
      </c>
      <c r="CB22" s="28">
        <f t="shared" ref="CB22:CB26" si="99">(AZ22-8.1518)/0.9575</f>
        <v>0.91239807016360908</v>
      </c>
      <c r="CC22" s="28">
        <f t="shared" ref="CC22:CC26" si="100">(BA22-7.969)/0.9473</f>
        <v>0.56432453030511132</v>
      </c>
      <c r="CD22" s="28">
        <f t="shared" ref="CD22:CD26" si="101">(BB22-6.6282)/0.9938</f>
        <v>0.52939733594499383</v>
      </c>
      <c r="CE22" s="28">
        <f t="shared" ref="CE22:CE26" si="102">(BC22-7.0903)/0.8553</f>
        <v>1.8172490787686291</v>
      </c>
      <c r="CF22" s="28">
        <f t="shared" ref="CF22:CF26" si="103">(BD22-5.4628)/1.3003</f>
        <v>1.4880148769360826</v>
      </c>
      <c r="CG22" s="28">
        <f t="shared" ref="CG22:CG26" si="104">(BE22-8.125)/0.5654</f>
        <v>1.5244175482102698</v>
      </c>
      <c r="CH22" s="28"/>
      <c r="CI22" s="28"/>
      <c r="CJ22" s="28">
        <f t="shared" ref="CJ22:CJ26" si="105">10^BI22</f>
        <v>41.867876720289011</v>
      </c>
      <c r="CK22" s="28">
        <f t="shared" si="74"/>
        <v>76.183766712365298</v>
      </c>
      <c r="CL22" s="28">
        <f t="shared" si="74"/>
        <v>22.03965196420992</v>
      </c>
      <c r="CM22" s="28">
        <f t="shared" si="74"/>
        <v>15.325303072687291</v>
      </c>
      <c r="CN22" s="28">
        <f t="shared" si="74"/>
        <v>1.7562036171962099</v>
      </c>
      <c r="CO22" s="28">
        <f t="shared" si="74"/>
        <v>74.79912317089186</v>
      </c>
      <c r="CP22" s="28">
        <f t="shared" si="74"/>
        <v>7.4833672721122699</v>
      </c>
      <c r="CQ22" s="28">
        <f t="shared" si="74"/>
        <v>1.7475649975376057</v>
      </c>
      <c r="CR22" s="28">
        <f t="shared" si="74"/>
        <v>110.08503484743947</v>
      </c>
      <c r="CS22" s="28">
        <f t="shared" si="74"/>
        <v>1131.8882856951423</v>
      </c>
      <c r="CT22" s="28">
        <f t="shared" si="74"/>
        <v>0.19276268417492301</v>
      </c>
      <c r="CU22" s="28">
        <f t="shared" si="74"/>
        <v>18.228669343566803</v>
      </c>
      <c r="CV22" s="28" t="e">
        <f t="shared" si="74"/>
        <v>#NUM!</v>
      </c>
      <c r="CW22" s="28">
        <f t="shared" si="74"/>
        <v>17.261738277678997</v>
      </c>
      <c r="CX22" s="28">
        <f t="shared" si="74"/>
        <v>0.36974475115697941</v>
      </c>
      <c r="CY22" s="28">
        <f t="shared" si="74"/>
        <v>2.9683846318847653E-2</v>
      </c>
      <c r="CZ22" s="28" t="e">
        <f t="shared" si="74"/>
        <v>#NUM!</v>
      </c>
      <c r="DA22" s="28">
        <f t="shared" si="75"/>
        <v>138.58557470631339</v>
      </c>
      <c r="DB22" s="28">
        <f t="shared" si="75"/>
        <v>67.353554457009452</v>
      </c>
      <c r="DC22" s="28">
        <f t="shared" si="75"/>
        <v>8.173311860669223</v>
      </c>
      <c r="DD22" s="28">
        <f t="shared" si="75"/>
        <v>3.6671150062655706</v>
      </c>
      <c r="DE22" s="28">
        <f t="shared" si="75"/>
        <v>3.3837427319541677</v>
      </c>
      <c r="DF22" s="28">
        <f t="shared" si="75"/>
        <v>65.652168998977643</v>
      </c>
      <c r="DG22" s="28">
        <f t="shared" si="75"/>
        <v>30.762021895069708</v>
      </c>
      <c r="DH22" s="28">
        <f t="shared" si="75"/>
        <v>33.451650310951678</v>
      </c>
      <c r="DI22" s="38"/>
      <c r="DJ22" s="28"/>
      <c r="DK22" s="37">
        <f t="shared" si="76"/>
        <v>669.88602752462418</v>
      </c>
      <c r="DL22" s="37">
        <f t="shared" si="76"/>
        <v>1218.9402673978448</v>
      </c>
      <c r="DM22" s="37">
        <f t="shared" si="76"/>
        <v>352.63443142735872</v>
      </c>
      <c r="DN22" s="37">
        <f t="shared" si="76"/>
        <v>245.20484916299665</v>
      </c>
      <c r="DO22" s="37">
        <f t="shared" si="76"/>
        <v>28.099257875139358</v>
      </c>
      <c r="DP22" s="37">
        <f t="shared" si="76"/>
        <v>1196.7859707342698</v>
      </c>
      <c r="DQ22" s="37">
        <f t="shared" si="76"/>
        <v>119.73387635379632</v>
      </c>
      <c r="DR22" s="37">
        <f t="shared" si="76"/>
        <v>27.961039960601692</v>
      </c>
      <c r="DS22" s="37">
        <f t="shared" si="76"/>
        <v>1761.3605575590316</v>
      </c>
      <c r="DT22" s="37">
        <f t="shared" si="76"/>
        <v>18110.212571122276</v>
      </c>
      <c r="DU22" s="37">
        <f t="shared" si="77"/>
        <v>3.0842029467987682</v>
      </c>
      <c r="DV22" s="37">
        <f t="shared" si="77"/>
        <v>291.65870949706886</v>
      </c>
      <c r="DW22" s="37" t="e">
        <f t="shared" si="77"/>
        <v>#NUM!</v>
      </c>
      <c r="DX22" s="37">
        <f t="shared" si="77"/>
        <v>276.18781244286396</v>
      </c>
      <c r="DY22" s="37">
        <f t="shared" si="77"/>
        <v>5.9159160185116706</v>
      </c>
      <c r="DZ22" s="37">
        <f t="shared" si="77"/>
        <v>0.47494154110156245</v>
      </c>
      <c r="EA22" s="37" t="e">
        <f t="shared" si="77"/>
        <v>#NUM!</v>
      </c>
      <c r="EB22" s="37">
        <f t="shared" si="77"/>
        <v>2217.3691953010143</v>
      </c>
      <c r="EC22" s="37">
        <f t="shared" si="77"/>
        <v>1077.6568713121512</v>
      </c>
      <c r="ED22" s="37">
        <f t="shared" si="77"/>
        <v>130.77298977070757</v>
      </c>
      <c r="EE22" s="37">
        <f t="shared" si="78"/>
        <v>58.67384010024913</v>
      </c>
      <c r="EF22" s="37">
        <f t="shared" si="78"/>
        <v>54.139883711266684</v>
      </c>
      <c r="EG22" s="37">
        <f t="shared" si="78"/>
        <v>1050.4347039836423</v>
      </c>
      <c r="EH22" s="37">
        <f t="shared" si="78"/>
        <v>492.19235032111533</v>
      </c>
      <c r="EI22" s="37">
        <f t="shared" si="78"/>
        <v>535.22640497522684</v>
      </c>
      <c r="EJ22" s="37"/>
      <c r="EK22" s="37"/>
      <c r="EL22" s="37"/>
      <c r="EM22" s="37">
        <f t="shared" si="79"/>
        <v>1.0048290412869363</v>
      </c>
      <c r="EN22" s="37">
        <f t="shared" si="79"/>
        <v>1.8284104010967672</v>
      </c>
      <c r="EO22" s="37">
        <f t="shared" si="79"/>
        <v>0.52895164714103804</v>
      </c>
      <c r="EP22" s="37">
        <f t="shared" si="79"/>
        <v>0.36780727374449496</v>
      </c>
      <c r="EQ22" s="37">
        <f t="shared" si="79"/>
        <v>4.2148886812709035E-2</v>
      </c>
      <c r="ER22" s="37">
        <f t="shared" si="79"/>
        <v>1.7951789561014047</v>
      </c>
      <c r="ES22" s="37">
        <f t="shared" si="79"/>
        <v>0.17960081453069449</v>
      </c>
      <c r="ET22" s="37">
        <f t="shared" si="79"/>
        <v>4.1941559940902533E-2</v>
      </c>
      <c r="EU22" s="37">
        <f t="shared" si="79"/>
        <v>2.6420408363385475</v>
      </c>
      <c r="EV22" s="37">
        <f t="shared" si="79"/>
        <v>27.165318856683413</v>
      </c>
      <c r="EW22" s="37">
        <f t="shared" si="80"/>
        <v>4.6263044201981518E-3</v>
      </c>
      <c r="EX22" s="37">
        <f t="shared" si="80"/>
        <v>0.43748806424560327</v>
      </c>
      <c r="EY22" s="37" t="e">
        <f t="shared" si="80"/>
        <v>#NUM!</v>
      </c>
      <c r="EZ22" s="37">
        <f t="shared" si="80"/>
        <v>0.41428171866429592</v>
      </c>
      <c r="FA22" s="37">
        <f t="shared" si="80"/>
        <v>8.8738740277675057E-3</v>
      </c>
      <c r="FB22" s="37">
        <f t="shared" si="80"/>
        <v>7.1241231165234363E-4</v>
      </c>
      <c r="FC22" s="37" t="e">
        <f t="shared" si="80"/>
        <v>#NUM!</v>
      </c>
      <c r="FD22" s="37">
        <f t="shared" si="80"/>
        <v>3.3260537929515213</v>
      </c>
      <c r="FE22" s="37">
        <f t="shared" si="80"/>
        <v>1.6164853069682268</v>
      </c>
      <c r="FF22" s="37">
        <f t="shared" si="80"/>
        <v>0.19615948465606134</v>
      </c>
      <c r="FG22" s="37">
        <f t="shared" si="81"/>
        <v>8.8010760150373693E-2</v>
      </c>
      <c r="FH22" s="37">
        <f t="shared" si="81"/>
        <v>8.1209825566900026E-2</v>
      </c>
      <c r="FI22" s="37">
        <f t="shared" si="81"/>
        <v>1.5756520559754637</v>
      </c>
      <c r="FJ22" s="37">
        <f t="shared" si="81"/>
        <v>0.73828852548167301</v>
      </c>
      <c r="FK22" s="37">
        <f t="shared" si="81"/>
        <v>0.80283960746284022</v>
      </c>
    </row>
    <row r="23" spans="1:167" s="4" customFormat="1" ht="14" x14ac:dyDescent="0.15">
      <c r="A23" s="5" t="s">
        <v>42</v>
      </c>
      <c r="B23" s="5" t="s">
        <v>132</v>
      </c>
      <c r="C23" s="5" t="s">
        <v>130</v>
      </c>
      <c r="D23" s="6">
        <v>23747423.635680102</v>
      </c>
      <c r="E23" s="6">
        <v>237680351.68946001</v>
      </c>
      <c r="F23" s="4">
        <v>143958147.14550701</v>
      </c>
      <c r="G23" s="6">
        <v>2476966642.6718898</v>
      </c>
      <c r="H23" s="6">
        <v>1581875405.59782</v>
      </c>
      <c r="I23" s="6">
        <v>424178036.13300699</v>
      </c>
      <c r="J23" s="6">
        <v>1889863942.3032</v>
      </c>
      <c r="K23" s="6">
        <v>103231703.461788</v>
      </c>
      <c r="L23" s="6">
        <v>67222211.980096504</v>
      </c>
      <c r="M23" s="6">
        <v>287427197.049079</v>
      </c>
      <c r="N23" s="6">
        <f>PeakArea!N53</f>
        <v>17578218.743808798</v>
      </c>
      <c r="O23" s="6">
        <v>686351.193718642</v>
      </c>
      <c r="P23" s="6">
        <v>116982560.657671</v>
      </c>
      <c r="Q23" s="6">
        <v>0</v>
      </c>
      <c r="R23" s="6">
        <v>64901664.008946903</v>
      </c>
      <c r="S23" s="6">
        <v>5482036.3637946397</v>
      </c>
      <c r="T23" s="6">
        <v>713525.26861291798</v>
      </c>
      <c r="U23" s="6">
        <v>0</v>
      </c>
      <c r="V23" s="6">
        <v>7967010486.7279196</v>
      </c>
      <c r="W23" s="6">
        <v>2958295630.63661</v>
      </c>
      <c r="X23" s="6">
        <v>1159766032.93258</v>
      </c>
      <c r="Y23" s="6">
        <v>391593943.38375098</v>
      </c>
      <c r="Z23" s="7">
        <v>14276187.5221259</v>
      </c>
      <c r="AA23" s="7">
        <v>487055605.396905</v>
      </c>
      <c r="AB23" s="7">
        <v>25692917.100148</v>
      </c>
      <c r="AC23" s="7">
        <v>977883893.78789794</v>
      </c>
      <c r="AD23" s="33"/>
      <c r="AE23" s="33"/>
      <c r="AF23" s="32"/>
      <c r="AG23" s="28">
        <f t="shared" si="82"/>
        <v>8.3759932814103788</v>
      </c>
      <c r="AH23" s="28">
        <f t="shared" si="82"/>
        <v>8.1582362483055437</v>
      </c>
      <c r="AI23" s="28">
        <f t="shared" si="72"/>
        <v>9.3939201579782168</v>
      </c>
      <c r="AJ23" s="28">
        <f t="shared" si="72"/>
        <v>9.1991722738568118</v>
      </c>
      <c r="AK23" s="28">
        <f t="shared" si="72"/>
        <v>8.627548177067883</v>
      </c>
      <c r="AL23" s="28">
        <f t="shared" si="72"/>
        <v>9.2764305389701214</v>
      </c>
      <c r="AM23" s="28">
        <f t="shared" si="72"/>
        <v>8.0138130938421011</v>
      </c>
      <c r="AN23" s="28">
        <f t="shared" si="72"/>
        <v>7.8275127990430757</v>
      </c>
      <c r="AO23" s="28">
        <f t="shared" si="72"/>
        <v>8.4585278597254998</v>
      </c>
      <c r="AP23" s="28">
        <f t="shared" si="72"/>
        <v>7.2449748645415921</v>
      </c>
      <c r="AQ23" s="28">
        <f t="shared" si="72"/>
        <v>5.8365463933542125</v>
      </c>
      <c r="AR23" s="28">
        <f t="shared" si="72"/>
        <v>8.0681211235012746</v>
      </c>
      <c r="AS23" s="28" t="e">
        <f t="shared" si="72"/>
        <v>#NUM!</v>
      </c>
      <c r="AT23" s="28">
        <f t="shared" si="72"/>
        <v>7.8122558317871054</v>
      </c>
      <c r="AU23" s="28">
        <f t="shared" si="72"/>
        <v>6.7389419120030007</v>
      </c>
      <c r="AV23" s="28">
        <f t="shared" si="72"/>
        <v>5.8534093577237387</v>
      </c>
      <c r="AW23" s="28" t="e">
        <f t="shared" si="72"/>
        <v>#NUM!</v>
      </c>
      <c r="AX23" s="28">
        <f t="shared" si="72"/>
        <v>9.9012953888142512</v>
      </c>
      <c r="AY23" s="28">
        <f t="shared" si="73"/>
        <v>9.4710415720742365</v>
      </c>
      <c r="AZ23" s="28">
        <f t="shared" si="73"/>
        <v>9.0643703850416433</v>
      </c>
      <c r="BA23" s="28">
        <f t="shared" si="73"/>
        <v>8.5928359661358069</v>
      </c>
      <c r="BB23" s="28">
        <f t="shared" si="73"/>
        <v>7.1546122439130455</v>
      </c>
      <c r="BC23" s="28">
        <f t="shared" si="73"/>
        <v>8.6875785458932349</v>
      </c>
      <c r="BD23" s="28">
        <f t="shared" si="73"/>
        <v>7.4098134156161217</v>
      </c>
      <c r="BE23" s="28">
        <f t="shared" si="73"/>
        <v>8.9902872931509936</v>
      </c>
      <c r="BF23" s="32"/>
      <c r="BG23" s="32"/>
      <c r="BH23" s="32"/>
      <c r="BI23" s="28">
        <f t="shared" si="11"/>
        <v>1.6381028470692596</v>
      </c>
      <c r="BJ23" s="28">
        <f t="shared" si="83"/>
        <v>1.9098782466904225</v>
      </c>
      <c r="BK23" s="28">
        <f t="shared" si="84"/>
        <v>1.4215308118748986</v>
      </c>
      <c r="BL23" s="28">
        <f t="shared" si="84"/>
        <v>1.2153829510498695</v>
      </c>
      <c r="BM23" s="28">
        <f t="shared" si="85"/>
        <v>0.30043386167929653</v>
      </c>
      <c r="BN23" s="28">
        <f>(AL23-7.5263)/0.9176</f>
        <v>1.9072913458697924</v>
      </c>
      <c r="BO23" s="28">
        <f t="shared" si="87"/>
        <v>0.9098625686159455</v>
      </c>
      <c r="BP23" s="28">
        <f t="shared" si="88"/>
        <v>0.2771247800199324</v>
      </c>
      <c r="BQ23" s="28">
        <f t="shared" si="89"/>
        <v>2.0589983494260169</v>
      </c>
      <c r="BR23" s="28">
        <f t="shared" si="18"/>
        <v>3.090024846205869</v>
      </c>
      <c r="BS23" s="28">
        <f t="shared" si="90"/>
        <v>-0.94730751834558868</v>
      </c>
      <c r="BT23" s="28">
        <f t="shared" si="91"/>
        <v>1.2998623796032358</v>
      </c>
      <c r="BU23" s="28" t="e">
        <f t="shared" si="92"/>
        <v>#NUM!</v>
      </c>
      <c r="BV23" s="28">
        <f t="shared" si="93"/>
        <v>1.2617681226797939</v>
      </c>
      <c r="BW23" s="28">
        <f t="shared" si="94"/>
        <v>-0.47720400595045659</v>
      </c>
      <c r="BX23" s="28">
        <f t="shared" si="95"/>
        <v>-1.2535201490527774</v>
      </c>
      <c r="BY23" s="28" t="e">
        <f t="shared" si="96"/>
        <v>#NUM!</v>
      </c>
      <c r="BZ23" s="28">
        <f t="shared" si="97"/>
        <v>2.179016446971346</v>
      </c>
      <c r="CA23" s="28">
        <f t="shared" si="98"/>
        <v>1.888831058511655</v>
      </c>
      <c r="CB23" s="28">
        <f t="shared" si="99"/>
        <v>0.95307612014793064</v>
      </c>
      <c r="CC23" s="28">
        <f t="shared" si="100"/>
        <v>0.6585410811103205</v>
      </c>
      <c r="CD23" s="28">
        <f t="shared" si="101"/>
        <v>0.52969636135343712</v>
      </c>
      <c r="CE23" s="28">
        <f t="shared" si="102"/>
        <v>1.867506776444797</v>
      </c>
      <c r="CF23" s="28">
        <f t="shared" si="103"/>
        <v>1.4973570834546812</v>
      </c>
      <c r="CG23" s="28">
        <f t="shared" si="104"/>
        <v>1.5303984668393944</v>
      </c>
      <c r="CH23" s="28"/>
      <c r="CI23" s="28"/>
      <c r="CJ23" s="28">
        <f t="shared" si="105"/>
        <v>43.461313451647939</v>
      </c>
      <c r="CK23" s="28">
        <f t="shared" si="74"/>
        <v>81.260267321737302</v>
      </c>
      <c r="CL23" s="28">
        <f t="shared" si="74"/>
        <v>26.395555841773781</v>
      </c>
      <c r="CM23" s="28">
        <f t="shared" si="74"/>
        <v>16.420370461418937</v>
      </c>
      <c r="CN23" s="28">
        <f t="shared" si="74"/>
        <v>1.9972565848509714</v>
      </c>
      <c r="CO23" s="28">
        <f t="shared" si="74"/>
        <v>80.77767444683262</v>
      </c>
      <c r="CP23" s="28">
        <f t="shared" si="74"/>
        <v>8.1257333870863206</v>
      </c>
      <c r="CQ23" s="28">
        <f t="shared" si="74"/>
        <v>1.8928873985203858</v>
      </c>
      <c r="CR23" s="28">
        <f t="shared" si="74"/>
        <v>114.55085878321606</v>
      </c>
      <c r="CS23" s="28">
        <f t="shared" si="74"/>
        <v>1230.3391571212937</v>
      </c>
      <c r="CT23" s="28">
        <f t="shared" si="74"/>
        <v>0.11289962038599258</v>
      </c>
      <c r="CU23" s="28">
        <f t="shared" si="74"/>
        <v>19.94630151077202</v>
      </c>
      <c r="CV23" s="28" t="e">
        <f t="shared" si="74"/>
        <v>#NUM!</v>
      </c>
      <c r="CW23" s="28">
        <f t="shared" si="74"/>
        <v>18.271244224024123</v>
      </c>
      <c r="CX23" s="28">
        <f t="shared" si="74"/>
        <v>0.33326982546715761</v>
      </c>
      <c r="CY23" s="28">
        <f t="shared" si="74"/>
        <v>5.5780172238095435E-2</v>
      </c>
      <c r="CZ23" s="28" t="e">
        <f t="shared" si="74"/>
        <v>#NUM!</v>
      </c>
      <c r="DA23" s="28">
        <f t="shared" si="75"/>
        <v>151.01373428145877</v>
      </c>
      <c r="DB23" s="28">
        <f t="shared" si="75"/>
        <v>77.416058908524576</v>
      </c>
      <c r="DC23" s="28">
        <f t="shared" si="75"/>
        <v>8.9758610342926595</v>
      </c>
      <c r="DD23" s="28">
        <f t="shared" si="75"/>
        <v>4.5555527635507946</v>
      </c>
      <c r="DE23" s="28">
        <f t="shared" si="75"/>
        <v>3.3860733474957216</v>
      </c>
      <c r="DF23" s="28">
        <f t="shared" si="75"/>
        <v>73.706667595072759</v>
      </c>
      <c r="DG23" s="28">
        <f t="shared" si="75"/>
        <v>31.430919291985802</v>
      </c>
      <c r="DH23" s="28">
        <f t="shared" si="75"/>
        <v>33.915518960694904</v>
      </c>
      <c r="DI23" s="38"/>
      <c r="DJ23" s="28"/>
      <c r="DK23" s="37">
        <f t="shared" si="76"/>
        <v>695.38101522636703</v>
      </c>
      <c r="DL23" s="37">
        <f t="shared" si="76"/>
        <v>1300.1642771477968</v>
      </c>
      <c r="DM23" s="37">
        <f t="shared" si="76"/>
        <v>422.3288934683805</v>
      </c>
      <c r="DN23" s="37">
        <f t="shared" si="76"/>
        <v>262.72592738270299</v>
      </c>
      <c r="DO23" s="37">
        <f t="shared" si="76"/>
        <v>31.956105357615542</v>
      </c>
      <c r="DP23" s="37">
        <f t="shared" si="76"/>
        <v>1292.4427911493219</v>
      </c>
      <c r="DQ23" s="37">
        <f t="shared" si="76"/>
        <v>130.01173419338113</v>
      </c>
      <c r="DR23" s="37">
        <f t="shared" si="76"/>
        <v>30.286198376326173</v>
      </c>
      <c r="DS23" s="37">
        <f t="shared" si="76"/>
        <v>1832.8137405314569</v>
      </c>
      <c r="DT23" s="37">
        <f t="shared" si="76"/>
        <v>19685.4265139407</v>
      </c>
      <c r="DU23" s="37">
        <f t="shared" si="77"/>
        <v>1.8063939261758812</v>
      </c>
      <c r="DV23" s="37">
        <f t="shared" si="77"/>
        <v>319.14082417235232</v>
      </c>
      <c r="DW23" s="37" t="e">
        <f t="shared" si="77"/>
        <v>#NUM!</v>
      </c>
      <c r="DX23" s="37">
        <f t="shared" si="77"/>
        <v>292.33990758438597</v>
      </c>
      <c r="DY23" s="37">
        <f t="shared" si="77"/>
        <v>5.3323172074745218</v>
      </c>
      <c r="DZ23" s="37">
        <f t="shared" si="77"/>
        <v>0.89248275580952696</v>
      </c>
      <c r="EA23" s="37" t="e">
        <f t="shared" si="77"/>
        <v>#NUM!</v>
      </c>
      <c r="EB23" s="37">
        <f t="shared" si="77"/>
        <v>2416.2197485033403</v>
      </c>
      <c r="EC23" s="37">
        <f t="shared" si="77"/>
        <v>1238.6569425363932</v>
      </c>
      <c r="ED23" s="37">
        <f t="shared" si="77"/>
        <v>143.61377654868255</v>
      </c>
      <c r="EE23" s="37">
        <f t="shared" si="78"/>
        <v>72.888844216812714</v>
      </c>
      <c r="EF23" s="37">
        <f t="shared" si="78"/>
        <v>54.177173559931546</v>
      </c>
      <c r="EG23" s="37">
        <f t="shared" si="78"/>
        <v>1179.3066815211641</v>
      </c>
      <c r="EH23" s="37">
        <f t="shared" si="78"/>
        <v>502.89470867177283</v>
      </c>
      <c r="EI23" s="37">
        <f t="shared" si="78"/>
        <v>542.64830337111846</v>
      </c>
      <c r="EJ23" s="37"/>
      <c r="EK23" s="37"/>
      <c r="EL23" s="37"/>
      <c r="EM23" s="37">
        <f t="shared" si="79"/>
        <v>1.0430715228395506</v>
      </c>
      <c r="EN23" s="37">
        <f t="shared" si="79"/>
        <v>1.9502464157216952</v>
      </c>
      <c r="EO23" s="37">
        <f t="shared" si="79"/>
        <v>0.63349334020257075</v>
      </c>
      <c r="EP23" s="37">
        <f t="shared" si="79"/>
        <v>0.39408889107405448</v>
      </c>
      <c r="EQ23" s="37">
        <f t="shared" si="79"/>
        <v>4.7934158036423313E-2</v>
      </c>
      <c r="ER23" s="37">
        <f t="shared" si="79"/>
        <v>1.9386641867239827</v>
      </c>
      <c r="ES23" s="37">
        <f t="shared" si="79"/>
        <v>0.1950176012900717</v>
      </c>
      <c r="ET23" s="37">
        <f t="shared" si="79"/>
        <v>4.5429297564489261E-2</v>
      </c>
      <c r="EU23" s="37">
        <f t="shared" si="79"/>
        <v>2.749220610797185</v>
      </c>
      <c r="EV23" s="37">
        <f t="shared" si="79"/>
        <v>29.52813977091105</v>
      </c>
      <c r="EW23" s="37">
        <f t="shared" si="80"/>
        <v>2.7095908892638219E-3</v>
      </c>
      <c r="EX23" s="37">
        <f t="shared" si="80"/>
        <v>0.47871123625852852</v>
      </c>
      <c r="EY23" s="37" t="e">
        <f t="shared" si="80"/>
        <v>#NUM!</v>
      </c>
      <c r="EZ23" s="37">
        <f t="shared" si="80"/>
        <v>0.43850986137657894</v>
      </c>
      <c r="FA23" s="37">
        <f t="shared" si="80"/>
        <v>7.9984758112117832E-3</v>
      </c>
      <c r="FB23" s="37">
        <f t="shared" si="80"/>
        <v>1.3387241337142904E-3</v>
      </c>
      <c r="FC23" s="37" t="e">
        <f t="shared" si="80"/>
        <v>#NUM!</v>
      </c>
      <c r="FD23" s="37">
        <f t="shared" si="80"/>
        <v>3.6243296227550106</v>
      </c>
      <c r="FE23" s="37">
        <f t="shared" si="80"/>
        <v>1.8579854138045899</v>
      </c>
      <c r="FF23" s="37">
        <f t="shared" si="80"/>
        <v>0.21542066482302383</v>
      </c>
      <c r="FG23" s="37">
        <f t="shared" si="81"/>
        <v>0.10933326632521907</v>
      </c>
      <c r="FH23" s="37">
        <f t="shared" si="81"/>
        <v>8.1265760339897325E-2</v>
      </c>
      <c r="FI23" s="37">
        <f t="shared" si="81"/>
        <v>1.7689600222817463</v>
      </c>
      <c r="FJ23" s="37">
        <f t="shared" si="81"/>
        <v>0.75434206300765927</v>
      </c>
      <c r="FK23" s="37">
        <f t="shared" si="81"/>
        <v>0.8139724550566777</v>
      </c>
    </row>
    <row r="24" spans="1:167" s="4" customFormat="1" ht="14" x14ac:dyDescent="0.15">
      <c r="A24" s="5" t="s">
        <v>43</v>
      </c>
      <c r="B24" s="5" t="s">
        <v>132</v>
      </c>
      <c r="C24" s="5" t="s">
        <v>130</v>
      </c>
      <c r="D24" s="6">
        <v>23802594.590118099</v>
      </c>
      <c r="E24" s="6">
        <v>232201160.20328099</v>
      </c>
      <c r="F24" s="4">
        <v>132946216.066006</v>
      </c>
      <c r="G24" s="6">
        <v>2156362269.4549599</v>
      </c>
      <c r="H24" s="6">
        <v>1503642598.1976099</v>
      </c>
      <c r="I24" s="6">
        <v>381909380.87803</v>
      </c>
      <c r="J24" s="6">
        <v>1793212638.43155</v>
      </c>
      <c r="K24" s="6">
        <v>90129089.664600894</v>
      </c>
      <c r="L24" s="6">
        <v>63432980.082769401</v>
      </c>
      <c r="M24" s="6">
        <v>281041275.63870901</v>
      </c>
      <c r="N24" s="6">
        <f>PeakArea!N54</f>
        <v>16675257.914385799</v>
      </c>
      <c r="O24" s="6">
        <v>1568837.9528713799</v>
      </c>
      <c r="P24" s="6">
        <v>112638287.06949</v>
      </c>
      <c r="Q24" s="6">
        <v>0</v>
      </c>
      <c r="R24" s="6">
        <v>63173062.072175197</v>
      </c>
      <c r="S24" s="6">
        <v>7139365.2428284604</v>
      </c>
      <c r="T24" s="6">
        <v>729991.666983095</v>
      </c>
      <c r="U24" s="6">
        <v>0</v>
      </c>
      <c r="V24" s="6">
        <v>7413002173.96138</v>
      </c>
      <c r="W24" s="6">
        <v>2538846185.10536</v>
      </c>
      <c r="X24" s="6">
        <v>1027010803.87084</v>
      </c>
      <c r="Y24" s="6">
        <v>327791536.57707697</v>
      </c>
      <c r="Z24" s="7">
        <v>13532622.2767478</v>
      </c>
      <c r="AA24" s="7">
        <v>487297394.58390498</v>
      </c>
      <c r="AB24" s="7">
        <v>22825094.219471902</v>
      </c>
      <c r="AC24" s="7">
        <v>989190494.21707201</v>
      </c>
      <c r="AD24" s="33"/>
      <c r="AE24" s="33"/>
      <c r="AF24" s="32"/>
      <c r="AG24" s="28">
        <f t="shared" si="82"/>
        <v>8.3658643853794032</v>
      </c>
      <c r="AH24" s="28">
        <f t="shared" si="82"/>
        <v>8.1236759808925587</v>
      </c>
      <c r="AI24" s="28">
        <f t="shared" si="72"/>
        <v>9.3337217242367014</v>
      </c>
      <c r="AJ24" s="28">
        <f t="shared" si="72"/>
        <v>9.17714462077954</v>
      </c>
      <c r="AK24" s="28">
        <f t="shared" si="72"/>
        <v>8.5819603261228004</v>
      </c>
      <c r="AL24" s="28">
        <f t="shared" si="72"/>
        <v>9.2536317910802914</v>
      </c>
      <c r="AM24" s="28">
        <f t="shared" si="72"/>
        <v>7.9548649845621275</v>
      </c>
      <c r="AN24" s="28">
        <f t="shared" si="72"/>
        <v>7.8023151150408552</v>
      </c>
      <c r="AO24" s="28">
        <f t="shared" si="72"/>
        <v>8.4487701080392892</v>
      </c>
      <c r="AP24" s="28">
        <f t="shared" si="72"/>
        <v>7.2220725598256674</v>
      </c>
      <c r="AQ24" s="28">
        <f t="shared" si="72"/>
        <v>6.1955780871125823</v>
      </c>
      <c r="AR24" s="28">
        <f t="shared" si="72"/>
        <v>8.0516860373775394</v>
      </c>
      <c r="AS24" s="28" t="e">
        <f t="shared" si="72"/>
        <v>#NUM!</v>
      </c>
      <c r="AT24" s="28">
        <f t="shared" si="72"/>
        <v>7.8005319281658396</v>
      </c>
      <c r="AU24" s="28">
        <f t="shared" si="72"/>
        <v>6.8536596006008956</v>
      </c>
      <c r="AV24" s="28">
        <f t="shared" si="72"/>
        <v>5.863317902580846</v>
      </c>
      <c r="AW24" s="28" t="e">
        <f t="shared" si="72"/>
        <v>#NUM!</v>
      </c>
      <c r="AX24" s="28">
        <f t="shared" si="72"/>
        <v>9.8699941274843876</v>
      </c>
      <c r="AY24" s="28">
        <f t="shared" si="73"/>
        <v>9.4046363901279602</v>
      </c>
      <c r="AZ24" s="28">
        <f t="shared" si="73"/>
        <v>9.0115750122796623</v>
      </c>
      <c r="BA24" s="28">
        <f t="shared" si="73"/>
        <v>8.5155977361004833</v>
      </c>
      <c r="BB24" s="28">
        <f t="shared" si="73"/>
        <v>7.1313819599365269</v>
      </c>
      <c r="BC24" s="28">
        <f t="shared" si="73"/>
        <v>8.6877940893602439</v>
      </c>
      <c r="BD24" s="28">
        <f t="shared" si="73"/>
        <v>7.3584125789297659</v>
      </c>
      <c r="BE24" s="28">
        <f t="shared" si="73"/>
        <v>8.9952799342876144</v>
      </c>
      <c r="BF24" s="32"/>
      <c r="BG24" s="32"/>
      <c r="BH24" s="32"/>
      <c r="BI24" s="28">
        <f t="shared" si="11"/>
        <v>1.6279179340164938</v>
      </c>
      <c r="BJ24" s="28">
        <f t="shared" si="83"/>
        <v>1.8793317844197976</v>
      </c>
      <c r="BK24" s="28">
        <f t="shared" si="84"/>
        <v>1.3578085362937453</v>
      </c>
      <c r="BL24" s="28">
        <f t="shared" si="84"/>
        <v>1.1920658630036411</v>
      </c>
      <c r="BM24" s="28">
        <f t="shared" si="85"/>
        <v>0.25197738746045861</v>
      </c>
      <c r="BN24" s="28">
        <f t="shared" si="86"/>
        <v>1.8824452823455662</v>
      </c>
      <c r="BO24" s="28">
        <f t="shared" si="87"/>
        <v>0.85688026654873939</v>
      </c>
      <c r="BP24" s="28">
        <f t="shared" si="88"/>
        <v>0.24771228556187178</v>
      </c>
      <c r="BQ24" s="28">
        <f t="shared" si="89"/>
        <v>2.0511043669923867</v>
      </c>
      <c r="BR24" s="28">
        <f t="shared" si="18"/>
        <v>3.0613790616956442</v>
      </c>
      <c r="BS24" s="28">
        <f t="shared" si="90"/>
        <v>-0.56315205744427288</v>
      </c>
      <c r="BT24" s="28">
        <f t="shared" si="91"/>
        <v>1.2808358849010648</v>
      </c>
      <c r="BU24" s="28" t="e">
        <f t="shared" si="92"/>
        <v>#NUM!</v>
      </c>
      <c r="BV24" s="28">
        <f t="shared" si="93"/>
        <v>1.2479100805742789</v>
      </c>
      <c r="BW24" s="28">
        <f t="shared" si="94"/>
        <v>-0.35524175993951157</v>
      </c>
      <c r="BX24" s="28">
        <f t="shared" si="95"/>
        <v>-1.2428393849511203</v>
      </c>
      <c r="BY24" s="28" t="e">
        <f t="shared" si="96"/>
        <v>#NUM!</v>
      </c>
      <c r="BZ24" s="28">
        <f t="shared" si="97"/>
        <v>2.1414082992723631</v>
      </c>
      <c r="CA24" s="28">
        <f t="shared" si="98"/>
        <v>1.8076709730236615</v>
      </c>
      <c r="CB24" s="28">
        <f t="shared" si="99"/>
        <v>0.89793734963933425</v>
      </c>
      <c r="CC24" s="28">
        <f t="shared" si="100"/>
        <v>0.57700594964687324</v>
      </c>
      <c r="CD24" s="28">
        <f t="shared" si="101"/>
        <v>0.50632115107318099</v>
      </c>
      <c r="CE24" s="28">
        <f t="shared" si="102"/>
        <v>1.8677587856427498</v>
      </c>
      <c r="CF24" s="28">
        <f t="shared" si="103"/>
        <v>1.4578271006150627</v>
      </c>
      <c r="CG24" s="28">
        <f t="shared" si="104"/>
        <v>1.5392287482978677</v>
      </c>
      <c r="CH24" s="28"/>
      <c r="CI24" s="28"/>
      <c r="CJ24" s="28">
        <f t="shared" si="105"/>
        <v>42.453933375367967</v>
      </c>
      <c r="CK24" s="28">
        <f t="shared" si="74"/>
        <v>75.741130740085993</v>
      </c>
      <c r="CL24" s="28">
        <f t="shared" si="74"/>
        <v>22.793369785988244</v>
      </c>
      <c r="CM24" s="28">
        <f t="shared" si="74"/>
        <v>15.562016197319739</v>
      </c>
      <c r="CN24" s="28">
        <f t="shared" si="74"/>
        <v>1.7863945596954089</v>
      </c>
      <c r="CO24" s="28">
        <f t="shared" si="74"/>
        <v>76.286077070995049</v>
      </c>
      <c r="CP24" s="28">
        <f t="shared" si="74"/>
        <v>7.1925065580692955</v>
      </c>
      <c r="CQ24" s="28">
        <f t="shared" si="74"/>
        <v>1.7689366725408564</v>
      </c>
      <c r="CR24" s="28">
        <f t="shared" si="74"/>
        <v>112.48752646286655</v>
      </c>
      <c r="CS24" s="28">
        <f t="shared" si="74"/>
        <v>1151.8052711002726</v>
      </c>
      <c r="CT24" s="28">
        <f t="shared" si="74"/>
        <v>0.27343112074201859</v>
      </c>
      <c r="CU24" s="28">
        <f t="shared" si="74"/>
        <v>19.09131682412179</v>
      </c>
      <c r="CV24" s="28" t="e">
        <f t="shared" si="74"/>
        <v>#NUM!</v>
      </c>
      <c r="CW24" s="28">
        <f t="shared" si="74"/>
        <v>17.697425002775187</v>
      </c>
      <c r="CX24" s="28">
        <f t="shared" si="74"/>
        <v>0.44132470548675895</v>
      </c>
      <c r="CY24" s="28">
        <f t="shared" si="74"/>
        <v>5.7169002559819049E-2</v>
      </c>
      <c r="CZ24" s="28" t="e">
        <f t="shared" si="74"/>
        <v>#NUM!</v>
      </c>
      <c r="DA24" s="28">
        <f t="shared" si="75"/>
        <v>138.48677419881415</v>
      </c>
      <c r="DB24" s="28">
        <f t="shared" si="75"/>
        <v>64.22009933948749</v>
      </c>
      <c r="DC24" s="28">
        <f t="shared" si="75"/>
        <v>7.9056457467782337</v>
      </c>
      <c r="DD24" s="28">
        <f t="shared" si="75"/>
        <v>3.7757736353682687</v>
      </c>
      <c r="DE24" s="28">
        <f t="shared" si="75"/>
        <v>3.208641165940636</v>
      </c>
      <c r="DF24" s="28">
        <f t="shared" si="75"/>
        <v>73.749449967893511</v>
      </c>
      <c r="DG24" s="28">
        <f t="shared" si="75"/>
        <v>28.696379071182591</v>
      </c>
      <c r="DH24" s="28">
        <f t="shared" si="75"/>
        <v>34.612163638794911</v>
      </c>
      <c r="DI24" s="38"/>
      <c r="DJ24" s="28"/>
      <c r="DK24" s="37">
        <f t="shared" si="76"/>
        <v>679.26293400588747</v>
      </c>
      <c r="DL24" s="37">
        <f t="shared" si="76"/>
        <v>1211.8580918413759</v>
      </c>
      <c r="DM24" s="37">
        <f t="shared" si="76"/>
        <v>364.6939165758119</v>
      </c>
      <c r="DN24" s="37">
        <f t="shared" si="76"/>
        <v>248.99225915711583</v>
      </c>
      <c r="DO24" s="37">
        <f t="shared" si="76"/>
        <v>28.582312955126543</v>
      </c>
      <c r="DP24" s="37">
        <f t="shared" si="76"/>
        <v>1220.5772331359208</v>
      </c>
      <c r="DQ24" s="37">
        <f t="shared" si="76"/>
        <v>115.08010492910873</v>
      </c>
      <c r="DR24" s="37">
        <f t="shared" si="76"/>
        <v>28.302986760653702</v>
      </c>
      <c r="DS24" s="37">
        <f t="shared" si="76"/>
        <v>1799.8004234058649</v>
      </c>
      <c r="DT24" s="37">
        <f t="shared" si="76"/>
        <v>18428.884337604362</v>
      </c>
      <c r="DU24" s="37">
        <f t="shared" si="77"/>
        <v>4.3748979318722974</v>
      </c>
      <c r="DV24" s="37">
        <f t="shared" si="77"/>
        <v>305.46106918594865</v>
      </c>
      <c r="DW24" s="37" t="e">
        <f t="shared" si="77"/>
        <v>#NUM!</v>
      </c>
      <c r="DX24" s="37">
        <f t="shared" si="77"/>
        <v>283.15880004440299</v>
      </c>
      <c r="DY24" s="37">
        <f t="shared" si="77"/>
        <v>7.0611952877881432</v>
      </c>
      <c r="DZ24" s="37">
        <f t="shared" si="77"/>
        <v>0.91470404095710478</v>
      </c>
      <c r="EA24" s="37" t="e">
        <f t="shared" si="77"/>
        <v>#NUM!</v>
      </c>
      <c r="EB24" s="37">
        <f t="shared" si="77"/>
        <v>2215.7883871810263</v>
      </c>
      <c r="EC24" s="37">
        <f t="shared" si="77"/>
        <v>1027.5215894317998</v>
      </c>
      <c r="ED24" s="37">
        <f t="shared" si="77"/>
        <v>126.49033194845174</v>
      </c>
      <c r="EE24" s="37">
        <f t="shared" si="78"/>
        <v>60.412378165892299</v>
      </c>
      <c r="EF24" s="37">
        <f t="shared" si="78"/>
        <v>51.338258655050176</v>
      </c>
      <c r="EG24" s="37">
        <f t="shared" si="78"/>
        <v>1179.9911994862962</v>
      </c>
      <c r="EH24" s="37">
        <f t="shared" si="78"/>
        <v>459.14206513892145</v>
      </c>
      <c r="EI24" s="37">
        <f t="shared" si="78"/>
        <v>553.79461822071858</v>
      </c>
      <c r="EJ24" s="37"/>
      <c r="EK24" s="37"/>
      <c r="EL24" s="37"/>
      <c r="EM24" s="37">
        <f t="shared" si="79"/>
        <v>1.0188944010088312</v>
      </c>
      <c r="EN24" s="37">
        <f t="shared" si="79"/>
        <v>1.8177871377620638</v>
      </c>
      <c r="EO24" s="37">
        <f t="shared" si="79"/>
        <v>0.54704087486371777</v>
      </c>
      <c r="EP24" s="37">
        <f t="shared" si="79"/>
        <v>0.37348838873567375</v>
      </c>
      <c r="EQ24" s="37">
        <f t="shared" si="79"/>
        <v>4.2873469432689819E-2</v>
      </c>
      <c r="ER24" s="37">
        <f t="shared" si="79"/>
        <v>1.8308658497038812</v>
      </c>
      <c r="ES24" s="37">
        <f t="shared" si="79"/>
        <v>0.17262015739366307</v>
      </c>
      <c r="ET24" s="37">
        <f t="shared" si="79"/>
        <v>4.2454480140980549E-2</v>
      </c>
      <c r="EU24" s="37">
        <f t="shared" si="79"/>
        <v>2.6997006351087975</v>
      </c>
      <c r="EV24" s="37">
        <f t="shared" si="79"/>
        <v>27.643326506406542</v>
      </c>
      <c r="EW24" s="37">
        <f t="shared" si="80"/>
        <v>6.5623468978084458E-3</v>
      </c>
      <c r="EX24" s="37">
        <f t="shared" si="80"/>
        <v>0.45819160377892298</v>
      </c>
      <c r="EY24" s="37" t="e">
        <f t="shared" si="80"/>
        <v>#NUM!</v>
      </c>
      <c r="EZ24" s="37">
        <f t="shared" si="80"/>
        <v>0.42473820006660445</v>
      </c>
      <c r="FA24" s="37">
        <f t="shared" si="80"/>
        <v>1.0591792931682213E-2</v>
      </c>
      <c r="FB24" s="37">
        <f t="shared" si="80"/>
        <v>1.3720560614356571E-3</v>
      </c>
      <c r="FC24" s="37" t="e">
        <f t="shared" si="80"/>
        <v>#NUM!</v>
      </c>
      <c r="FD24" s="37">
        <f t="shared" si="80"/>
        <v>3.3236825807715396</v>
      </c>
      <c r="FE24" s="37">
        <f t="shared" si="80"/>
        <v>1.5412823841476997</v>
      </c>
      <c r="FF24" s="37">
        <f t="shared" si="80"/>
        <v>0.1897354979226776</v>
      </c>
      <c r="FG24" s="37">
        <f t="shared" si="81"/>
        <v>9.0618567248838447E-2</v>
      </c>
      <c r="FH24" s="37">
        <f t="shared" si="81"/>
        <v>7.7007387982575268E-2</v>
      </c>
      <c r="FI24" s="37">
        <f t="shared" si="81"/>
        <v>1.7699867992294445</v>
      </c>
      <c r="FJ24" s="37">
        <f t="shared" si="81"/>
        <v>0.68871309770838218</v>
      </c>
      <c r="FK24" s="37">
        <f t="shared" si="81"/>
        <v>0.83069192733107788</v>
      </c>
    </row>
    <row r="25" spans="1:167" s="4" customFormat="1" ht="14" x14ac:dyDescent="0.15">
      <c r="A25" s="5" t="s">
        <v>44</v>
      </c>
      <c r="B25" s="5" t="s">
        <v>132</v>
      </c>
      <c r="C25" s="5" t="s">
        <v>130</v>
      </c>
      <c r="D25" s="6">
        <v>23955172.737838101</v>
      </c>
      <c r="E25" s="6">
        <v>221666641.00306499</v>
      </c>
      <c r="F25" s="4">
        <v>133695082.45370799</v>
      </c>
      <c r="G25" s="6">
        <v>2159026295.73247</v>
      </c>
      <c r="H25" s="6">
        <v>1480447062.01793</v>
      </c>
      <c r="I25" s="6">
        <v>369524350.78448403</v>
      </c>
      <c r="J25" s="6">
        <v>1764030663.7641201</v>
      </c>
      <c r="K25" s="6">
        <v>87804290.691721007</v>
      </c>
      <c r="L25" s="6">
        <v>65648764.434942901</v>
      </c>
      <c r="M25" s="6">
        <v>269647853.69552898</v>
      </c>
      <c r="N25" s="6">
        <f>PeakArea!N55</f>
        <v>15641140.7470832</v>
      </c>
      <c r="O25" s="6">
        <v>1364511.9891013501</v>
      </c>
      <c r="P25" s="6">
        <v>111367541.47273999</v>
      </c>
      <c r="Q25" s="6">
        <v>0</v>
      </c>
      <c r="R25" s="6">
        <v>62235708.924901903</v>
      </c>
      <c r="S25" s="6">
        <v>5525080.4993165703</v>
      </c>
      <c r="T25" s="6">
        <v>489976.355961514</v>
      </c>
      <c r="U25" s="6">
        <v>0</v>
      </c>
      <c r="V25" s="6">
        <v>7340133111.25107</v>
      </c>
      <c r="W25" s="6">
        <v>2496938362.0060501</v>
      </c>
      <c r="X25" s="6">
        <v>1042918284.50708</v>
      </c>
      <c r="Y25" s="6">
        <v>327750434.67634898</v>
      </c>
      <c r="Z25" s="7">
        <v>13106918.694396701</v>
      </c>
      <c r="AA25" s="7">
        <v>431865450.38028997</v>
      </c>
      <c r="AB25" s="7">
        <v>21419467.936978001</v>
      </c>
      <c r="AC25" s="7">
        <v>1018729415.33162</v>
      </c>
      <c r="AD25" s="33"/>
      <c r="AE25" s="33"/>
      <c r="AF25" s="32"/>
      <c r="AG25" s="28">
        <f t="shared" si="82"/>
        <v>8.3457003403027148</v>
      </c>
      <c r="AH25" s="28">
        <f t="shared" si="82"/>
        <v>8.1261154334213312</v>
      </c>
      <c r="AI25" s="28">
        <f t="shared" si="72"/>
        <v>9.3342579318302779</v>
      </c>
      <c r="AJ25" s="28">
        <f t="shared" si="72"/>
        <v>9.1703928824551095</v>
      </c>
      <c r="AK25" s="28">
        <f t="shared" si="72"/>
        <v>8.5676430626574387</v>
      </c>
      <c r="AL25" s="28">
        <f t="shared" si="72"/>
        <v>9.2465061301086173</v>
      </c>
      <c r="AM25" s="28">
        <f t="shared" si="72"/>
        <v>7.9435157388925228</v>
      </c>
      <c r="AN25" s="28">
        <f t="shared" si="72"/>
        <v>7.8172265567143642</v>
      </c>
      <c r="AO25" s="28">
        <f t="shared" si="72"/>
        <v>8.4307969678027543</v>
      </c>
      <c r="AP25" s="28">
        <f t="shared" si="72"/>
        <v>7.1942684240497199</v>
      </c>
      <c r="AQ25" s="28">
        <f t="shared" si="72"/>
        <v>6.1349773558928229</v>
      </c>
      <c r="AR25" s="28">
        <f t="shared" si="72"/>
        <v>8.0467586323697553</v>
      </c>
      <c r="AS25" s="28" t="e">
        <f t="shared" si="72"/>
        <v>#NUM!</v>
      </c>
      <c r="AT25" s="28">
        <f t="shared" si="72"/>
        <v>7.7940396409469095</v>
      </c>
      <c r="AU25" s="28">
        <f t="shared" si="72"/>
        <v>6.7423386099868861</v>
      </c>
      <c r="AV25" s="28">
        <f t="shared" si="72"/>
        <v>5.6901751234505635</v>
      </c>
      <c r="AW25" s="28" t="e">
        <f t="shared" si="72"/>
        <v>#NUM!</v>
      </c>
      <c r="AX25" s="28">
        <f t="shared" si="72"/>
        <v>9.8657039357958567</v>
      </c>
      <c r="AY25" s="28">
        <f t="shared" si="73"/>
        <v>9.3974078217381933</v>
      </c>
      <c r="AZ25" s="28">
        <f t="shared" si="73"/>
        <v>9.0182502816020449</v>
      </c>
      <c r="BA25" s="28">
        <f t="shared" si="73"/>
        <v>8.5155432763420293</v>
      </c>
      <c r="BB25" s="28">
        <f t="shared" si="73"/>
        <v>7.1175006053967005</v>
      </c>
      <c r="BC25" s="28">
        <f t="shared" si="73"/>
        <v>8.6353484614928071</v>
      </c>
      <c r="BD25" s="28">
        <f t="shared" si="73"/>
        <v>7.3308086786851741</v>
      </c>
      <c r="BE25" s="28">
        <f t="shared" si="73"/>
        <v>9.0080588463878275</v>
      </c>
      <c r="BF25" s="32"/>
      <c r="BG25" s="32"/>
      <c r="BH25" s="32"/>
      <c r="BI25" s="28">
        <f t="shared" si="11"/>
        <v>1.6076423733561735</v>
      </c>
      <c r="BJ25" s="28">
        <f t="shared" si="83"/>
        <v>1.8814879206481629</v>
      </c>
      <c r="BK25" s="28">
        <f t="shared" si="84"/>
        <v>1.358376131925773</v>
      </c>
      <c r="BL25" s="28">
        <f t="shared" si="84"/>
        <v>1.1849188974860903</v>
      </c>
      <c r="BM25" s="28">
        <f t="shared" si="85"/>
        <v>0.23675920775663034</v>
      </c>
      <c r="BN25" s="28">
        <f t="shared" si="86"/>
        <v>1.8746797407460958</v>
      </c>
      <c r="BO25" s="28">
        <f t="shared" si="87"/>
        <v>0.84667961432008154</v>
      </c>
      <c r="BP25" s="28">
        <f t="shared" si="88"/>
        <v>0.26511796044632258</v>
      </c>
      <c r="BQ25" s="28">
        <f t="shared" si="89"/>
        <v>2.036564167788006</v>
      </c>
      <c r="BR25" s="28">
        <f t="shared" si="18"/>
        <v>3.0266021564099064</v>
      </c>
      <c r="BS25" s="28">
        <f t="shared" si="90"/>
        <v>-0.6279934133395858</v>
      </c>
      <c r="BT25" s="28">
        <f t="shared" si="91"/>
        <v>1.275131549397726</v>
      </c>
      <c r="BU25" s="28" t="e">
        <f t="shared" si="92"/>
        <v>#NUM!</v>
      </c>
      <c r="BV25" s="28">
        <f t="shared" si="93"/>
        <v>1.2402359822067492</v>
      </c>
      <c r="BW25" s="28">
        <f t="shared" si="94"/>
        <v>-0.47359280248045305</v>
      </c>
      <c r="BX25" s="28">
        <f t="shared" si="95"/>
        <v>-1.4294759906752579</v>
      </c>
      <c r="BY25" s="28" t="e">
        <f t="shared" si="96"/>
        <v>#NUM!</v>
      </c>
      <c r="BZ25" s="28">
        <f t="shared" si="97"/>
        <v>2.1362536775151471</v>
      </c>
      <c r="CA25" s="28">
        <f t="shared" si="98"/>
        <v>1.7988362524299597</v>
      </c>
      <c r="CB25" s="28">
        <f t="shared" si="99"/>
        <v>0.90490891028934217</v>
      </c>
      <c r="CC25" s="28">
        <f t="shared" si="100"/>
        <v>0.57694846019426693</v>
      </c>
      <c r="CD25" s="28">
        <f t="shared" si="101"/>
        <v>0.49235319520698412</v>
      </c>
      <c r="CE25" s="28">
        <f t="shared" si="102"/>
        <v>1.8064403852365336</v>
      </c>
      <c r="CF25" s="28">
        <f t="shared" si="103"/>
        <v>1.4365982301662497</v>
      </c>
      <c r="CG25" s="28">
        <f t="shared" si="104"/>
        <v>1.561830290746069</v>
      </c>
      <c r="CH25" s="28"/>
      <c r="CI25" s="28"/>
      <c r="CJ25" s="28">
        <f t="shared" si="105"/>
        <v>40.517475049548196</v>
      </c>
      <c r="CK25" s="28">
        <f t="shared" si="74"/>
        <v>76.118096742521431</v>
      </c>
      <c r="CL25" s="28">
        <f t="shared" si="74"/>
        <v>22.823178764802222</v>
      </c>
      <c r="CM25" s="28">
        <f t="shared" si="74"/>
        <v>15.308015647768377</v>
      </c>
      <c r="CN25" s="28">
        <f t="shared" si="74"/>
        <v>1.7248812756584813</v>
      </c>
      <c r="CO25" s="28">
        <f t="shared" si="74"/>
        <v>74.934142305113951</v>
      </c>
      <c r="CP25" s="28">
        <f t="shared" si="74"/>
        <v>7.0255384395039133</v>
      </c>
      <c r="CQ25" s="28">
        <f t="shared" si="74"/>
        <v>1.8412720487582634</v>
      </c>
      <c r="CR25" s="28">
        <f t="shared" si="74"/>
        <v>108.78378557502282</v>
      </c>
      <c r="CS25" s="28">
        <f t="shared" si="74"/>
        <v>1063.1686364602972</v>
      </c>
      <c r="CT25" s="28">
        <f t="shared" si="74"/>
        <v>0.23550850016593433</v>
      </c>
      <c r="CU25" s="28">
        <f t="shared" si="74"/>
        <v>18.842197401567041</v>
      </c>
      <c r="CV25" s="28" t="e">
        <f t="shared" si="74"/>
        <v>#NUM!</v>
      </c>
      <c r="CW25" s="28">
        <f t="shared" si="74"/>
        <v>17.387453526309219</v>
      </c>
      <c r="CX25" s="28">
        <f t="shared" si="74"/>
        <v>0.3360525517802932</v>
      </c>
      <c r="CY25" s="28">
        <f t="shared" si="74"/>
        <v>3.719837851640391E-2</v>
      </c>
      <c r="CZ25" s="28" t="e">
        <f t="shared" si="74"/>
        <v>#NUM!</v>
      </c>
      <c r="DA25" s="28">
        <f t="shared" si="75"/>
        <v>136.85279686123368</v>
      </c>
      <c r="DB25" s="28">
        <f t="shared" si="75"/>
        <v>62.9268876877723</v>
      </c>
      <c r="DC25" s="28">
        <f t="shared" si="75"/>
        <v>8.0335760683543462</v>
      </c>
      <c r="DD25" s="28">
        <f t="shared" si="75"/>
        <v>3.7752738528426364</v>
      </c>
      <c r="DE25" s="28">
        <f t="shared" si="75"/>
        <v>3.1070854354742488</v>
      </c>
      <c r="DF25" s="28">
        <f t="shared" si="75"/>
        <v>64.038387128053913</v>
      </c>
      <c r="DG25" s="28">
        <f t="shared" si="75"/>
        <v>27.327394740591366</v>
      </c>
      <c r="DH25" s="28">
        <f t="shared" si="75"/>
        <v>36.461143987196202</v>
      </c>
      <c r="DI25" s="38"/>
      <c r="DJ25" s="28"/>
      <c r="DK25" s="37">
        <f t="shared" si="76"/>
        <v>648.27960079277113</v>
      </c>
      <c r="DL25" s="37">
        <f t="shared" si="76"/>
        <v>1217.8895478803429</v>
      </c>
      <c r="DM25" s="37">
        <f t="shared" si="76"/>
        <v>365.17086023683555</v>
      </c>
      <c r="DN25" s="37">
        <f t="shared" si="76"/>
        <v>244.92825036429403</v>
      </c>
      <c r="DO25" s="37">
        <f t="shared" si="76"/>
        <v>27.5981004105357</v>
      </c>
      <c r="DP25" s="37">
        <f t="shared" si="76"/>
        <v>1198.9462768818232</v>
      </c>
      <c r="DQ25" s="37">
        <f t="shared" si="76"/>
        <v>112.40861503206261</v>
      </c>
      <c r="DR25" s="37">
        <f t="shared" si="76"/>
        <v>29.460352780132215</v>
      </c>
      <c r="DS25" s="37">
        <f t="shared" si="76"/>
        <v>1740.5405692003651</v>
      </c>
      <c r="DT25" s="37">
        <f t="shared" si="76"/>
        <v>17010.698183364755</v>
      </c>
      <c r="DU25" s="37">
        <f t="shared" si="77"/>
        <v>3.7681360026549493</v>
      </c>
      <c r="DV25" s="37">
        <f t="shared" si="77"/>
        <v>301.47515842507266</v>
      </c>
      <c r="DW25" s="37" t="e">
        <f t="shared" si="77"/>
        <v>#NUM!</v>
      </c>
      <c r="DX25" s="37">
        <f t="shared" si="77"/>
        <v>278.19925642094751</v>
      </c>
      <c r="DY25" s="37">
        <f t="shared" si="77"/>
        <v>5.3768408284846911</v>
      </c>
      <c r="DZ25" s="37">
        <f t="shared" si="77"/>
        <v>0.59517405626246256</v>
      </c>
      <c r="EA25" s="37" t="e">
        <f t="shared" si="77"/>
        <v>#NUM!</v>
      </c>
      <c r="EB25" s="37">
        <f t="shared" si="77"/>
        <v>2189.644749779739</v>
      </c>
      <c r="EC25" s="37">
        <f t="shared" si="77"/>
        <v>1006.8302030043568</v>
      </c>
      <c r="ED25" s="37">
        <f t="shared" si="77"/>
        <v>128.53721709366954</v>
      </c>
      <c r="EE25" s="37">
        <f t="shared" si="78"/>
        <v>60.404381645482182</v>
      </c>
      <c r="EF25" s="37">
        <f t="shared" si="78"/>
        <v>49.71336696758798</v>
      </c>
      <c r="EG25" s="37">
        <f t="shared" si="78"/>
        <v>1024.6141940488626</v>
      </c>
      <c r="EH25" s="37">
        <f t="shared" si="78"/>
        <v>437.23831584946186</v>
      </c>
      <c r="EI25" s="37">
        <f t="shared" si="78"/>
        <v>583.37830379513923</v>
      </c>
      <c r="EJ25" s="37"/>
      <c r="EK25" s="37"/>
      <c r="EL25" s="37"/>
      <c r="EM25" s="37">
        <f t="shared" si="79"/>
        <v>0.97241940118915671</v>
      </c>
      <c r="EN25" s="37">
        <f t="shared" si="79"/>
        <v>1.8268343218205143</v>
      </c>
      <c r="EO25" s="37">
        <f t="shared" si="79"/>
        <v>0.54775629035525331</v>
      </c>
      <c r="EP25" s="37">
        <f t="shared" si="79"/>
        <v>0.36739237554644105</v>
      </c>
      <c r="EQ25" s="37">
        <f t="shared" si="79"/>
        <v>4.1397150615803555E-2</v>
      </c>
      <c r="ER25" s="37">
        <f t="shared" si="79"/>
        <v>1.7984194153227349</v>
      </c>
      <c r="ES25" s="37">
        <f t="shared" si="79"/>
        <v>0.16861292254809393</v>
      </c>
      <c r="ET25" s="37">
        <f t="shared" si="79"/>
        <v>4.4190529170198327E-2</v>
      </c>
      <c r="EU25" s="37">
        <f t="shared" si="79"/>
        <v>2.6108108538005474</v>
      </c>
      <c r="EV25" s="37">
        <f t="shared" si="79"/>
        <v>25.516047275047132</v>
      </c>
      <c r="EW25" s="37">
        <f t="shared" si="80"/>
        <v>5.6522040039824247E-3</v>
      </c>
      <c r="EX25" s="37">
        <f t="shared" si="80"/>
        <v>0.452212737637609</v>
      </c>
      <c r="EY25" s="37" t="e">
        <f t="shared" si="80"/>
        <v>#NUM!</v>
      </c>
      <c r="EZ25" s="37">
        <f t="shared" si="80"/>
        <v>0.41729888463142129</v>
      </c>
      <c r="FA25" s="37">
        <f t="shared" si="80"/>
        <v>8.065261242727037E-3</v>
      </c>
      <c r="FB25" s="37">
        <f t="shared" si="80"/>
        <v>8.927610843936938E-4</v>
      </c>
      <c r="FC25" s="37" t="e">
        <f t="shared" si="80"/>
        <v>#NUM!</v>
      </c>
      <c r="FD25" s="37">
        <f t="shared" si="80"/>
        <v>3.2844671246696082</v>
      </c>
      <c r="FE25" s="37">
        <f t="shared" si="80"/>
        <v>1.5102453045065352</v>
      </c>
      <c r="FF25" s="37">
        <f t="shared" si="80"/>
        <v>0.1928058256405043</v>
      </c>
      <c r="FG25" s="37">
        <f t="shared" si="81"/>
        <v>9.0606572468223276E-2</v>
      </c>
      <c r="FH25" s="37">
        <f t="shared" si="81"/>
        <v>7.4570050451381972E-2</v>
      </c>
      <c r="FI25" s="37">
        <f t="shared" si="81"/>
        <v>1.5369212910732941</v>
      </c>
      <c r="FJ25" s="37">
        <f t="shared" si="81"/>
        <v>0.65585747377419279</v>
      </c>
      <c r="FK25" s="37">
        <f t="shared" si="81"/>
        <v>0.87506745569270883</v>
      </c>
    </row>
    <row r="26" spans="1:167" s="4" customFormat="1" ht="14" x14ac:dyDescent="0.15">
      <c r="A26" s="5" t="s">
        <v>45</v>
      </c>
      <c r="B26" s="5" t="s">
        <v>132</v>
      </c>
      <c r="C26" s="5" t="s">
        <v>130</v>
      </c>
      <c r="D26" s="6">
        <v>24184422.368062999</v>
      </c>
      <c r="E26" s="6">
        <v>232218927.81423599</v>
      </c>
      <c r="F26" s="4">
        <v>139006483.231547</v>
      </c>
      <c r="G26" s="6">
        <v>2170860403.2964101</v>
      </c>
      <c r="H26" s="6">
        <v>1502127607.6393099</v>
      </c>
      <c r="I26" s="6">
        <v>365752153.20526898</v>
      </c>
      <c r="J26" s="6">
        <v>1850708937.57866</v>
      </c>
      <c r="K26" s="6">
        <v>93082978.363422394</v>
      </c>
      <c r="L26" s="6">
        <v>63255499.706817403</v>
      </c>
      <c r="M26" s="6">
        <v>279647557.58225399</v>
      </c>
      <c r="N26" s="6">
        <f>PeakArea!N56</f>
        <v>18344402.411581501</v>
      </c>
      <c r="O26" s="6">
        <v>1128418.96043399</v>
      </c>
      <c r="P26" s="6">
        <v>112135166.424088</v>
      </c>
      <c r="Q26" s="6">
        <v>0</v>
      </c>
      <c r="R26" s="6">
        <v>62693165.138005398</v>
      </c>
      <c r="S26" s="6">
        <v>5865737.3569313204</v>
      </c>
      <c r="T26" s="6">
        <v>1521257.94191178</v>
      </c>
      <c r="U26" s="6">
        <v>0</v>
      </c>
      <c r="V26" s="6">
        <v>7486654117.3819904</v>
      </c>
      <c r="W26" s="6">
        <v>2508899732.9240098</v>
      </c>
      <c r="X26" s="6">
        <v>1026632897.8239599</v>
      </c>
      <c r="Y26" s="6">
        <v>324308394.68608099</v>
      </c>
      <c r="Z26" s="7">
        <v>14142887.7769207</v>
      </c>
      <c r="AA26" s="7">
        <v>444735618.27111602</v>
      </c>
      <c r="AB26" s="7">
        <v>23379611.861329202</v>
      </c>
      <c r="AC26" s="7">
        <v>1063949600.58716</v>
      </c>
      <c r="AD26" s="33"/>
      <c r="AE26" s="33"/>
      <c r="AF26" s="32"/>
      <c r="AG26" s="28">
        <f t="shared" si="82"/>
        <v>8.3658976155328659</v>
      </c>
      <c r="AH26" s="28">
        <f t="shared" si="82"/>
        <v>8.1430350561247753</v>
      </c>
      <c r="AI26" s="28">
        <f t="shared" si="72"/>
        <v>9.3366318971406042</v>
      </c>
      <c r="AJ26" s="28">
        <f t="shared" si="72"/>
        <v>9.1767068281006168</v>
      </c>
      <c r="AK26" s="28">
        <f t="shared" si="72"/>
        <v>8.5631868915230189</v>
      </c>
      <c r="AL26" s="28">
        <f t="shared" si="72"/>
        <v>9.2673381222953122</v>
      </c>
      <c r="AM26" s="28">
        <f t="shared" si="72"/>
        <v>7.9688702708985932</v>
      </c>
      <c r="AN26" s="28">
        <f t="shared" si="72"/>
        <v>7.8010982909306534</v>
      </c>
      <c r="AO26" s="28">
        <f t="shared" si="72"/>
        <v>8.4466110305901321</v>
      </c>
      <c r="AP26" s="28">
        <f t="shared" si="72"/>
        <v>7.2635035687177627</v>
      </c>
      <c r="AQ26" s="28">
        <f t="shared" si="72"/>
        <v>6.052470374844793</v>
      </c>
      <c r="AR26" s="28">
        <f t="shared" si="72"/>
        <v>8.0497418319427094</v>
      </c>
      <c r="AS26" s="28" t="e">
        <f t="shared" si="72"/>
        <v>#NUM!</v>
      </c>
      <c r="AT26" s="28">
        <f t="shared" si="72"/>
        <v>7.7972201962589684</v>
      </c>
      <c r="AU26" s="28">
        <f t="shared" si="72"/>
        <v>6.7683226131980518</v>
      </c>
      <c r="AV26" s="28">
        <f t="shared" si="72"/>
        <v>6.1822028585311095</v>
      </c>
      <c r="AW26" s="28" t="e">
        <f t="shared" si="72"/>
        <v>#NUM!</v>
      </c>
      <c r="AX26" s="28">
        <f t="shared" si="72"/>
        <v>9.874287769232982</v>
      </c>
      <c r="AY26" s="28">
        <f t="shared" si="73"/>
        <v>9.399483305273181</v>
      </c>
      <c r="AZ26" s="28">
        <f t="shared" si="73"/>
        <v>9.0114151768490522</v>
      </c>
      <c r="BA26" s="28">
        <f t="shared" si="73"/>
        <v>8.5109581904819667</v>
      </c>
      <c r="BB26" s="28">
        <f t="shared" si="73"/>
        <v>7.1505380952836211</v>
      </c>
      <c r="BC26" s="28">
        <f t="shared" si="73"/>
        <v>8.6481019128965304</v>
      </c>
      <c r="BD26" s="28">
        <f t="shared" si="73"/>
        <v>7.3688372969078504</v>
      </c>
      <c r="BE26" s="28">
        <f t="shared" si="73"/>
        <v>9.0269210558675805</v>
      </c>
      <c r="BF26" s="32"/>
      <c r="BG26" s="32"/>
      <c r="BH26" s="32"/>
      <c r="BI26" s="28">
        <f>(AG26-6.7469)/0.9945</f>
        <v>1.6279513479465719</v>
      </c>
      <c r="BJ26" s="28">
        <f t="shared" si="83"/>
        <v>1.8964425102746822</v>
      </c>
      <c r="BK26" s="28">
        <f t="shared" si="84"/>
        <v>1.3608890622849625</v>
      </c>
      <c r="BL26" s="28">
        <f t="shared" si="84"/>
        <v>1.1916024432101373</v>
      </c>
      <c r="BM26" s="28">
        <f t="shared" si="85"/>
        <v>0.23202263129572498</v>
      </c>
      <c r="BN26" s="28">
        <f t="shared" si="86"/>
        <v>1.8973824349338626</v>
      </c>
      <c r="BO26" s="28">
        <f t="shared" si="87"/>
        <v>0.86946815647905196</v>
      </c>
      <c r="BP26" s="28">
        <f t="shared" si="88"/>
        <v>0.24629192357961224</v>
      </c>
      <c r="BQ26" s="28">
        <f t="shared" si="89"/>
        <v>2.0493576818947754</v>
      </c>
      <c r="BR26" s="28">
        <f t="shared" si="18"/>
        <v>3.1132002110290968</v>
      </c>
      <c r="BS26" s="28">
        <f t="shared" si="90"/>
        <v>-0.71627394088937169</v>
      </c>
      <c r="BT26" s="28">
        <f t="shared" si="91"/>
        <v>1.2785851261202938</v>
      </c>
      <c r="BU26" s="28" t="e">
        <f t="shared" si="92"/>
        <v>#NUM!</v>
      </c>
      <c r="BV26" s="28">
        <f t="shared" si="93"/>
        <v>1.243995503852209</v>
      </c>
      <c r="BW26" s="28">
        <f t="shared" si="94"/>
        <v>-0.44596787880283684</v>
      </c>
      <c r="BX26" s="28">
        <f t="shared" si="95"/>
        <v>-0.89910223290814995</v>
      </c>
      <c r="BY26" s="28" t="e">
        <f t="shared" si="96"/>
        <v>#NUM!</v>
      </c>
      <c r="BZ26" s="28">
        <f t="shared" si="97"/>
        <v>2.146567066241718</v>
      </c>
      <c r="CA26" s="28">
        <f t="shared" si="98"/>
        <v>1.801372898158373</v>
      </c>
      <c r="CB26" s="28">
        <f t="shared" si="99"/>
        <v>0.89777041968569449</v>
      </c>
      <c r="CC26" s="28">
        <f t="shared" si="100"/>
        <v>0.57210829777469263</v>
      </c>
      <c r="CD26" s="28">
        <f t="shared" si="101"/>
        <v>0.52559679541519566</v>
      </c>
      <c r="CE26" s="28">
        <f t="shared" si="102"/>
        <v>1.8213514707079743</v>
      </c>
      <c r="CF26" s="28">
        <f t="shared" si="103"/>
        <v>1.4658442643296552</v>
      </c>
      <c r="CG26" s="28">
        <f t="shared" si="104"/>
        <v>1.5951911140211894</v>
      </c>
      <c r="CH26" s="28"/>
      <c r="CI26" s="28"/>
      <c r="CJ26" s="28">
        <f t="shared" si="105"/>
        <v>42.457199839466547</v>
      </c>
      <c r="CK26" s="28">
        <f t="shared" si="74"/>
        <v>78.784813316381189</v>
      </c>
      <c r="CL26" s="28">
        <f t="shared" si="74"/>
        <v>22.955621867058934</v>
      </c>
      <c r="CM26" s="28">
        <f t="shared" si="74"/>
        <v>15.545419394215957</v>
      </c>
      <c r="CN26" s="28">
        <f t="shared" si="74"/>
        <v>1.7061712960989268</v>
      </c>
      <c r="CO26" s="28">
        <f t="shared" si="74"/>
        <v>78.955508508855615</v>
      </c>
      <c r="CP26" s="28">
        <f t="shared" si="74"/>
        <v>7.4040297732499534</v>
      </c>
      <c r="CQ26" s="28">
        <f t="shared" si="74"/>
        <v>1.7631608076429974</v>
      </c>
      <c r="CR26" s="28">
        <f t="shared" si="74"/>
        <v>112.03602244353739</v>
      </c>
      <c r="CS26" s="28">
        <f t="shared" si="74"/>
        <v>1297.7774122918345</v>
      </c>
      <c r="CT26" s="28">
        <f t="shared" si="74"/>
        <v>0.19218790785869547</v>
      </c>
      <c r="CU26" s="28">
        <f t="shared" si="74"/>
        <v>18.99263080432889</v>
      </c>
      <c r="CV26" s="28" t="e">
        <f t="shared" si="74"/>
        <v>#NUM!</v>
      </c>
      <c r="CW26" s="28">
        <f t="shared" si="74"/>
        <v>17.538623444267973</v>
      </c>
      <c r="CX26" s="28">
        <f t="shared" si="74"/>
        <v>0.35812292353550962</v>
      </c>
      <c r="CY26" s="28">
        <f t="shared" si="74"/>
        <v>0.12615305353846532</v>
      </c>
      <c r="CZ26" s="28" t="e">
        <f t="shared" si="74"/>
        <v>#NUM!</v>
      </c>
      <c r="DA26" s="28">
        <f t="shared" si="75"/>
        <v>140.14159829148551</v>
      </c>
      <c r="DB26" s="28">
        <f t="shared" si="75"/>
        <v>63.295509218815006</v>
      </c>
      <c r="DC26" s="28">
        <f t="shared" si="75"/>
        <v>7.9026076342975351</v>
      </c>
      <c r="DD26" s="28">
        <f t="shared" si="75"/>
        <v>3.7334324486804</v>
      </c>
      <c r="DE26" s="28">
        <f t="shared" si="75"/>
        <v>3.3542605577198357</v>
      </c>
      <c r="DF26" s="28">
        <f t="shared" si="75"/>
        <v>66.275264661779616</v>
      </c>
      <c r="DG26" s="28">
        <f t="shared" si="75"/>
        <v>29.231039804806841</v>
      </c>
      <c r="DH26" s="28">
        <f t="shared" si="75"/>
        <v>39.37232977553591</v>
      </c>
      <c r="DI26" s="38"/>
      <c r="DJ26" s="28"/>
      <c r="DK26" s="37">
        <f t="shared" si="76"/>
        <v>679.31519743146475</v>
      </c>
      <c r="DL26" s="37">
        <f t="shared" si="76"/>
        <v>1260.557013062099</v>
      </c>
      <c r="DM26" s="37">
        <f t="shared" si="76"/>
        <v>367.28994987294294</v>
      </c>
      <c r="DN26" s="37">
        <f t="shared" si="76"/>
        <v>248.72671030745531</v>
      </c>
      <c r="DO26" s="37">
        <f t="shared" si="76"/>
        <v>27.298740737582829</v>
      </c>
      <c r="DP26" s="37">
        <f t="shared" si="76"/>
        <v>1263.2881361416898</v>
      </c>
      <c r="DQ26" s="37">
        <f t="shared" si="76"/>
        <v>118.46447637199925</v>
      </c>
      <c r="DR26" s="37">
        <f t="shared" si="76"/>
        <v>28.210572922287959</v>
      </c>
      <c r="DS26" s="37">
        <f t="shared" si="76"/>
        <v>1792.5763590965983</v>
      </c>
      <c r="DT26" s="37">
        <f t="shared" si="76"/>
        <v>20764.438596669352</v>
      </c>
      <c r="DU26" s="37">
        <f t="shared" si="77"/>
        <v>3.0750065257391275</v>
      </c>
      <c r="DV26" s="37">
        <f t="shared" si="77"/>
        <v>303.88209286926224</v>
      </c>
      <c r="DW26" s="37" t="e">
        <f t="shared" si="77"/>
        <v>#NUM!</v>
      </c>
      <c r="DX26" s="37">
        <f t="shared" si="77"/>
        <v>280.61797510828757</v>
      </c>
      <c r="DY26" s="37">
        <f t="shared" si="77"/>
        <v>5.7299667765681539</v>
      </c>
      <c r="DZ26" s="37">
        <f t="shared" si="77"/>
        <v>2.018448856615445</v>
      </c>
      <c r="EA26" s="37" t="e">
        <f t="shared" si="77"/>
        <v>#NUM!</v>
      </c>
      <c r="EB26" s="37">
        <f t="shared" si="77"/>
        <v>2242.2655726637681</v>
      </c>
      <c r="EC26" s="37">
        <f t="shared" si="77"/>
        <v>1012.7281475010401</v>
      </c>
      <c r="ED26" s="37">
        <f t="shared" si="77"/>
        <v>126.44172214876056</v>
      </c>
      <c r="EE26" s="37">
        <f t="shared" si="78"/>
        <v>59.7349191788864</v>
      </c>
      <c r="EF26" s="37">
        <f t="shared" si="78"/>
        <v>53.668168923517371</v>
      </c>
      <c r="EG26" s="37">
        <f t="shared" si="78"/>
        <v>1060.4042345884739</v>
      </c>
      <c r="EH26" s="37">
        <f t="shared" si="78"/>
        <v>467.69663687690945</v>
      </c>
      <c r="EI26" s="37">
        <f t="shared" si="78"/>
        <v>629.95727640857456</v>
      </c>
      <c r="EJ26" s="37"/>
      <c r="EK26" s="37"/>
      <c r="EL26" s="37"/>
      <c r="EM26" s="37">
        <f t="shared" si="79"/>
        <v>1.0189727961471973</v>
      </c>
      <c r="EN26" s="37">
        <f t="shared" si="79"/>
        <v>1.8908355195931486</v>
      </c>
      <c r="EO26" s="37">
        <f t="shared" si="79"/>
        <v>0.55093492480941442</v>
      </c>
      <c r="EP26" s="37">
        <f t="shared" si="79"/>
        <v>0.37309006546118295</v>
      </c>
      <c r="EQ26" s="37">
        <f t="shared" si="79"/>
        <v>4.0948111106374245E-2</v>
      </c>
      <c r="ER26" s="37">
        <f t="shared" si="79"/>
        <v>1.8949322042125347</v>
      </c>
      <c r="ES26" s="37">
        <f t="shared" si="79"/>
        <v>0.17769671455799887</v>
      </c>
      <c r="ET26" s="37">
        <f t="shared" si="79"/>
        <v>4.2315859383431943E-2</v>
      </c>
      <c r="EU26" s="37">
        <f t="shared" si="79"/>
        <v>2.6888645386448973</v>
      </c>
      <c r="EV26" s="37">
        <f t="shared" si="79"/>
        <v>31.146657895004026</v>
      </c>
      <c r="EW26" s="37">
        <f t="shared" si="80"/>
        <v>4.6125097886086912E-3</v>
      </c>
      <c r="EX26" s="37">
        <f t="shared" si="80"/>
        <v>0.45582313930389334</v>
      </c>
      <c r="EY26" s="37" t="e">
        <f t="shared" si="80"/>
        <v>#NUM!</v>
      </c>
      <c r="EZ26" s="37">
        <f t="shared" si="80"/>
        <v>0.4209269626624314</v>
      </c>
      <c r="FA26" s="37">
        <f t="shared" si="80"/>
        <v>8.5949501648522296E-3</v>
      </c>
      <c r="FB26" s="37">
        <f t="shared" si="80"/>
        <v>3.0276732849231678E-3</v>
      </c>
      <c r="FC26" s="37" t="e">
        <f t="shared" si="80"/>
        <v>#NUM!</v>
      </c>
      <c r="FD26" s="37">
        <f t="shared" si="80"/>
        <v>3.3633983589956524</v>
      </c>
      <c r="FE26" s="37">
        <f t="shared" si="80"/>
        <v>1.5190922212515603</v>
      </c>
      <c r="FF26" s="37">
        <f t="shared" si="80"/>
        <v>0.18966258322314083</v>
      </c>
      <c r="FG26" s="37">
        <f t="shared" si="81"/>
        <v>8.9602378768329605E-2</v>
      </c>
      <c r="FH26" s="37">
        <f t="shared" si="81"/>
        <v>8.0502253385276043E-2</v>
      </c>
      <c r="FI26" s="37">
        <f t="shared" si="81"/>
        <v>1.5906063518827109</v>
      </c>
      <c r="FJ26" s="37">
        <f t="shared" si="81"/>
        <v>0.7015449553153642</v>
      </c>
      <c r="FK26" s="37">
        <f t="shared" si="81"/>
        <v>0.94493591461286175</v>
      </c>
    </row>
    <row r="27" spans="1:167" s="2" customFormat="1" ht="14" x14ac:dyDescent="0.2">
      <c r="C27" s="2" t="s">
        <v>134</v>
      </c>
      <c r="D27" s="13"/>
      <c r="E27" s="15">
        <f>AVERAGE(E21:E26)</f>
        <v>228497749.45963585</v>
      </c>
      <c r="F27" s="15">
        <f t="shared" ref="F27:AC27" si="106">AVERAGE(F21:F26)</f>
        <v>133488347.239067</v>
      </c>
      <c r="G27" s="15">
        <f t="shared" si="106"/>
        <v>2171908598.2706714</v>
      </c>
      <c r="H27" s="15">
        <f t="shared" si="106"/>
        <v>1488570452.7966232</v>
      </c>
      <c r="I27" s="15">
        <f t="shared" si="106"/>
        <v>378216561.12523717</v>
      </c>
      <c r="J27" s="15">
        <f t="shared" si="106"/>
        <v>1797542785.14516</v>
      </c>
      <c r="K27" s="15">
        <f t="shared" si="106"/>
        <v>93146140.907053187</v>
      </c>
      <c r="L27" s="15">
        <f t="shared" si="106"/>
        <v>63586616.477593206</v>
      </c>
      <c r="M27" s="15">
        <f t="shared" si="106"/>
        <v>275010124.29850399</v>
      </c>
      <c r="N27" s="15">
        <f t="shared" si="106"/>
        <v>17071709.197640918</v>
      </c>
      <c r="O27" s="15">
        <f t="shared" si="106"/>
        <v>1074792.85675553</v>
      </c>
      <c r="P27" s="15">
        <f t="shared" si="106"/>
        <v>110940729.27253133</v>
      </c>
      <c r="Q27" s="15">
        <v>0</v>
      </c>
      <c r="R27" s="15">
        <f t="shared" si="106"/>
        <v>62285041.514894515</v>
      </c>
      <c r="S27" s="15">
        <f t="shared" si="106"/>
        <v>6157355.8909627805</v>
      </c>
      <c r="T27" s="15">
        <f t="shared" si="106"/>
        <v>739914.76933113288</v>
      </c>
      <c r="U27" s="15">
        <v>0</v>
      </c>
      <c r="V27" s="15">
        <f t="shared" si="106"/>
        <v>7403395863.5478096</v>
      </c>
      <c r="W27" s="15">
        <f t="shared" si="106"/>
        <v>2605461324.2455916</v>
      </c>
      <c r="X27" s="15">
        <f t="shared" si="106"/>
        <v>1042272474.441002</v>
      </c>
      <c r="Y27" s="15">
        <f t="shared" si="106"/>
        <v>331034437.98883826</v>
      </c>
      <c r="Z27" s="15">
        <f t="shared" si="106"/>
        <v>13777163.560335683</v>
      </c>
      <c r="AA27" s="15">
        <f t="shared" si="106"/>
        <v>454895965.92512721</v>
      </c>
      <c r="AB27" s="15">
        <f t="shared" si="106"/>
        <v>23024414.170377284</v>
      </c>
      <c r="AC27" s="15">
        <f t="shared" si="106"/>
        <v>1001893769.0366973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41.773213279000835</v>
      </c>
      <c r="CK27" s="15">
        <f>AVERAGE(CK21:CK26)</f>
        <v>75.999281540860707</v>
      </c>
      <c r="CL27" s="15">
        <f t="shared" ref="CL27:DH27" si="107">AVERAGE(CL21:CL26)</f>
        <v>22.970743269445862</v>
      </c>
      <c r="CM27" s="15">
        <f t="shared" si="107"/>
        <v>15.397691288302491</v>
      </c>
      <c r="CN27" s="15">
        <f t="shared" si="107"/>
        <v>1.7682456675713472</v>
      </c>
      <c r="CO27" s="15">
        <f t="shared" si="107"/>
        <v>76.490483875041505</v>
      </c>
      <c r="CP27" s="15">
        <f t="shared" si="107"/>
        <v>7.4076081199194599</v>
      </c>
      <c r="CQ27" s="15">
        <f t="shared" si="107"/>
        <v>1.7742084849696866</v>
      </c>
      <c r="CR27" s="15">
        <f t="shared" si="107"/>
        <v>110.52091757408016</v>
      </c>
      <c r="CS27" s="15">
        <f t="shared" si="107"/>
        <v>1186.6840163122602</v>
      </c>
      <c r="CT27" s="15">
        <f t="shared" si="107"/>
        <v>0.18319619415571187</v>
      </c>
      <c r="CU27" s="15">
        <f t="shared" si="107"/>
        <v>18.760776116744676</v>
      </c>
      <c r="CV27" s="15">
        <v>0</v>
      </c>
      <c r="CW27" s="15">
        <f t="shared" si="107"/>
        <v>17.405345156388872</v>
      </c>
      <c r="CX27" s="15">
        <f t="shared" si="107"/>
        <v>0.37721543707957667</v>
      </c>
      <c r="CY27" s="15">
        <f t="shared" si="107"/>
        <v>5.8534408361192593E-2</v>
      </c>
      <c r="CZ27" s="15">
        <v>0</v>
      </c>
      <c r="DA27" s="15">
        <f t="shared" si="107"/>
        <v>138.30679305282661</v>
      </c>
      <c r="DB27" s="15">
        <f t="shared" si="107"/>
        <v>66.321031799363155</v>
      </c>
      <c r="DC27" s="15">
        <f t="shared" si="107"/>
        <v>8.0291112306942249</v>
      </c>
      <c r="DD27" s="15">
        <f t="shared" si="107"/>
        <v>3.8160633090176721</v>
      </c>
      <c r="DE27" s="15">
        <f t="shared" si="107"/>
        <v>3.2669998718634723</v>
      </c>
      <c r="DF27" s="15">
        <f t="shared" si="107"/>
        <v>68.066231695870968</v>
      </c>
      <c r="DG27" s="15">
        <f t="shared" si="107"/>
        <v>28.869495706161658</v>
      </c>
      <c r="DH27" s="15">
        <f t="shared" si="107"/>
        <v>35.426040948851664</v>
      </c>
      <c r="DI27" s="34"/>
      <c r="DJ27" s="37" t="s">
        <v>134</v>
      </c>
      <c r="DK27" s="15">
        <f>AVERAGE(DK21:DK26)</f>
        <v>668.37141246401336</v>
      </c>
      <c r="DL27" s="15">
        <f>AVERAGE(DL21:DL26)</f>
        <v>1215.9885046537713</v>
      </c>
      <c r="DM27" s="15">
        <f t="shared" ref="DM27:EI27" si="108">AVERAGE(DM21:DM26)</f>
        <v>367.53189231113379</v>
      </c>
      <c r="DN27" s="15">
        <f t="shared" si="108"/>
        <v>246.36306061283986</v>
      </c>
      <c r="DO27" s="15">
        <f t="shared" si="108"/>
        <v>28.291930681141555</v>
      </c>
      <c r="DP27" s="15">
        <f t="shared" si="108"/>
        <v>1223.8477420006641</v>
      </c>
      <c r="DQ27" s="15">
        <f t="shared" si="108"/>
        <v>118.52172991871136</v>
      </c>
      <c r="DR27" s="15">
        <f t="shared" si="108"/>
        <v>28.387335759514986</v>
      </c>
      <c r="DS27" s="15">
        <f t="shared" si="108"/>
        <v>1768.3346811852825</v>
      </c>
      <c r="DT27" s="15">
        <f t="shared" si="108"/>
        <v>18986.944260996162</v>
      </c>
      <c r="DU27" s="15">
        <f t="shared" si="108"/>
        <v>2.9311391064913899</v>
      </c>
      <c r="DV27" s="15">
        <f t="shared" si="108"/>
        <v>300.17241786791482</v>
      </c>
      <c r="DW27" s="15">
        <v>0</v>
      </c>
      <c r="DX27" s="15">
        <f t="shared" si="108"/>
        <v>278.48552250222195</v>
      </c>
      <c r="DY27" s="15">
        <f t="shared" si="108"/>
        <v>6.0354469932732266</v>
      </c>
      <c r="DZ27" s="15">
        <f t="shared" si="108"/>
        <v>0.93655053377908148</v>
      </c>
      <c r="EA27" s="15">
        <v>0</v>
      </c>
      <c r="EB27" s="15">
        <f t="shared" si="108"/>
        <v>2212.9086888452257</v>
      </c>
      <c r="EC27" s="15">
        <f t="shared" si="108"/>
        <v>1061.1365087898105</v>
      </c>
      <c r="ED27" s="15">
        <f t="shared" si="108"/>
        <v>128.4657796911076</v>
      </c>
      <c r="EE27" s="15">
        <f t="shared" si="108"/>
        <v>61.057012944282754</v>
      </c>
      <c r="EF27" s="15">
        <f t="shared" si="108"/>
        <v>52.271997949815557</v>
      </c>
      <c r="EG27" s="15">
        <f t="shared" si="108"/>
        <v>1089.0597071339355</v>
      </c>
      <c r="EH27" s="15">
        <f t="shared" si="108"/>
        <v>461.91193129858652</v>
      </c>
      <c r="EI27" s="15">
        <f t="shared" si="108"/>
        <v>566.81665518162663</v>
      </c>
      <c r="EJ27" s="34"/>
      <c r="EK27" s="37"/>
      <c r="EL27" s="37" t="s">
        <v>134</v>
      </c>
      <c r="EM27" s="15">
        <f>AVERAGE(EM21:EM26)</f>
        <v>1.0025571186960203</v>
      </c>
      <c r="EN27" s="15">
        <f>AVERAGE(EN21:EN26)</f>
        <v>1.8239827569806568</v>
      </c>
      <c r="EO27" s="15">
        <f t="shared" ref="EO27:FK27" si="109">AVERAGE(EO21:EO26)</f>
        <v>0.55129783846670077</v>
      </c>
      <c r="EP27" s="15">
        <f t="shared" si="109"/>
        <v>0.36954459091925984</v>
      </c>
      <c r="EQ27" s="15">
        <f t="shared" si="109"/>
        <v>4.243789602171235E-2</v>
      </c>
      <c r="ER27" s="15">
        <f t="shared" si="109"/>
        <v>1.8357716130009962</v>
      </c>
      <c r="ES27" s="15">
        <f t="shared" si="109"/>
        <v>0.17778259487806705</v>
      </c>
      <c r="ET27" s="15">
        <f t="shared" si="109"/>
        <v>4.2581003639272481E-2</v>
      </c>
      <c r="EU27" s="15">
        <f t="shared" si="109"/>
        <v>2.6525020217779236</v>
      </c>
      <c r="EV27" s="15">
        <f t="shared" si="109"/>
        <v>28.480416391494241</v>
      </c>
      <c r="EW27" s="15">
        <f t="shared" si="109"/>
        <v>4.3967086597370844E-3</v>
      </c>
      <c r="EX27" s="15">
        <f t="shared" si="109"/>
        <v>0.45025862680187223</v>
      </c>
      <c r="EY27" s="15">
        <v>0</v>
      </c>
      <c r="EZ27" s="15">
        <f t="shared" si="109"/>
        <v>0.41772828375333299</v>
      </c>
      <c r="FA27" s="15">
        <f t="shared" si="109"/>
        <v>9.0531704899098411E-3</v>
      </c>
      <c r="FB27" s="15">
        <f t="shared" si="109"/>
        <v>1.4048258006686225E-3</v>
      </c>
      <c r="FC27" s="15">
        <v>0</v>
      </c>
      <c r="FD27" s="15">
        <f t="shared" si="109"/>
        <v>3.3193630332678388</v>
      </c>
      <c r="FE27" s="15">
        <f t="shared" si="109"/>
        <v>1.5917047631847154</v>
      </c>
      <c r="FF27" s="15">
        <f t="shared" si="109"/>
        <v>0.19269866953666137</v>
      </c>
      <c r="FG27" s="15">
        <f t="shared" si="109"/>
        <v>9.1585519416424122E-2</v>
      </c>
      <c r="FH27" s="15">
        <f t="shared" si="109"/>
        <v>7.8407996924723333E-2</v>
      </c>
      <c r="FI27" s="15">
        <f t="shared" si="109"/>
        <v>1.6335895607009034</v>
      </c>
      <c r="FJ27" s="15">
        <f t="shared" si="109"/>
        <v>0.69286789694787976</v>
      </c>
      <c r="FK27" s="15">
        <f t="shared" si="109"/>
        <v>0.85022498277243985</v>
      </c>
    </row>
    <row r="28" spans="1:167" s="2" customFormat="1" ht="14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0.66837141246401333</v>
      </c>
      <c r="CK29" s="28">
        <f t="shared" ref="CK29:DH29" si="110">0.016*CK27</f>
        <v>1.2159885046537713</v>
      </c>
      <c r="CL29" s="28">
        <f t="shared" si="110"/>
        <v>0.36753189231113381</v>
      </c>
      <c r="CM29" s="28">
        <f t="shared" si="110"/>
        <v>0.24636306061283986</v>
      </c>
      <c r="CN29" s="28">
        <f t="shared" si="110"/>
        <v>2.8291930681141556E-2</v>
      </c>
      <c r="CO29" s="28">
        <f t="shared" si="110"/>
        <v>1.2238477420006642</v>
      </c>
      <c r="CP29" s="28">
        <f t="shared" si="110"/>
        <v>0.11852172991871136</v>
      </c>
      <c r="CQ29" s="28">
        <f t="shared" si="110"/>
        <v>2.8387335759514985E-2</v>
      </c>
      <c r="CR29" s="28">
        <f t="shared" si="110"/>
        <v>1.7683346811852825</v>
      </c>
      <c r="CS29" s="28">
        <f t="shared" si="110"/>
        <v>18.986944260996165</v>
      </c>
      <c r="CT29" s="28">
        <f t="shared" si="110"/>
        <v>2.9311391064913901E-3</v>
      </c>
      <c r="CU29" s="28">
        <f t="shared" si="110"/>
        <v>0.30017241786791482</v>
      </c>
      <c r="CV29" s="28">
        <f t="shared" si="110"/>
        <v>0</v>
      </c>
      <c r="CW29" s="28">
        <f t="shared" si="110"/>
        <v>0.27848552250222197</v>
      </c>
      <c r="CX29" s="28">
        <f t="shared" si="110"/>
        <v>6.0354469932732266E-3</v>
      </c>
      <c r="CY29" s="28">
        <f t="shared" si="110"/>
        <v>9.3655053377908145E-4</v>
      </c>
      <c r="CZ29" s="28">
        <f t="shared" si="110"/>
        <v>0</v>
      </c>
      <c r="DA29" s="28">
        <f t="shared" si="110"/>
        <v>2.2129086888452258</v>
      </c>
      <c r="DB29" s="28">
        <f t="shared" si="110"/>
        <v>1.0611365087898106</v>
      </c>
      <c r="DC29" s="28">
        <f t="shared" si="110"/>
        <v>0.12846577969110759</v>
      </c>
      <c r="DD29" s="28">
        <f t="shared" si="110"/>
        <v>6.1057012944282757E-2</v>
      </c>
      <c r="DE29" s="28">
        <f t="shared" si="110"/>
        <v>5.227199794981556E-2</v>
      </c>
      <c r="DF29" s="28">
        <f t="shared" si="110"/>
        <v>1.0890597071339354</v>
      </c>
      <c r="DG29" s="28">
        <f t="shared" si="110"/>
        <v>0.46191193129858654</v>
      </c>
      <c r="DH29" s="28">
        <f t="shared" si="110"/>
        <v>0.56681665518162661</v>
      </c>
      <c r="DI29" s="38"/>
      <c r="DJ29" s="28"/>
    </row>
    <row r="30" spans="1:167" s="2" customFormat="1" ht="14" x14ac:dyDescent="0.2">
      <c r="D30" s="75" t="s">
        <v>136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5" t="s">
        <v>136</v>
      </c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6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5" t="s">
        <v>130</v>
      </c>
      <c r="E32" s="13">
        <f>E5-E$27</f>
        <v>2542372383.7950244</v>
      </c>
      <c r="F32" s="13">
        <f t="shared" ref="F32:AC37" si="111">F5-F$27</f>
        <v>-101458661.6351489</v>
      </c>
      <c r="G32" s="13">
        <f t="shared" si="111"/>
        <v>-209970324.28130126</v>
      </c>
      <c r="H32" s="13">
        <f t="shared" si="111"/>
        <v>-89453948.860533237</v>
      </c>
      <c r="I32" s="13">
        <f t="shared" si="111"/>
        <v>686309650.75795293</v>
      </c>
      <c r="J32" s="13">
        <f t="shared" si="111"/>
        <v>-95950534.340529919</v>
      </c>
      <c r="K32" s="13">
        <f t="shared" si="111"/>
        <v>113713353.9103408</v>
      </c>
      <c r="L32" s="13">
        <f t="shared" si="111"/>
        <v>187873023.45439377</v>
      </c>
      <c r="M32" s="13">
        <f t="shared" si="111"/>
        <v>-65878816.039025992</v>
      </c>
      <c r="N32" s="13">
        <f t="shared" si="111"/>
        <v>-802229.39683831856</v>
      </c>
      <c r="O32" s="13">
        <f t="shared" si="111"/>
        <v>-990027.32131433324</v>
      </c>
      <c r="P32" s="13">
        <f t="shared" si="111"/>
        <v>-32833688.318992332</v>
      </c>
      <c r="Q32" s="13">
        <f t="shared" si="111"/>
        <v>4637299.9984871903</v>
      </c>
      <c r="R32" s="13">
        <f t="shared" si="111"/>
        <v>3640398.2146584839</v>
      </c>
      <c r="S32" s="13">
        <f t="shared" si="111"/>
        <v>1777368.2371191997</v>
      </c>
      <c r="T32" s="13">
        <f t="shared" si="111"/>
        <v>5167579.3147199266</v>
      </c>
      <c r="U32" s="13">
        <f>U5-U$27</f>
        <v>6983829.5728486804</v>
      </c>
      <c r="V32" s="13">
        <f t="shared" si="111"/>
        <v>-478786700.44261932</v>
      </c>
      <c r="W32" s="13">
        <f t="shared" si="111"/>
        <v>-221451798.10166168</v>
      </c>
      <c r="X32" s="13">
        <f t="shared" si="111"/>
        <v>-119831561.44401705</v>
      </c>
      <c r="Y32" s="13">
        <f t="shared" si="111"/>
        <v>-32096804.79969424</v>
      </c>
      <c r="Z32" s="13">
        <f t="shared" si="111"/>
        <v>4002996.9437908176</v>
      </c>
      <c r="AA32" s="13">
        <f t="shared" si="111"/>
        <v>-15745630.28466022</v>
      </c>
      <c r="AB32" s="13">
        <f t="shared" si="111"/>
        <v>-2169016.2420114838</v>
      </c>
      <c r="AC32" s="13">
        <f t="shared" si="111"/>
        <v>-93015959.372039318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130</v>
      </c>
      <c r="EL32" s="37"/>
      <c r="EM32" s="13">
        <f>EM5-EM$27</f>
        <v>11.323831294710125</v>
      </c>
      <c r="EN32" s="13">
        <f t="shared" ref="EN32:FB32" si="112">EN5-EN$27</f>
        <v>-1.307318846395797</v>
      </c>
      <c r="EO32" s="13">
        <f t="shared" si="112"/>
        <v>-5.6325142949543605E-2</v>
      </c>
      <c r="EP32" s="13">
        <f t="shared" si="112"/>
        <v>-2.3481968746084603E-2</v>
      </c>
      <c r="EQ32" s="13">
        <f t="shared" si="112"/>
        <v>8.502937815143588E-2</v>
      </c>
      <c r="ER32" s="13">
        <f t="shared" si="112"/>
        <v>-0.10661259904260434</v>
      </c>
      <c r="ES32" s="13">
        <f t="shared" si="112"/>
        <v>0.18645635129417162</v>
      </c>
      <c r="ET32" s="13">
        <f t="shared" si="112"/>
        <v>0.16931835251000144</v>
      </c>
      <c r="EU32" s="13">
        <f t="shared" si="112"/>
        <v>-0.52690900310521194</v>
      </c>
      <c r="EV32" s="13">
        <f t="shared" si="112"/>
        <v>-1.6758785436301409</v>
      </c>
      <c r="EW32" s="13">
        <f t="shared" si="112"/>
        <v>-4.1076306038117091E-3</v>
      </c>
      <c r="EX32" s="13">
        <f t="shared" si="112"/>
        <v>-0.15035512164944148</v>
      </c>
      <c r="EY32" s="13">
        <f t="shared" si="112"/>
        <v>3.8374192627869614E-3</v>
      </c>
      <c r="EZ32" s="13">
        <f t="shared" si="112"/>
        <v>2.8969588559056236E-2</v>
      </c>
      <c r="FA32" s="13">
        <f t="shared" si="112"/>
        <v>2.7973820109753189E-3</v>
      </c>
      <c r="FB32" s="13">
        <f t="shared" si="112"/>
        <v>1.1663759938483313E-2</v>
      </c>
      <c r="FC32" s="13">
        <f>FC5-FC$27</f>
        <v>0.15241009137007616</v>
      </c>
      <c r="FD32" s="13">
        <f t="shared" ref="FD32:FK32" si="113">FD5-FD$27</f>
        <v>-0.25699904166481646</v>
      </c>
      <c r="FE32" s="13">
        <f t="shared" si="113"/>
        <v>-0.16451548399711147</v>
      </c>
      <c r="FF32" s="13">
        <f t="shared" si="113"/>
        <v>-2.3092318539835344E-2</v>
      </c>
      <c r="FG32" s="13">
        <f t="shared" si="113"/>
        <v>-9.3662106292172892E-3</v>
      </c>
      <c r="FH32" s="13">
        <f t="shared" si="113"/>
        <v>2.2942464114662067E-2</v>
      </c>
      <c r="FI32" s="13">
        <f t="shared" si="113"/>
        <v>-6.6313719918045244E-2</v>
      </c>
      <c r="FJ32" s="13">
        <f t="shared" si="113"/>
        <v>-5.0334076782325043E-2</v>
      </c>
      <c r="FK32" s="13">
        <f t="shared" si="113"/>
        <v>-0.13507267717043792</v>
      </c>
    </row>
    <row r="33" spans="1:167" s="2" customFormat="1" ht="14" x14ac:dyDescent="0.2">
      <c r="B33" s="3" t="s">
        <v>124</v>
      </c>
      <c r="C33" s="5" t="s">
        <v>130</v>
      </c>
      <c r="E33" s="13">
        <f t="shared" ref="E33:T37" si="114">E6-E$27</f>
        <v>2542514915.0575643</v>
      </c>
      <c r="F33" s="13">
        <f t="shared" si="114"/>
        <v>-105975224.63691831</v>
      </c>
      <c r="G33" s="13">
        <f t="shared" si="114"/>
        <v>-241054570.97499132</v>
      </c>
      <c r="H33" s="13">
        <f t="shared" si="114"/>
        <v>-108232062.78941321</v>
      </c>
      <c r="I33" s="13">
        <f t="shared" si="114"/>
        <v>716864522.13297272</v>
      </c>
      <c r="J33" s="13">
        <f t="shared" si="114"/>
        <v>-196215278.03885984</v>
      </c>
      <c r="K33" s="13">
        <f t="shared" si="114"/>
        <v>117650108.36429082</v>
      </c>
      <c r="L33" s="13">
        <f t="shared" si="114"/>
        <v>193821929.73201677</v>
      </c>
      <c r="M33" s="13">
        <f t="shared" si="114"/>
        <v>-66400738.642627001</v>
      </c>
      <c r="N33" s="13">
        <f t="shared" si="114"/>
        <v>-3372960.1027994175</v>
      </c>
      <c r="O33" s="13">
        <f t="shared" si="114"/>
        <v>-900288.78101860802</v>
      </c>
      <c r="P33" s="13">
        <f t="shared" si="114"/>
        <v>-32121444.447497323</v>
      </c>
      <c r="Q33" s="13">
        <f t="shared" si="114"/>
        <v>4037047.4661846198</v>
      </c>
      <c r="R33" s="13">
        <f t="shared" si="114"/>
        <v>5407227.7970736921</v>
      </c>
      <c r="S33" s="13">
        <f t="shared" si="114"/>
        <v>1130091.2047328595</v>
      </c>
      <c r="T33" s="13">
        <f t="shared" si="114"/>
        <v>5889557.1860542074</v>
      </c>
      <c r="U33" s="13">
        <f t="shared" si="111"/>
        <v>6740794.6825204603</v>
      </c>
      <c r="V33" s="13">
        <f t="shared" si="111"/>
        <v>-816579910.6221199</v>
      </c>
      <c r="W33" s="13">
        <f t="shared" si="111"/>
        <v>-179320444.93269157</v>
      </c>
      <c r="X33" s="13">
        <f t="shared" si="111"/>
        <v>-128352191.77945602</v>
      </c>
      <c r="Y33" s="13">
        <f t="shared" si="111"/>
        <v>-38984368.593341231</v>
      </c>
      <c r="Z33" s="13">
        <f t="shared" si="111"/>
        <v>4201340.8175483178</v>
      </c>
      <c r="AA33" s="13">
        <f t="shared" si="111"/>
        <v>-68377046.276967227</v>
      </c>
      <c r="AB33" s="13">
        <f t="shared" si="111"/>
        <v>-4663185.0965692848</v>
      </c>
      <c r="AC33" s="13">
        <f t="shared" si="111"/>
        <v>-187504120.29288232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130</v>
      </c>
      <c r="EL33" s="37"/>
      <c r="EM33" s="13">
        <f t="shared" ref="EM33:FK33" si="115">EM6-EM$27</f>
        <v>11.324468860613919</v>
      </c>
      <c r="EN33" s="13">
        <f t="shared" si="115"/>
        <v>-1.3722703558050533</v>
      </c>
      <c r="EO33" s="13">
        <f t="shared" si="115"/>
        <v>-6.4622502061393583E-2</v>
      </c>
      <c r="EP33" s="13">
        <f t="shared" si="115"/>
        <v>-2.8396561206256832E-2</v>
      </c>
      <c r="EQ33" s="13">
        <f t="shared" si="115"/>
        <v>8.8921747499726062E-2</v>
      </c>
      <c r="ER33" s="13">
        <f t="shared" si="115"/>
        <v>-0.21735209832959335</v>
      </c>
      <c r="ES33" s="13">
        <f t="shared" si="115"/>
        <v>0.19268071061470179</v>
      </c>
      <c r="ET33" s="13">
        <f t="shared" si="115"/>
        <v>0.17518138875464878</v>
      </c>
      <c r="EU33" s="13">
        <f t="shared" si="115"/>
        <v>-0.53120157087915398</v>
      </c>
      <c r="EV33" s="13">
        <f t="shared" si="115"/>
        <v>-6.8639855024000482</v>
      </c>
      <c r="EW33" s="13">
        <f t="shared" si="115"/>
        <v>-3.7707508713414974E-3</v>
      </c>
      <c r="EX33" s="13">
        <f t="shared" si="115"/>
        <v>-0.14718688081318032</v>
      </c>
      <c r="EY33" s="13">
        <f t="shared" si="115"/>
        <v>3.2519202634311434E-3</v>
      </c>
      <c r="EZ33" s="13">
        <f t="shared" si="115"/>
        <v>4.3154792849855794E-2</v>
      </c>
      <c r="FA33" s="13">
        <f t="shared" si="115"/>
        <v>1.7723388817326956E-3</v>
      </c>
      <c r="FB33" s="13">
        <f t="shared" si="115"/>
        <v>1.3393305039105399E-2</v>
      </c>
      <c r="FC33" s="13">
        <f t="shared" si="115"/>
        <v>0.14768759066457085</v>
      </c>
      <c r="FD33" s="13">
        <f t="shared" si="115"/>
        <v>-0.43559206385305105</v>
      </c>
      <c r="FE33" s="13">
        <f t="shared" si="115"/>
        <v>-0.1336290694384894</v>
      </c>
      <c r="FF33" s="13">
        <f t="shared" si="115"/>
        <v>-2.4728182529661052E-2</v>
      </c>
      <c r="FG33" s="13">
        <f t="shared" si="115"/>
        <v>-1.1364649475400779E-2</v>
      </c>
      <c r="FH33" s="13">
        <f t="shared" si="115"/>
        <v>2.4080156644743861E-2</v>
      </c>
      <c r="FI33" s="13">
        <f t="shared" si="115"/>
        <v>-0.28362241578977954</v>
      </c>
      <c r="FJ33" s="13">
        <f t="shared" si="115"/>
        <v>-0.11028936471438833</v>
      </c>
      <c r="FK33" s="13">
        <f t="shared" si="115"/>
        <v>-0.26127177145298319</v>
      </c>
    </row>
    <row r="34" spans="1:167" s="2" customFormat="1" ht="14" x14ac:dyDescent="0.2">
      <c r="B34" s="3" t="s">
        <v>124</v>
      </c>
      <c r="C34" s="5" t="s">
        <v>130</v>
      </c>
      <c r="E34" s="13">
        <f t="shared" si="114"/>
        <v>2567894205.6049743</v>
      </c>
      <c r="F34" s="13">
        <f t="shared" si="111"/>
        <v>-105475425.63673191</v>
      </c>
      <c r="G34" s="13">
        <f t="shared" si="111"/>
        <v>-163470375.83994126</v>
      </c>
      <c r="H34" s="13">
        <f t="shared" si="111"/>
        <v>-89613310.275323153</v>
      </c>
      <c r="I34" s="13">
        <f t="shared" si="111"/>
        <v>753696765.1598928</v>
      </c>
      <c r="J34" s="13">
        <f t="shared" si="111"/>
        <v>-103169169.56071997</v>
      </c>
      <c r="K34" s="13">
        <f t="shared" si="111"/>
        <v>124021130.31068082</v>
      </c>
      <c r="L34" s="13">
        <f t="shared" si="111"/>
        <v>223929571.11460879</v>
      </c>
      <c r="M34" s="13">
        <f t="shared" si="111"/>
        <v>-64019744.035782993</v>
      </c>
      <c r="N34" s="13">
        <f t="shared" si="111"/>
        <v>-2718664.9605609179</v>
      </c>
      <c r="O34" s="13">
        <f t="shared" si="111"/>
        <v>-769825.78669365705</v>
      </c>
      <c r="P34" s="13">
        <f t="shared" si="111"/>
        <v>-33594787.05407773</v>
      </c>
      <c r="Q34" s="13">
        <f t="shared" si="111"/>
        <v>3939113.9989861301</v>
      </c>
      <c r="R34" s="13">
        <f t="shared" si="111"/>
        <v>4615857.1362616867</v>
      </c>
      <c r="S34" s="13">
        <f t="shared" si="111"/>
        <v>2106638.6408116091</v>
      </c>
      <c r="T34" s="13">
        <f t="shared" si="111"/>
        <v>7042847.4090964971</v>
      </c>
      <c r="U34" s="13">
        <f t="shared" si="111"/>
        <v>8544935.4379289001</v>
      </c>
      <c r="V34" s="13">
        <f t="shared" si="111"/>
        <v>-656342532.31102943</v>
      </c>
      <c r="W34" s="13">
        <f t="shared" si="111"/>
        <v>-303682675.9985218</v>
      </c>
      <c r="X34" s="13">
        <f t="shared" si="111"/>
        <v>-117637295.97713602</v>
      </c>
      <c r="Y34" s="13">
        <f t="shared" si="111"/>
        <v>-36139490.819163263</v>
      </c>
      <c r="Z34" s="13">
        <f t="shared" si="111"/>
        <v>5052395.5942213181</v>
      </c>
      <c r="AA34" s="13">
        <f t="shared" si="111"/>
        <v>-57331295.174788237</v>
      </c>
      <c r="AB34" s="13">
        <f t="shared" si="111"/>
        <v>-5949348.2221297845</v>
      </c>
      <c r="AC34" s="13">
        <f t="shared" si="111"/>
        <v>-95636493.386401296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130</v>
      </c>
      <c r="EL34" s="37"/>
      <c r="EM34" s="13">
        <f t="shared" ref="EM34:FK34" si="116">EM7-EM$27</f>
        <v>11.437997506129056</v>
      </c>
      <c r="EN34" s="13">
        <f t="shared" si="116"/>
        <v>-1.365025228233731</v>
      </c>
      <c r="EO34" s="13">
        <f t="shared" si="116"/>
        <v>-4.3898511784818184E-2</v>
      </c>
      <c r="EP34" s="13">
        <f t="shared" si="116"/>
        <v>-2.3523693004654178E-2</v>
      </c>
      <c r="EQ34" s="13">
        <f t="shared" si="116"/>
        <v>9.3622865294773649E-2</v>
      </c>
      <c r="ER34" s="13">
        <f t="shared" si="116"/>
        <v>-0.11460538691951272</v>
      </c>
      <c r="ES34" s="13">
        <f t="shared" si="116"/>
        <v>0.20272906443139407</v>
      </c>
      <c r="ET34" s="13">
        <f t="shared" si="116"/>
        <v>0.20519414598891181</v>
      </c>
      <c r="EU34" s="13">
        <f t="shared" si="116"/>
        <v>-0.51163558981310819</v>
      </c>
      <c r="EV34" s="13">
        <f t="shared" si="116"/>
        <v>-5.5649490171808509</v>
      </c>
      <c r="EW34" s="13">
        <f t="shared" si="116"/>
        <v>-3.2591913111201572E-3</v>
      </c>
      <c r="EX34" s="13">
        <f t="shared" si="116"/>
        <v>-0.15373564918790261</v>
      </c>
      <c r="EY34" s="13">
        <f t="shared" si="116"/>
        <v>3.1579274801310179E-3</v>
      </c>
      <c r="EZ34" s="13">
        <f t="shared" si="116"/>
        <v>3.6792737674027409E-2</v>
      </c>
      <c r="FA34" s="13">
        <f t="shared" si="116"/>
        <v>3.3208811283161974E-3</v>
      </c>
      <c r="FB34" s="13">
        <f t="shared" si="116"/>
        <v>1.6186161330344607E-2</v>
      </c>
      <c r="FC34" s="13">
        <f t="shared" si="116"/>
        <v>0.18233628286645057</v>
      </c>
      <c r="FD34" s="13">
        <f t="shared" si="116"/>
        <v>-0.35109814611686474</v>
      </c>
      <c r="FE34" s="13">
        <f t="shared" si="116"/>
        <v>-0.22444854096417144</v>
      </c>
      <c r="FF34" s="13">
        <f t="shared" si="116"/>
        <v>-2.2670935697013173E-2</v>
      </c>
      <c r="FG34" s="13">
        <f t="shared" si="116"/>
        <v>-1.0539517478572291E-2</v>
      </c>
      <c r="FH34" s="13">
        <f t="shared" si="116"/>
        <v>2.8962651241435142E-2</v>
      </c>
      <c r="FI34" s="13">
        <f t="shared" si="116"/>
        <v>-0.23840875959301044</v>
      </c>
      <c r="FJ34" s="13">
        <f t="shared" si="116"/>
        <v>-0.14193458966042183</v>
      </c>
      <c r="FK34" s="13">
        <f t="shared" si="116"/>
        <v>-0.13871556177127953</v>
      </c>
    </row>
    <row r="35" spans="1:167" s="2" customFormat="1" ht="14" x14ac:dyDescent="0.2">
      <c r="B35" s="3" t="s">
        <v>124</v>
      </c>
      <c r="C35" s="5" t="s">
        <v>130</v>
      </c>
      <c r="E35" s="13">
        <f t="shared" si="114"/>
        <v>2572552227.2690444</v>
      </c>
      <c r="F35" s="13">
        <f t="shared" si="111"/>
        <v>-103486272.3286605</v>
      </c>
      <c r="G35" s="13">
        <f t="shared" si="111"/>
        <v>-234182987.55922127</v>
      </c>
      <c r="H35" s="13">
        <f t="shared" si="111"/>
        <v>-187803010.0421133</v>
      </c>
      <c r="I35" s="13">
        <f t="shared" si="111"/>
        <v>680881072.17857289</v>
      </c>
      <c r="J35" s="13">
        <f t="shared" si="111"/>
        <v>-255930908.76268005</v>
      </c>
      <c r="K35" s="13">
        <f t="shared" si="111"/>
        <v>107776912.67568581</v>
      </c>
      <c r="L35" s="13">
        <f t="shared" si="111"/>
        <v>195464338.9547368</v>
      </c>
      <c r="M35" s="13">
        <f t="shared" si="111"/>
        <v>-80882787.731831998</v>
      </c>
      <c r="N35" s="13">
        <f t="shared" si="111"/>
        <v>-2143941.9519142173</v>
      </c>
      <c r="O35" s="13">
        <f t="shared" si="111"/>
        <v>-638473.66700699204</v>
      </c>
      <c r="P35" s="13">
        <f t="shared" si="111"/>
        <v>-36854269.780031532</v>
      </c>
      <c r="Q35" s="13">
        <f t="shared" si="111"/>
        <v>3331160.8559639701</v>
      </c>
      <c r="R35" s="13">
        <f t="shared" si="111"/>
        <v>3887774.4360235855</v>
      </c>
      <c r="S35" s="13">
        <f t="shared" si="111"/>
        <v>967352.35016274918</v>
      </c>
      <c r="T35" s="13">
        <f t="shared" si="111"/>
        <v>5593831.9406889267</v>
      </c>
      <c r="U35" s="13">
        <f t="shared" si="111"/>
        <v>5989079.1796438396</v>
      </c>
      <c r="V35" s="13">
        <f t="shared" si="111"/>
        <v>-1111967298.0428295</v>
      </c>
      <c r="W35" s="13">
        <f t="shared" si="111"/>
        <v>-357821382.31348181</v>
      </c>
      <c r="X35" s="13">
        <f t="shared" si="111"/>
        <v>-198372136.48093998</v>
      </c>
      <c r="Y35" s="13">
        <f t="shared" si="111"/>
        <v>-51270730.942669272</v>
      </c>
      <c r="Z35" s="13">
        <f t="shared" si="111"/>
        <v>6086421.398537619</v>
      </c>
      <c r="AA35" s="13">
        <f t="shared" si="111"/>
        <v>-60907453.782633185</v>
      </c>
      <c r="AB35" s="13">
        <f t="shared" si="111"/>
        <v>-4149371.9560137838</v>
      </c>
      <c r="AC35" s="13">
        <f t="shared" si="111"/>
        <v>-190282849.0333693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130</v>
      </c>
      <c r="EL35" s="37"/>
      <c r="EM35" s="13">
        <f t="shared" ref="EM35:FK35" si="117">EM8-EM$27</f>
        <v>11.45883475670716</v>
      </c>
      <c r="EN35" s="13">
        <f t="shared" si="117"/>
        <v>-1.3363360914210933</v>
      </c>
      <c r="EO35" s="13">
        <f t="shared" si="117"/>
        <v>-6.2788929982377673E-2</v>
      </c>
      <c r="EP35" s="13">
        <f t="shared" si="117"/>
        <v>-4.9177773730357865E-2</v>
      </c>
      <c r="EQ35" s="13">
        <f t="shared" si="117"/>
        <v>8.4338563782705378E-2</v>
      </c>
      <c r="ER35" s="13">
        <f t="shared" si="117"/>
        <v>-0.28301338529144382</v>
      </c>
      <c r="ES35" s="13">
        <f t="shared" si="117"/>
        <v>0.17704753498217721</v>
      </c>
      <c r="ET35" s="13">
        <f t="shared" si="117"/>
        <v>0.17680410958179318</v>
      </c>
      <c r="EU35" s="13">
        <f t="shared" si="117"/>
        <v>-0.6511505479608144</v>
      </c>
      <c r="EV35" s="13">
        <f t="shared" si="117"/>
        <v>-4.4115526624870789</v>
      </c>
      <c r="EW35" s="13">
        <f t="shared" si="117"/>
        <v>-2.7279469361488227E-3</v>
      </c>
      <c r="EX35" s="13">
        <f t="shared" si="117"/>
        <v>-0.16815326844416278</v>
      </c>
      <c r="EY35" s="13">
        <f t="shared" si="117"/>
        <v>2.5849520932638846E-3</v>
      </c>
      <c r="EZ35" s="13">
        <f t="shared" si="117"/>
        <v>3.0951556309660344E-2</v>
      </c>
      <c r="FA35" s="13">
        <f t="shared" si="117"/>
        <v>1.5155059527474802E-3</v>
      </c>
      <c r="FB35" s="13">
        <f t="shared" si="117"/>
        <v>1.2683003742986358E-2</v>
      </c>
      <c r="FC35" s="13">
        <f t="shared" si="117"/>
        <v>0.13295687581943577</v>
      </c>
      <c r="FD35" s="13">
        <f t="shared" si="117"/>
        <v>-0.59026228888261523</v>
      </c>
      <c r="FE35" s="13">
        <f t="shared" si="117"/>
        <v>-0.26364902384690536</v>
      </c>
      <c r="FF35" s="13">
        <f t="shared" si="117"/>
        <v>-3.8145009292864185E-2</v>
      </c>
      <c r="FG35" s="13">
        <f t="shared" si="117"/>
        <v>-1.4923014102232887E-2</v>
      </c>
      <c r="FH35" s="13">
        <f t="shared" si="117"/>
        <v>3.4896696815948702E-2</v>
      </c>
      <c r="FI35" s="13">
        <f t="shared" si="117"/>
        <v>-0.25307063749074743</v>
      </c>
      <c r="FJ35" s="13">
        <f t="shared" si="117"/>
        <v>-9.7791821230959419E-2</v>
      </c>
      <c r="FK35" s="13">
        <f t="shared" si="117"/>
        <v>-0.26482128520480486</v>
      </c>
    </row>
    <row r="36" spans="1:167" s="2" customFormat="1" ht="14" x14ac:dyDescent="0.2">
      <c r="B36" s="3" t="s">
        <v>124</v>
      </c>
      <c r="C36" s="5" t="s">
        <v>130</v>
      </c>
      <c r="E36" s="13">
        <f t="shared" si="114"/>
        <v>2542851360.8410745</v>
      </c>
      <c r="F36" s="13">
        <f t="shared" si="111"/>
        <v>-102870453.06999621</v>
      </c>
      <c r="G36" s="13">
        <f t="shared" si="111"/>
        <v>-247164704.23464131</v>
      </c>
      <c r="H36" s="13">
        <f t="shared" si="111"/>
        <v>-95256324.313633204</v>
      </c>
      <c r="I36" s="13">
        <f t="shared" si="111"/>
        <v>738219445.54576278</v>
      </c>
      <c r="J36" s="13">
        <f t="shared" si="111"/>
        <v>-83939274.924939871</v>
      </c>
      <c r="K36" s="13">
        <f t="shared" si="111"/>
        <v>106748443.05885081</v>
      </c>
      <c r="L36" s="13">
        <f t="shared" si="111"/>
        <v>183209611.94589978</v>
      </c>
      <c r="M36" s="13">
        <f t="shared" si="111"/>
        <v>-65211543.400633991</v>
      </c>
      <c r="N36" s="13">
        <f t="shared" si="111"/>
        <v>-3068832.8848862182</v>
      </c>
      <c r="O36" s="13">
        <f t="shared" si="111"/>
        <v>-988413.70417482685</v>
      </c>
      <c r="P36" s="13">
        <f t="shared" si="111"/>
        <v>-31627610.645299628</v>
      </c>
      <c r="Q36" s="13">
        <f t="shared" si="111"/>
        <v>5103137.7503447495</v>
      </c>
      <c r="R36" s="13">
        <f t="shared" si="111"/>
        <v>4484751.5330376849</v>
      </c>
      <c r="S36" s="13">
        <f t="shared" si="111"/>
        <v>2709069.1574906996</v>
      </c>
      <c r="T36" s="13">
        <f t="shared" si="111"/>
        <v>4961501.9921360873</v>
      </c>
      <c r="U36" s="13">
        <f t="shared" si="111"/>
        <v>7662474.5632018596</v>
      </c>
      <c r="V36" s="13">
        <f t="shared" si="111"/>
        <v>-826288776.83100986</v>
      </c>
      <c r="W36" s="13">
        <f t="shared" si="111"/>
        <v>-318181532.34068155</v>
      </c>
      <c r="X36" s="13">
        <f t="shared" si="111"/>
        <v>-132388463.43609202</v>
      </c>
      <c r="Y36" s="13">
        <f t="shared" si="111"/>
        <v>-48028644.790832281</v>
      </c>
      <c r="Z36" s="13">
        <f t="shared" si="111"/>
        <v>3023919.5269337166</v>
      </c>
      <c r="AA36" s="13">
        <f t="shared" si="111"/>
        <v>-20242008.476387203</v>
      </c>
      <c r="AB36" s="13">
        <f t="shared" si="111"/>
        <v>-6711803.3864397835</v>
      </c>
      <c r="AC36" s="13">
        <f t="shared" si="111"/>
        <v>-66323768.937356234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130</v>
      </c>
      <c r="EL36" s="37"/>
      <c r="EM36" s="13">
        <f t="shared" ref="EM36:FK36" si="118">EM9-EM$27</f>
        <v>11.325973838951604</v>
      </c>
      <c r="EN36" s="13">
        <f t="shared" si="118"/>
        <v>-1.3274996578389817</v>
      </c>
      <c r="EO36" s="13">
        <f t="shared" si="118"/>
        <v>-6.6252572592520043E-2</v>
      </c>
      <c r="EP36" s="13">
        <f t="shared" si="118"/>
        <v>-2.5000976319311086E-2</v>
      </c>
      <c r="EQ36" s="13">
        <f t="shared" si="118"/>
        <v>9.1646212067522936E-2</v>
      </c>
      <c r="ER36" s="13">
        <f t="shared" si="118"/>
        <v>-9.3306464649973497E-2</v>
      </c>
      <c r="ES36" s="13">
        <f t="shared" si="118"/>
        <v>0.17541464915834856</v>
      </c>
      <c r="ET36" s="13">
        <f t="shared" si="118"/>
        <v>0.16473842412265843</v>
      </c>
      <c r="EU36" s="13">
        <f t="shared" si="118"/>
        <v>-0.52142397848202249</v>
      </c>
      <c r="EV36" s="13">
        <f t="shared" si="118"/>
        <v>-6.2620629803860446</v>
      </c>
      <c r="EW36" s="13">
        <f t="shared" si="118"/>
        <v>-4.1017386679584851E-3</v>
      </c>
      <c r="EX36" s="13">
        <f t="shared" si="118"/>
        <v>-0.14498752920548091</v>
      </c>
      <c r="EY36" s="13">
        <f t="shared" si="118"/>
        <v>4.3021885028481461E-3</v>
      </c>
      <c r="EZ36" s="13">
        <f t="shared" si="118"/>
        <v>3.5740060026567044E-2</v>
      </c>
      <c r="FA36" s="13">
        <f t="shared" si="118"/>
        <v>4.2820517024483081E-3</v>
      </c>
      <c r="FB36" s="13">
        <f t="shared" si="118"/>
        <v>1.1173020749202806E-2</v>
      </c>
      <c r="FC36" s="13">
        <f t="shared" si="118"/>
        <v>0.16550249544449366</v>
      </c>
      <c r="FD36" s="13">
        <f t="shared" si="118"/>
        <v>-0.44069839925434451</v>
      </c>
      <c r="FE36" s="13">
        <f t="shared" si="118"/>
        <v>-0.23496709636609703</v>
      </c>
      <c r="FF36" s="13">
        <f t="shared" si="118"/>
        <v>-2.5502864844847623E-2</v>
      </c>
      <c r="FG36" s="13">
        <f t="shared" si="118"/>
        <v>-1.39848731125463E-2</v>
      </c>
      <c r="FH36" s="13">
        <f t="shared" si="118"/>
        <v>1.7327692595730637E-2</v>
      </c>
      <c r="FI36" s="13">
        <f t="shared" si="118"/>
        <v>-8.5059313691045357E-2</v>
      </c>
      <c r="FJ36" s="13">
        <f t="shared" si="118"/>
        <v>-0.1609533771654178</v>
      </c>
      <c r="FK36" s="13">
        <f t="shared" si="118"/>
        <v>-9.750753436946813E-2</v>
      </c>
    </row>
    <row r="37" spans="1:167" s="2" customFormat="1" ht="14" x14ac:dyDescent="0.2">
      <c r="B37" s="3" t="s">
        <v>124</v>
      </c>
      <c r="C37" s="5" t="s">
        <v>130</v>
      </c>
      <c r="E37" s="13">
        <f t="shared" si="114"/>
        <v>2427357647.6343541</v>
      </c>
      <c r="F37" s="13">
        <f t="shared" si="111"/>
        <v>-105925437.89780641</v>
      </c>
      <c r="G37" s="13">
        <f t="shared" si="111"/>
        <v>-113568458.84641147</v>
      </c>
      <c r="H37" s="13">
        <f t="shared" si="111"/>
        <v>-121518329.51812315</v>
      </c>
      <c r="I37" s="13">
        <f t="shared" si="111"/>
        <v>703596621.7753427</v>
      </c>
      <c r="J37" s="13">
        <f t="shared" si="111"/>
        <v>-111194056.22058988</v>
      </c>
      <c r="K37" s="13">
        <f t="shared" si="111"/>
        <v>114001990.6075478</v>
      </c>
      <c r="L37" s="13">
        <f t="shared" si="111"/>
        <v>207178657.76880476</v>
      </c>
      <c r="M37" s="13">
        <f t="shared" si="111"/>
        <v>-49919378.958014995</v>
      </c>
      <c r="N37" s="13">
        <f t="shared" si="111"/>
        <v>-2141795.0593105182</v>
      </c>
      <c r="O37" s="13">
        <f t="shared" si="111"/>
        <v>-849722.78526111704</v>
      </c>
      <c r="P37" s="13">
        <f t="shared" si="111"/>
        <v>-27686105.123694226</v>
      </c>
      <c r="Q37" s="13">
        <f t="shared" si="111"/>
        <v>2714321.3374761702</v>
      </c>
      <c r="R37" s="13">
        <f t="shared" si="111"/>
        <v>9273421.9917442799</v>
      </c>
      <c r="S37" s="13">
        <f t="shared" si="111"/>
        <v>1662850.8672483191</v>
      </c>
      <c r="T37" s="13">
        <f t="shared" si="111"/>
        <v>6706119.351838287</v>
      </c>
      <c r="U37" s="13">
        <f t="shared" si="111"/>
        <v>7441574.2064480297</v>
      </c>
      <c r="V37" s="13">
        <f t="shared" si="111"/>
        <v>-761155424.91816998</v>
      </c>
      <c r="W37" s="13">
        <f t="shared" si="111"/>
        <v>-265719186.29686165</v>
      </c>
      <c r="X37" s="13">
        <f t="shared" si="111"/>
        <v>-160143927.66727102</v>
      </c>
      <c r="Y37" s="13">
        <f t="shared" si="111"/>
        <v>-41217998.900512278</v>
      </c>
      <c r="Z37" s="13">
        <f t="shared" si="111"/>
        <v>5893010.7457354162</v>
      </c>
      <c r="AA37" s="13">
        <f t="shared" si="111"/>
        <v>-35879606.113517225</v>
      </c>
      <c r="AB37" s="13">
        <f t="shared" si="111"/>
        <v>-2940959.7141882852</v>
      </c>
      <c r="AC37" s="13">
        <f t="shared" si="111"/>
        <v>-81787510.271139264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130</v>
      </c>
      <c r="EL37" s="37"/>
      <c r="EM37" s="13">
        <f t="shared" ref="EM37:FK37" si="119">EM10-EM$27</f>
        <v>10.809411317885184</v>
      </c>
      <c r="EN37" s="13">
        <f t="shared" si="119"/>
        <v>-1.3715479619711097</v>
      </c>
      <c r="EO37" s="13">
        <f t="shared" si="119"/>
        <v>-3.0544000483099243E-2</v>
      </c>
      <c r="EP37" s="13">
        <f t="shared" si="119"/>
        <v>-3.1871471629597692E-2</v>
      </c>
      <c r="EQ37" s="13">
        <f t="shared" si="119"/>
        <v>8.7230705622174609E-2</v>
      </c>
      <c r="ER37" s="13">
        <f t="shared" si="119"/>
        <v>-0.12348730248912032</v>
      </c>
      <c r="ES37" s="13">
        <f t="shared" si="119"/>
        <v>0.18691311623530896</v>
      </c>
      <c r="ET37" s="13">
        <f t="shared" si="119"/>
        <v>0.18842741097301879</v>
      </c>
      <c r="EU37" s="13">
        <f t="shared" si="119"/>
        <v>-0.39661002428559211</v>
      </c>
      <c r="EV37" s="13">
        <f t="shared" si="119"/>
        <v>-4.4072229364588331</v>
      </c>
      <c r="EW37" s="13">
        <f t="shared" si="119"/>
        <v>-3.5748626095157658E-3</v>
      </c>
      <c r="EX37" s="13">
        <f t="shared" si="119"/>
        <v>-0.12735702768261742</v>
      </c>
      <c r="EY37" s="13">
        <f t="shared" si="119"/>
        <v>2.0241228732893923E-3</v>
      </c>
      <c r="EZ37" s="13">
        <f t="shared" si="119"/>
        <v>7.442873702655084E-2</v>
      </c>
      <c r="FA37" s="13">
        <f t="shared" si="119"/>
        <v>2.6156320609833483E-3</v>
      </c>
      <c r="FB37" s="13">
        <f t="shared" si="119"/>
        <v>1.5367158470098853E-2</v>
      </c>
      <c r="FC37" s="13">
        <f t="shared" si="119"/>
        <v>0.16125563843701565</v>
      </c>
      <c r="FD37" s="13">
        <f t="shared" si="119"/>
        <v>-0.40641280915426581</v>
      </c>
      <c r="FE37" s="13">
        <f t="shared" si="119"/>
        <v>-0.19683737922846434</v>
      </c>
      <c r="FF37" s="13">
        <f t="shared" si="119"/>
        <v>-3.0825810599163062E-2</v>
      </c>
      <c r="FG37" s="13">
        <f t="shared" si="119"/>
        <v>-1.2012181400898769E-2</v>
      </c>
      <c r="FH37" s="13">
        <f t="shared" si="119"/>
        <v>3.3786606194253832E-2</v>
      </c>
      <c r="FI37" s="13">
        <f t="shared" si="119"/>
        <v>-0.14999605292123586</v>
      </c>
      <c r="FJ37" s="13">
        <f t="shared" si="119"/>
        <v>-6.8703706068162118E-2</v>
      </c>
      <c r="FK37" s="13">
        <f t="shared" si="119"/>
        <v>-0.11937222170454032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2532590456.7003393</v>
      </c>
      <c r="F38" s="15">
        <f t="shared" ref="F38:P38" si="120">AVERAGE(F32:F37)</f>
        <v>-104198579.20087703</v>
      </c>
      <c r="G38" s="15">
        <f t="shared" si="120"/>
        <v>-201568570.28941798</v>
      </c>
      <c r="H38" s="15">
        <f t="shared" si="120"/>
        <v>-115312830.96652322</v>
      </c>
      <c r="I38" s="15">
        <f t="shared" si="120"/>
        <v>713261346.25841618</v>
      </c>
      <c r="J38" s="15">
        <f t="shared" si="120"/>
        <v>-141066536.97471991</v>
      </c>
      <c r="K38" s="15">
        <f t="shared" si="120"/>
        <v>113985323.15456612</v>
      </c>
      <c r="L38" s="15">
        <f t="shared" si="120"/>
        <v>198579522.16174343</v>
      </c>
      <c r="M38" s="15">
        <f t="shared" si="120"/>
        <v>-65385501.467986166</v>
      </c>
      <c r="N38" s="15">
        <f t="shared" si="120"/>
        <v>-2374737.3927182681</v>
      </c>
      <c r="O38" s="15">
        <f t="shared" si="120"/>
        <v>-856125.34091158898</v>
      </c>
      <c r="P38" s="15">
        <f t="shared" si="120"/>
        <v>-32452984.228265464</v>
      </c>
      <c r="Q38" s="15">
        <v>0</v>
      </c>
      <c r="R38" s="15">
        <f t="shared" ref="R38:T38" si="121">AVERAGE(R32:R37)</f>
        <v>5218238.5181332352</v>
      </c>
      <c r="S38" s="15">
        <f t="shared" si="121"/>
        <v>1725561.7429275727</v>
      </c>
      <c r="T38" s="15">
        <f t="shared" si="121"/>
        <v>5893572.8657556549</v>
      </c>
      <c r="U38" s="15">
        <v>0</v>
      </c>
      <c r="V38" s="15">
        <f t="shared" ref="V38:AC38" si="122">AVERAGE(V32:V37)</f>
        <v>-775186773.8612963</v>
      </c>
      <c r="W38" s="15">
        <f t="shared" si="122"/>
        <v>-274362836.66398335</v>
      </c>
      <c r="X38" s="15">
        <f t="shared" si="122"/>
        <v>-142787596.13081869</v>
      </c>
      <c r="Y38" s="15">
        <f t="shared" si="122"/>
        <v>-41289673.14103543</v>
      </c>
      <c r="Z38" s="15">
        <f t="shared" si="122"/>
        <v>4710014.171127867</v>
      </c>
      <c r="AA38" s="15">
        <f t="shared" si="122"/>
        <v>-43080506.684825547</v>
      </c>
      <c r="AB38" s="15">
        <f t="shared" si="122"/>
        <v>-4430614.1028920673</v>
      </c>
      <c r="AC38" s="15">
        <f t="shared" si="122"/>
        <v>-119091783.54886462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11.280086262499509</v>
      </c>
      <c r="EN38" s="15">
        <f t="shared" ref="EN38:EX38" si="123">AVERAGE(EN32:EN37)</f>
        <v>-1.3466663569442945</v>
      </c>
      <c r="EO38" s="15">
        <f t="shared" si="123"/>
        <v>-5.4071943308958724E-2</v>
      </c>
      <c r="EP38" s="15">
        <f t="shared" si="123"/>
        <v>-3.0242074106043709E-2</v>
      </c>
      <c r="EQ38" s="15">
        <f t="shared" si="123"/>
        <v>8.8464912069723081E-2</v>
      </c>
      <c r="ER38" s="15">
        <f t="shared" si="123"/>
        <v>-0.15639620612037466</v>
      </c>
      <c r="ES38" s="15">
        <f t="shared" si="123"/>
        <v>0.18687357111935035</v>
      </c>
      <c r="ET38" s="15">
        <f t="shared" si="123"/>
        <v>0.17994397198850542</v>
      </c>
      <c r="EU38" s="15">
        <f t="shared" si="123"/>
        <v>-0.52315511908765056</v>
      </c>
      <c r="EV38" s="15">
        <f t="shared" si="123"/>
        <v>-4.8642752737571664</v>
      </c>
      <c r="EW38" s="15">
        <f t="shared" si="123"/>
        <v>-3.5903534999827398E-3</v>
      </c>
      <c r="EX38" s="15">
        <f t="shared" si="123"/>
        <v>-0.14862924616379761</v>
      </c>
      <c r="EY38" s="15">
        <v>0</v>
      </c>
      <c r="EZ38" s="15">
        <f t="shared" ref="EZ38:FB38" si="124">AVERAGE(EZ32:EZ37)</f>
        <v>4.1672912074286278E-2</v>
      </c>
      <c r="FA38" s="15">
        <f t="shared" si="124"/>
        <v>2.7172986228672247E-3</v>
      </c>
      <c r="FB38" s="15">
        <f t="shared" si="124"/>
        <v>1.3411068211703556E-2</v>
      </c>
      <c r="FC38" s="15">
        <v>0</v>
      </c>
      <c r="FD38" s="15">
        <f t="shared" ref="FD38:FK38" si="125">AVERAGE(FD32:FD37)</f>
        <v>-0.4135104581543263</v>
      </c>
      <c r="FE38" s="15">
        <f t="shared" si="125"/>
        <v>-0.20300776564020651</v>
      </c>
      <c r="FF38" s="15">
        <f t="shared" si="125"/>
        <v>-2.749418691723074E-2</v>
      </c>
      <c r="FG38" s="15">
        <f t="shared" si="125"/>
        <v>-1.203174103314472E-2</v>
      </c>
      <c r="FH38" s="15">
        <f t="shared" si="125"/>
        <v>2.6999377934462374E-2</v>
      </c>
      <c r="FI38" s="15">
        <f t="shared" si="125"/>
        <v>-0.17941181656731064</v>
      </c>
      <c r="FJ38" s="15">
        <f t="shared" si="125"/>
        <v>-0.10500115593694576</v>
      </c>
      <c r="FK38" s="15">
        <f t="shared" si="125"/>
        <v>-0.16946017527891899</v>
      </c>
    </row>
    <row r="39" spans="1:167" s="2" customFormat="1" ht="14" x14ac:dyDescent="0.2">
      <c r="B39" s="3" t="s">
        <v>125</v>
      </c>
      <c r="C39" s="5" t="s">
        <v>130</v>
      </c>
      <c r="E39" s="13">
        <f>E13-E$27</f>
        <v>3941552679.1273241</v>
      </c>
      <c r="F39" s="13">
        <f t="shared" ref="F39:AC44" si="126">F13-F$27</f>
        <v>-115687675.2427583</v>
      </c>
      <c r="G39" s="13">
        <f t="shared" si="126"/>
        <v>-308700922.15809131</v>
      </c>
      <c r="H39" s="13">
        <f t="shared" si="126"/>
        <v>-195340567.7496233</v>
      </c>
      <c r="I39" s="13">
        <f t="shared" si="126"/>
        <v>709778560.95374274</v>
      </c>
      <c r="J39" s="13">
        <f t="shared" si="126"/>
        <v>-278193416.30661988</v>
      </c>
      <c r="K39" s="13">
        <f t="shared" si="126"/>
        <v>352109918.07315385</v>
      </c>
      <c r="L39" s="13">
        <f t="shared" si="126"/>
        <v>337650864.67166984</v>
      </c>
      <c r="M39" s="13">
        <f t="shared" si="126"/>
        <v>-117158244.214701</v>
      </c>
      <c r="N39" s="13">
        <f t="shared" si="126"/>
        <v>-3441652.1859787181</v>
      </c>
      <c r="O39" s="13">
        <f t="shared" si="126"/>
        <v>-414728.68887158995</v>
      </c>
      <c r="P39" s="13">
        <f t="shared" si="126"/>
        <v>-58823955.882265732</v>
      </c>
      <c r="Q39" s="13">
        <f t="shared" si="126"/>
        <v>14401104.0933134</v>
      </c>
      <c r="R39" s="13">
        <f t="shared" si="126"/>
        <v>9566819.0514947921</v>
      </c>
      <c r="S39" s="13">
        <f t="shared" si="126"/>
        <v>26180465.24826622</v>
      </c>
      <c r="T39" s="13">
        <f t="shared" si="126"/>
        <v>11063245.907714767</v>
      </c>
      <c r="U39" s="13">
        <v>0</v>
      </c>
      <c r="V39" s="13">
        <f t="shared" si="126"/>
        <v>-1169094448.1839094</v>
      </c>
      <c r="W39" s="13">
        <f t="shared" si="126"/>
        <v>-504791281.08136153</v>
      </c>
      <c r="X39" s="13">
        <f t="shared" si="126"/>
        <v>-282289689.06682503</v>
      </c>
      <c r="Y39" s="13">
        <f t="shared" si="126"/>
        <v>-76007354.260519266</v>
      </c>
      <c r="Z39" s="13">
        <f t="shared" si="126"/>
        <v>-156760.08657168224</v>
      </c>
      <c r="AA39" s="13">
        <f t="shared" si="126"/>
        <v>-71343117.995507181</v>
      </c>
      <c r="AB39" s="13">
        <f t="shared" si="126"/>
        <v>-8621466.2840173841</v>
      </c>
      <c r="AC39" s="13">
        <f t="shared" si="126"/>
        <v>-238309129.50016332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130</v>
      </c>
      <c r="EL39" s="37"/>
      <c r="EM39" s="13">
        <f>EM13-EM$27</f>
        <v>17.590156162367698</v>
      </c>
      <c r="EN39" s="13">
        <f t="shared" ref="EN39:FB39" si="127">EN13-EN$27</f>
        <v>-1.5165707163664375</v>
      </c>
      <c r="EO39" s="13">
        <f t="shared" si="127"/>
        <v>-8.2652256537792901E-2</v>
      </c>
      <c r="EP39" s="13">
        <f t="shared" si="127"/>
        <v>-5.114253959865428E-2</v>
      </c>
      <c r="EQ39" s="13">
        <f t="shared" si="127"/>
        <v>8.8018454717728761E-2</v>
      </c>
      <c r="ER39" s="13">
        <f t="shared" si="127"/>
        <v>-0.30743455915475693</v>
      </c>
      <c r="ES39" s="13">
        <f t="shared" si="127"/>
        <v>0.54769890077924954</v>
      </c>
      <c r="ET39" s="13">
        <f t="shared" si="127"/>
        <v>0.32302004355234071</v>
      </c>
      <c r="EU39" s="13">
        <f t="shared" si="127"/>
        <v>-0.95954614494283552</v>
      </c>
      <c r="EV39" s="13">
        <f t="shared" si="127"/>
        <v>-6.9994787949488178</v>
      </c>
      <c r="EW39" s="13">
        <f t="shared" si="127"/>
        <v>-1.7980055262494881E-3</v>
      </c>
      <c r="EX39" s="13">
        <f t="shared" si="127"/>
        <v>-0.26251581663175377</v>
      </c>
      <c r="EY39" s="13">
        <f t="shared" si="127"/>
        <v>1.4852454652906971E-2</v>
      </c>
      <c r="EZ39" s="13">
        <f t="shared" si="127"/>
        <v>7.6814844110042857E-2</v>
      </c>
      <c r="FA39" s="13">
        <f t="shared" si="127"/>
        <v>4.3724600019202642E-2</v>
      </c>
      <c r="FB39" s="13">
        <f t="shared" si="127"/>
        <v>2.6153345253020249E-2</v>
      </c>
      <c r="FC39" s="13">
        <v>0</v>
      </c>
      <c r="FD39" s="13">
        <f t="shared" ref="FD39:FK39" si="128">FD13-FD$27</f>
        <v>-0.62000869699928973</v>
      </c>
      <c r="FE39" s="13">
        <f t="shared" si="128"/>
        <v>-0.36899950549670235</v>
      </c>
      <c r="FF39" s="13">
        <f t="shared" si="128"/>
        <v>-5.4159408825398714E-2</v>
      </c>
      <c r="FG39" s="13">
        <f t="shared" si="128"/>
        <v>-2.2060477672980028E-2</v>
      </c>
      <c r="FH39" s="13">
        <f t="shared" si="128"/>
        <v>-8.9796354750469598E-4</v>
      </c>
      <c r="FI39" s="13">
        <f t="shared" si="128"/>
        <v>-0.29572652996203797</v>
      </c>
      <c r="FJ39" s="13">
        <f t="shared" si="128"/>
        <v>-0.20952256291752264</v>
      </c>
      <c r="FK39" s="13">
        <f t="shared" si="128"/>
        <v>-0.32468902070528671</v>
      </c>
    </row>
    <row r="40" spans="1:167" s="2" customFormat="1" ht="14" x14ac:dyDescent="0.2">
      <c r="B40" s="3" t="s">
        <v>125</v>
      </c>
      <c r="C40" s="5" t="s">
        <v>130</v>
      </c>
      <c r="E40" s="13">
        <f t="shared" ref="E40:T44" si="129">E14-E$27</f>
        <v>3938031821.0071344</v>
      </c>
      <c r="F40" s="13">
        <f t="shared" si="129"/>
        <v>-113641824.4618939</v>
      </c>
      <c r="G40" s="13">
        <f t="shared" si="129"/>
        <v>-354485389.4356513</v>
      </c>
      <c r="H40" s="13">
        <f t="shared" si="129"/>
        <v>-171957769.24732327</v>
      </c>
      <c r="I40" s="13">
        <f t="shared" si="129"/>
        <v>707245238.1921227</v>
      </c>
      <c r="J40" s="13">
        <f t="shared" si="129"/>
        <v>-257956897.30307007</v>
      </c>
      <c r="K40" s="13">
        <f t="shared" si="129"/>
        <v>383894789.66625381</v>
      </c>
      <c r="L40" s="13">
        <f t="shared" si="129"/>
        <v>340270171.47066385</v>
      </c>
      <c r="M40" s="13">
        <f t="shared" si="129"/>
        <v>-113878439.237057</v>
      </c>
      <c r="N40" s="13">
        <f t="shared" si="129"/>
        <v>-4786912.4045632184</v>
      </c>
      <c r="O40" s="13">
        <f t="shared" si="129"/>
        <v>-267371.53117839398</v>
      </c>
      <c r="P40" s="13">
        <f t="shared" si="129"/>
        <v>-60017418.593739331</v>
      </c>
      <c r="Q40" s="13">
        <f t="shared" si="129"/>
        <v>16171521.763084</v>
      </c>
      <c r="R40" s="13">
        <f t="shared" si="129"/>
        <v>7106345.7606205791</v>
      </c>
      <c r="S40" s="13">
        <f t="shared" si="129"/>
        <v>25382027.76063972</v>
      </c>
      <c r="T40" s="13">
        <f t="shared" si="129"/>
        <v>11362313.886110166</v>
      </c>
      <c r="U40" s="13">
        <v>0</v>
      </c>
      <c r="V40" s="13">
        <f t="shared" si="126"/>
        <v>-1214865644.4455099</v>
      </c>
      <c r="W40" s="13">
        <f t="shared" si="126"/>
        <v>-483768042.55135155</v>
      </c>
      <c r="X40" s="13">
        <f t="shared" si="126"/>
        <v>-272542583.76294601</v>
      </c>
      <c r="Y40" s="13">
        <f t="shared" si="126"/>
        <v>-74429172.031600267</v>
      </c>
      <c r="Z40" s="13">
        <f t="shared" si="126"/>
        <v>662559.95812201686</v>
      </c>
      <c r="AA40" s="13">
        <f t="shared" si="126"/>
        <v>-71717506.975967228</v>
      </c>
      <c r="AB40" s="13">
        <f t="shared" si="126"/>
        <v>-6372517.3796457835</v>
      </c>
      <c r="AC40" s="13">
        <f t="shared" si="126"/>
        <v>-227991110.96347833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130</v>
      </c>
      <c r="EL40" s="37"/>
      <c r="EM40" s="13">
        <f t="shared" ref="EM40:FB40" si="130">EM14-EM$27</f>
        <v>17.574371176837801</v>
      </c>
      <c r="EN40" s="13">
        <f t="shared" si="130"/>
        <v>-1.4855428631746612</v>
      </c>
      <c r="EO40" s="13">
        <f t="shared" si="130"/>
        <v>-9.4833527666052519E-2</v>
      </c>
      <c r="EP40" s="13">
        <f t="shared" si="130"/>
        <v>-4.5045329311656501E-2</v>
      </c>
      <c r="EQ40" s="13">
        <f t="shared" si="130"/>
        <v>8.7695605562789325E-2</v>
      </c>
      <c r="ER40" s="13">
        <f t="shared" si="130"/>
        <v>-0.28523713924825911</v>
      </c>
      <c r="ES40" s="13">
        <f t="shared" si="130"/>
        <v>0.59408267158059325</v>
      </c>
      <c r="ET40" s="13">
        <f t="shared" si="130"/>
        <v>0.32580744909841119</v>
      </c>
      <c r="EU40" s="13">
        <f t="shared" si="130"/>
        <v>-0.93114507482280184</v>
      </c>
      <c r="EV40" s="13">
        <f t="shared" si="130"/>
        <v>-9.6176305217264861</v>
      </c>
      <c r="EW40" s="13">
        <f t="shared" si="130"/>
        <v>-1.1727114848222048E-3</v>
      </c>
      <c r="EX40" s="13">
        <f t="shared" si="130"/>
        <v>-0.26748393088947353</v>
      </c>
      <c r="EY40" s="13">
        <f t="shared" si="130"/>
        <v>1.705839196675021E-2</v>
      </c>
      <c r="EZ40" s="13">
        <f t="shared" si="130"/>
        <v>5.6860113562974157E-2</v>
      </c>
      <c r="FA40" s="13">
        <f t="shared" si="130"/>
        <v>4.234028519158127E-2</v>
      </c>
      <c r="FB40" s="13">
        <f t="shared" si="130"/>
        <v>2.6906769729284779E-2</v>
      </c>
      <c r="FC40" s="13">
        <v>0</v>
      </c>
      <c r="FD40" s="13">
        <f t="shared" ref="FD40:FK40" si="131">FD14-FD$27</f>
        <v>-0.64380242505573682</v>
      </c>
      <c r="FE40" s="13">
        <f t="shared" si="131"/>
        <v>-0.35402731182465663</v>
      </c>
      <c r="FF40" s="13">
        <f t="shared" si="131"/>
        <v>-5.230319038297146E-2</v>
      </c>
      <c r="FG40" s="13">
        <f t="shared" si="131"/>
        <v>-2.1606223244629602E-2</v>
      </c>
      <c r="FH40" s="13">
        <f t="shared" si="131"/>
        <v>3.7945166199581937E-3</v>
      </c>
      <c r="FI40" s="13">
        <f t="shared" si="131"/>
        <v>-0.29725323506136059</v>
      </c>
      <c r="FJ40" s="13">
        <f t="shared" si="131"/>
        <v>-0.15246537923104231</v>
      </c>
      <c r="FK40" s="13">
        <f t="shared" si="131"/>
        <v>-0.31206397349021642</v>
      </c>
    </row>
    <row r="41" spans="1:167" s="2" customFormat="1" ht="14" x14ac:dyDescent="0.2">
      <c r="B41" s="3" t="s">
        <v>125</v>
      </c>
      <c r="C41" s="5" t="s">
        <v>130</v>
      </c>
      <c r="E41" s="13">
        <f t="shared" si="129"/>
        <v>3919991539.9320941</v>
      </c>
      <c r="F41" s="13">
        <f t="shared" si="126"/>
        <v>-115444951.3611107</v>
      </c>
      <c r="G41" s="13">
        <f t="shared" si="126"/>
        <v>-332901732.54479146</v>
      </c>
      <c r="H41" s="13">
        <f t="shared" si="126"/>
        <v>-191867665.70574331</v>
      </c>
      <c r="I41" s="13">
        <f t="shared" si="126"/>
        <v>674604024.53678274</v>
      </c>
      <c r="J41" s="13">
        <f t="shared" si="126"/>
        <v>-268859327.79648995</v>
      </c>
      <c r="K41" s="13">
        <f t="shared" si="126"/>
        <v>389227888.31449282</v>
      </c>
      <c r="L41" s="13">
        <f t="shared" si="126"/>
        <v>340903355.19515079</v>
      </c>
      <c r="M41" s="13">
        <f t="shared" si="126"/>
        <v>-111039757.38301298</v>
      </c>
      <c r="N41" s="13">
        <f t="shared" si="126"/>
        <v>-2258288.924253419</v>
      </c>
      <c r="O41" s="13">
        <f t="shared" si="126"/>
        <v>-273571.08979128697</v>
      </c>
      <c r="P41" s="13">
        <f t="shared" si="126"/>
        <v>-61962869.133686028</v>
      </c>
      <c r="Q41" s="13">
        <f t="shared" si="126"/>
        <v>15671002.761434801</v>
      </c>
      <c r="R41" s="13">
        <f t="shared" si="126"/>
        <v>8146618.8968637884</v>
      </c>
      <c r="S41" s="13">
        <f t="shared" si="126"/>
        <v>28231907.768223621</v>
      </c>
      <c r="T41" s="13">
        <f t="shared" si="126"/>
        <v>13065778.938962867</v>
      </c>
      <c r="U41" s="13">
        <v>0</v>
      </c>
      <c r="V41" s="13">
        <f t="shared" si="126"/>
        <v>-1532705990.2015896</v>
      </c>
      <c r="W41" s="13">
        <f t="shared" si="126"/>
        <v>-580685156.08044171</v>
      </c>
      <c r="X41" s="13">
        <f t="shared" si="126"/>
        <v>-330802631.52280796</v>
      </c>
      <c r="Y41" s="13">
        <f t="shared" si="126"/>
        <v>-85584892.500065267</v>
      </c>
      <c r="Z41" s="13">
        <f t="shared" si="126"/>
        <v>1886513.1451602168</v>
      </c>
      <c r="AA41" s="13">
        <f t="shared" si="126"/>
        <v>-49964494.422455192</v>
      </c>
      <c r="AB41" s="13">
        <f t="shared" si="126"/>
        <v>-6033927.2647847831</v>
      </c>
      <c r="AC41" s="13">
        <f t="shared" si="126"/>
        <v>-187443244.78476632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130</v>
      </c>
      <c r="EL41" s="37"/>
      <c r="EM41" s="13">
        <f t="shared" ref="EM41:FB41" si="132">EM15-EM$27</f>
        <v>17.493492741400765</v>
      </c>
      <c r="EN41" s="13">
        <f t="shared" si="132"/>
        <v>-1.5128686983713151</v>
      </c>
      <c r="EO41" s="13">
        <f t="shared" si="132"/>
        <v>-8.9093258692067134E-2</v>
      </c>
      <c r="EP41" s="13">
        <f t="shared" si="132"/>
        <v>-5.0237363977832183E-2</v>
      </c>
      <c r="EQ41" s="13">
        <f t="shared" si="132"/>
        <v>8.3540055184455148E-2</v>
      </c>
      <c r="ER41" s="13">
        <f t="shared" si="132"/>
        <v>-0.29719928312261512</v>
      </c>
      <c r="ES41" s="13">
        <f t="shared" si="132"/>
        <v>0.6018340986492563</v>
      </c>
      <c r="ET41" s="13">
        <f t="shared" si="132"/>
        <v>0.32648172325887154</v>
      </c>
      <c r="EU41" s="13">
        <f t="shared" si="132"/>
        <v>-0.90665292717198276</v>
      </c>
      <c r="EV41" s="13">
        <f t="shared" si="132"/>
        <v>-4.641934795448293</v>
      </c>
      <c r="EW41" s="13">
        <f t="shared" si="132"/>
        <v>-1.1991911484459999E-3</v>
      </c>
      <c r="EX41" s="13">
        <f t="shared" si="132"/>
        <v>-0.27554294824298142</v>
      </c>
      <c r="EY41" s="13">
        <f t="shared" si="132"/>
        <v>1.6429743723980383E-2</v>
      </c>
      <c r="EZ41" s="13">
        <f t="shared" si="132"/>
        <v>6.5281398067128071E-2</v>
      </c>
      <c r="FA41" s="13">
        <f t="shared" si="132"/>
        <v>4.7291139483836578E-2</v>
      </c>
      <c r="FB41" s="13">
        <f t="shared" si="132"/>
        <v>3.1224983352035936E-2</v>
      </c>
      <c r="FC41" s="13">
        <v>0</v>
      </c>
      <c r="FD41" s="13">
        <f t="shared" ref="FD41:FK41" si="133">FD15-FD$27</f>
        <v>-0.80803973571364285</v>
      </c>
      <c r="FE41" s="13">
        <f t="shared" si="133"/>
        <v>-0.4227704738871072</v>
      </c>
      <c r="FF41" s="13">
        <f t="shared" si="133"/>
        <v>-6.3382134995091044E-2</v>
      </c>
      <c r="FG41" s="13">
        <f t="shared" si="133"/>
        <v>-2.4813830893425981E-2</v>
      </c>
      <c r="FH41" s="13">
        <f t="shared" si="133"/>
        <v>1.0807515268418458E-2</v>
      </c>
      <c r="FI41" s="13">
        <f t="shared" si="133"/>
        <v>-0.20813545027154512</v>
      </c>
      <c r="FJ41" s="13">
        <f t="shared" si="133"/>
        <v>-0.14403451901836917</v>
      </c>
      <c r="FK41" s="13">
        <f t="shared" si="133"/>
        <v>-0.2611939054610104</v>
      </c>
    </row>
    <row r="42" spans="1:167" s="2" customFormat="1" ht="14" x14ac:dyDescent="0.2">
      <c r="B42" s="3" t="s">
        <v>125</v>
      </c>
      <c r="C42" s="5" t="s">
        <v>130</v>
      </c>
      <c r="E42" s="13">
        <f t="shared" si="129"/>
        <v>3800425311.3286343</v>
      </c>
      <c r="F42" s="13">
        <f t="shared" si="126"/>
        <v>-113534852.0126249</v>
      </c>
      <c r="G42" s="13">
        <f t="shared" si="126"/>
        <v>-238902414.4906013</v>
      </c>
      <c r="H42" s="13">
        <f t="shared" si="126"/>
        <v>-205266752.45574331</v>
      </c>
      <c r="I42" s="13">
        <f t="shared" si="126"/>
        <v>692438361.08453274</v>
      </c>
      <c r="J42" s="13">
        <f t="shared" si="126"/>
        <v>-273095208.14857006</v>
      </c>
      <c r="K42" s="13">
        <f t="shared" si="126"/>
        <v>342237744.15342784</v>
      </c>
      <c r="L42" s="13">
        <f t="shared" si="126"/>
        <v>324495831.89739084</v>
      </c>
      <c r="M42" s="13">
        <f t="shared" si="126"/>
        <v>-117635999.230221</v>
      </c>
      <c r="N42" s="13">
        <f t="shared" si="126"/>
        <v>-2160818.0801075175</v>
      </c>
      <c r="O42" s="13">
        <f t="shared" si="126"/>
        <v>-242418.30736445403</v>
      </c>
      <c r="P42" s="13">
        <f t="shared" si="126"/>
        <v>-59431132.450360827</v>
      </c>
      <c r="Q42" s="13">
        <f t="shared" si="126"/>
        <v>17204922.5021067</v>
      </c>
      <c r="R42" s="13">
        <f t="shared" si="126"/>
        <v>6745749.8420081884</v>
      </c>
      <c r="S42" s="13">
        <f t="shared" si="126"/>
        <v>28065294.619380422</v>
      </c>
      <c r="T42" s="13">
        <f t="shared" si="126"/>
        <v>11151424.169312567</v>
      </c>
      <c r="U42" s="13">
        <v>0</v>
      </c>
      <c r="V42" s="13">
        <f t="shared" si="126"/>
        <v>-2767393874.1356297</v>
      </c>
      <c r="W42" s="13">
        <f t="shared" si="126"/>
        <v>-557352332.12535167</v>
      </c>
      <c r="X42" s="13">
        <f t="shared" si="126"/>
        <v>-283841077.00901306</v>
      </c>
      <c r="Y42" s="13">
        <f t="shared" si="126"/>
        <v>-74085584.233649254</v>
      </c>
      <c r="Z42" s="13">
        <f t="shared" si="126"/>
        <v>921618.31970411725</v>
      </c>
      <c r="AA42" s="13">
        <f t="shared" si="126"/>
        <v>-50927895.530973196</v>
      </c>
      <c r="AB42" s="13">
        <f t="shared" si="126"/>
        <v>-8686291.7409952842</v>
      </c>
      <c r="AC42" s="13">
        <f t="shared" si="126"/>
        <v>-160619840.69952321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130</v>
      </c>
      <c r="EL42" s="37"/>
      <c r="EM42" s="13">
        <f t="shared" ref="EM42:FB42" si="134">EM16-EM$27</f>
        <v>16.957501357541844</v>
      </c>
      <c r="EN42" s="13">
        <f t="shared" si="134"/>
        <v>-1.483931040699497</v>
      </c>
      <c r="EO42" s="13">
        <f t="shared" si="134"/>
        <v>-6.4048274559231788E-2</v>
      </c>
      <c r="EP42" s="13">
        <f t="shared" si="134"/>
        <v>-5.3728910171847333E-2</v>
      </c>
      <c r="EQ42" s="13">
        <f t="shared" si="134"/>
        <v>8.5809554255054432E-2</v>
      </c>
      <c r="ER42" s="13">
        <f t="shared" si="134"/>
        <v>-0.30184482682569524</v>
      </c>
      <c r="ES42" s="13">
        <f t="shared" si="134"/>
        <v>0.53322514521247777</v>
      </c>
      <c r="ET42" s="13">
        <f t="shared" si="134"/>
        <v>0.30906710860373215</v>
      </c>
      <c r="EU42" s="13">
        <f t="shared" si="134"/>
        <v>-0.96369256401336978</v>
      </c>
      <c r="EV42" s="13">
        <f t="shared" si="134"/>
        <v>-4.4455820000411173</v>
      </c>
      <c r="EW42" s="13">
        <f t="shared" si="134"/>
        <v>-1.065987939273802E-3</v>
      </c>
      <c r="EX42" s="13">
        <f t="shared" si="134"/>
        <v>-0.26504562257568665</v>
      </c>
      <c r="EY42" s="13">
        <f t="shared" si="134"/>
        <v>1.8368231804942008E-2</v>
      </c>
      <c r="EZ42" s="13">
        <f t="shared" si="134"/>
        <v>5.3946337034462666E-2</v>
      </c>
      <c r="FA42" s="13">
        <f t="shared" si="134"/>
        <v>4.7000961177930754E-2</v>
      </c>
      <c r="FB42" s="13">
        <f t="shared" si="134"/>
        <v>2.6375334618652147E-2</v>
      </c>
      <c r="FC42" s="13">
        <v>0</v>
      </c>
      <c r="FD42" s="13">
        <f t="shared" ref="FD42:FK42" si="135">FD16-FD$27</f>
        <v>-1.4283469689180879</v>
      </c>
      <c r="FE42" s="13">
        <f t="shared" si="135"/>
        <v>-0.40628600701199669</v>
      </c>
      <c r="FF42" s="13">
        <f t="shared" si="135"/>
        <v>-5.4454754796716465E-2</v>
      </c>
      <c r="FG42" s="13">
        <f t="shared" si="135"/>
        <v>-2.1507306373988164E-2</v>
      </c>
      <c r="FH42" s="13">
        <f t="shared" si="135"/>
        <v>5.2785682228033842E-3</v>
      </c>
      <c r="FI42" s="13">
        <f t="shared" si="135"/>
        <v>-0.21209980865517997</v>
      </c>
      <c r="FJ42" s="13">
        <f t="shared" si="135"/>
        <v>-0.21119648114920392</v>
      </c>
      <c r="FK42" s="13">
        <f t="shared" si="135"/>
        <v>-0.2264498436642719</v>
      </c>
    </row>
    <row r="43" spans="1:167" s="2" customFormat="1" ht="14" x14ac:dyDescent="0.2">
      <c r="B43" s="3" t="s">
        <v>125</v>
      </c>
      <c r="C43" s="5" t="s">
        <v>130</v>
      </c>
      <c r="E43" s="13">
        <f t="shared" si="129"/>
        <v>3984883040.7506542</v>
      </c>
      <c r="F43" s="13">
        <f t="shared" si="126"/>
        <v>-114969726.1739741</v>
      </c>
      <c r="G43" s="13">
        <f t="shared" si="126"/>
        <v>-343721225.78400135</v>
      </c>
      <c r="H43" s="13">
        <f t="shared" si="126"/>
        <v>-89946774.201203346</v>
      </c>
      <c r="I43" s="13">
        <f t="shared" si="126"/>
        <v>778861967.23233271</v>
      </c>
      <c r="J43" s="13">
        <f t="shared" si="126"/>
        <v>-154318931.43299985</v>
      </c>
      <c r="K43" s="13">
        <f t="shared" si="126"/>
        <v>378751363.42330283</v>
      </c>
      <c r="L43" s="13">
        <f t="shared" si="126"/>
        <v>353830498.50887084</v>
      </c>
      <c r="M43" s="13">
        <f t="shared" si="126"/>
        <v>-99571692.414485008</v>
      </c>
      <c r="N43" s="13">
        <f t="shared" si="126"/>
        <v>-2220632.0363877174</v>
      </c>
      <c r="O43" s="13">
        <f t="shared" si="126"/>
        <v>-274327.93053441495</v>
      </c>
      <c r="P43" s="13">
        <f t="shared" si="126"/>
        <v>-56777344.200477228</v>
      </c>
      <c r="Q43" s="13">
        <f t="shared" si="126"/>
        <v>15100419.0050296</v>
      </c>
      <c r="R43" s="13">
        <f t="shared" si="126"/>
        <v>11440424.492446378</v>
      </c>
      <c r="S43" s="13">
        <f t="shared" si="126"/>
        <v>28141996.633493818</v>
      </c>
      <c r="T43" s="13">
        <f t="shared" si="126"/>
        <v>14017081.490786467</v>
      </c>
      <c r="U43" s="13">
        <v>0</v>
      </c>
      <c r="V43" s="13">
        <f t="shared" si="126"/>
        <v>-1393671805.4980993</v>
      </c>
      <c r="W43" s="13">
        <f t="shared" si="126"/>
        <v>-417197296.47328186</v>
      </c>
      <c r="X43" s="13">
        <f t="shared" si="126"/>
        <v>-283514796.16949201</v>
      </c>
      <c r="Y43" s="13">
        <f t="shared" si="126"/>
        <v>-68838734.379552245</v>
      </c>
      <c r="Z43" s="13">
        <f t="shared" si="126"/>
        <v>144146.83975921758</v>
      </c>
      <c r="AA43" s="13">
        <f t="shared" si="126"/>
        <v>-62892449.455815196</v>
      </c>
      <c r="AB43" s="13">
        <f t="shared" si="126"/>
        <v>-5516069.3850679845</v>
      </c>
      <c r="AC43" s="13">
        <f t="shared" si="126"/>
        <v>-213684642.88815129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130</v>
      </c>
      <c r="EL43" s="37"/>
      <c r="EM43" s="13">
        <f>EM17-EM$27</f>
        <v>17.784424232906961</v>
      </c>
      <c r="EN43" s="13">
        <f t="shared" ref="EN43:FB43" si="136">EN17-EN$27</f>
        <v>-1.5056372326612988</v>
      </c>
      <c r="EO43" s="13">
        <f t="shared" si="136"/>
        <v>-9.1971246629030223E-2</v>
      </c>
      <c r="EP43" s="13">
        <f t="shared" si="136"/>
        <v>-2.361100015878087E-2</v>
      </c>
      <c r="EQ43" s="13">
        <f t="shared" si="136"/>
        <v>9.6840408814710427E-2</v>
      </c>
      <c r="ER43" s="13">
        <f t="shared" si="136"/>
        <v>-0.17115235342833679</v>
      </c>
      <c r="ES43" s="13">
        <f t="shared" si="136"/>
        <v>0.58659861365499766</v>
      </c>
      <c r="ET43" s="13">
        <f t="shared" si="136"/>
        <v>0.34028605466992362</v>
      </c>
      <c r="EU43" s="13">
        <f t="shared" si="136"/>
        <v>-0.80851307008399109</v>
      </c>
      <c r="EV43" s="13">
        <f t="shared" si="136"/>
        <v>-4.566114141647116</v>
      </c>
      <c r="EW43" s="13">
        <f t="shared" si="136"/>
        <v>-1.202422800247906E-3</v>
      </c>
      <c r="EX43" s="13">
        <f t="shared" si="136"/>
        <v>-0.25395458996589509</v>
      </c>
      <c r="EY43" s="13">
        <f t="shared" si="136"/>
        <v>1.5717845457332173E-2</v>
      </c>
      <c r="EZ43" s="13">
        <f t="shared" si="136"/>
        <v>9.2093889170446641E-2</v>
      </c>
      <c r="FA43" s="13">
        <f t="shared" si="136"/>
        <v>4.7134536580907389E-2</v>
      </c>
      <c r="FB43" s="13">
        <f t="shared" si="136"/>
        <v>3.3654993686275662E-2</v>
      </c>
      <c r="FC43" s="13">
        <v>0</v>
      </c>
      <c r="FD43" s="13">
        <f t="shared" ref="FD43:FK43" si="137">FD17-FD$27</f>
        <v>-0.73641159204948181</v>
      </c>
      <c r="FE43" s="13">
        <f t="shared" si="137"/>
        <v>-0.30640088900034201</v>
      </c>
      <c r="FF43" s="13">
        <f t="shared" si="137"/>
        <v>-5.4392641203393877E-2</v>
      </c>
      <c r="FG43" s="13">
        <f t="shared" si="137"/>
        <v>-1.9995860944429608E-2</v>
      </c>
      <c r="FH43" s="13">
        <f t="shared" si="137"/>
        <v>8.2521728185697141E-4</v>
      </c>
      <c r="FI43" s="13">
        <f t="shared" si="137"/>
        <v>-0.26119921423167636</v>
      </c>
      <c r="FJ43" s="13">
        <f t="shared" si="137"/>
        <v>-0.13121447946812703</v>
      </c>
      <c r="FK43" s="13">
        <f t="shared" si="137"/>
        <v>-0.29434360181447172</v>
      </c>
    </row>
    <row r="44" spans="1:167" s="2" customFormat="1" ht="14" x14ac:dyDescent="0.2">
      <c r="B44" s="3" t="s">
        <v>125</v>
      </c>
      <c r="C44" s="5" t="s">
        <v>130</v>
      </c>
      <c r="E44" s="13">
        <f t="shared" si="129"/>
        <v>3775147910.6862345</v>
      </c>
      <c r="F44" s="13">
        <f t="shared" si="126"/>
        <v>-114348350.4040329</v>
      </c>
      <c r="G44" s="13">
        <f t="shared" si="126"/>
        <v>-355985665.14166141</v>
      </c>
      <c r="H44" s="13">
        <f t="shared" si="126"/>
        <v>-172920176.87325335</v>
      </c>
      <c r="I44" s="13">
        <f t="shared" si="126"/>
        <v>716867189.44685268</v>
      </c>
      <c r="J44" s="13">
        <f t="shared" si="126"/>
        <v>-310354558.96251988</v>
      </c>
      <c r="K44" s="13">
        <f t="shared" si="126"/>
        <v>366636293.6185618</v>
      </c>
      <c r="L44" s="13">
        <f t="shared" si="126"/>
        <v>330632331.60010183</v>
      </c>
      <c r="M44" s="13">
        <f t="shared" si="126"/>
        <v>-110797757.19921601</v>
      </c>
      <c r="N44" s="13">
        <f t="shared" si="126"/>
        <v>-3423059.8386720177</v>
      </c>
      <c r="O44" s="13">
        <f t="shared" si="126"/>
        <v>-345984.49380308902</v>
      </c>
      <c r="P44" s="13">
        <f t="shared" si="126"/>
        <v>-62004306.160395332</v>
      </c>
      <c r="Q44" s="13">
        <f t="shared" si="126"/>
        <v>16966345.824522499</v>
      </c>
      <c r="R44" s="13">
        <f t="shared" si="126"/>
        <v>3767868.5999732837</v>
      </c>
      <c r="S44" s="13">
        <f t="shared" si="126"/>
        <v>26485377.398736522</v>
      </c>
      <c r="T44" s="13">
        <f t="shared" si="126"/>
        <v>12531870.903462768</v>
      </c>
      <c r="U44" s="13">
        <v>0</v>
      </c>
      <c r="V44" s="13">
        <f t="shared" si="126"/>
        <v>-1264513853.3562498</v>
      </c>
      <c r="W44" s="13">
        <f t="shared" si="126"/>
        <v>-420041159.01365185</v>
      </c>
      <c r="X44" s="13">
        <f t="shared" si="126"/>
        <v>-283259711.10238004</v>
      </c>
      <c r="Y44" s="13">
        <f t="shared" si="126"/>
        <v>-64010189.157705247</v>
      </c>
      <c r="Z44" s="13">
        <f t="shared" si="126"/>
        <v>1349417.1316502169</v>
      </c>
      <c r="AA44" s="13">
        <f t="shared" si="126"/>
        <v>-58650862.794105232</v>
      </c>
      <c r="AB44" s="13">
        <f t="shared" si="126"/>
        <v>-6635940.6140873842</v>
      </c>
      <c r="AC44" s="13">
        <f t="shared" si="126"/>
        <v>-202050203.05460429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130</v>
      </c>
      <c r="EL44" s="37"/>
      <c r="EM44" s="13">
        <f t="shared" ref="EM44:FB44" si="138">EM18-EM$27</f>
        <v>16.844199026047924</v>
      </c>
      <c r="EN44" s="13">
        <f t="shared" si="138"/>
        <v>-1.4962141802643054</v>
      </c>
      <c r="EO44" s="13">
        <f t="shared" si="138"/>
        <v>-9.5232384854116281E-2</v>
      </c>
      <c r="EP44" s="13">
        <f t="shared" si="138"/>
        <v>-4.529640896760867E-2</v>
      </c>
      <c r="EQ44" s="13">
        <f t="shared" si="138"/>
        <v>8.8922087588685833E-2</v>
      </c>
      <c r="ER44" s="13">
        <f t="shared" si="138"/>
        <v>-0.34265736244027045</v>
      </c>
      <c r="ES44" s="13">
        <f t="shared" si="138"/>
        <v>0.568937487142958</v>
      </c>
      <c r="ET44" s="13">
        <f t="shared" si="138"/>
        <v>0.31556612600334927</v>
      </c>
      <c r="EU44" s="13">
        <f t="shared" si="138"/>
        <v>-0.90456871349741563</v>
      </c>
      <c r="EV44" s="13">
        <f t="shared" si="138"/>
        <v>-6.9628227531283393</v>
      </c>
      <c r="EW44" s="13">
        <f t="shared" si="138"/>
        <v>-1.507394601778522E-3</v>
      </c>
      <c r="EX44" s="13">
        <f t="shared" si="138"/>
        <v>-0.27571405946112248</v>
      </c>
      <c r="EY44" s="13">
        <f t="shared" si="138"/>
        <v>1.8064441557471476E-2</v>
      </c>
      <c r="EZ44" s="13">
        <f t="shared" si="138"/>
        <v>2.99907071110595E-2</v>
      </c>
      <c r="FA44" s="13">
        <f t="shared" si="138"/>
        <v>4.425382330458507E-2</v>
      </c>
      <c r="FB44" s="13">
        <f t="shared" si="138"/>
        <v>2.9866819110125394E-2</v>
      </c>
      <c r="FC44" s="13">
        <v>0</v>
      </c>
      <c r="FD44" s="13">
        <f t="shared" ref="FD44:FK44" si="139">FD18-FD$27</f>
        <v>-0.66957151374810975</v>
      </c>
      <c r="FE44" s="13">
        <f t="shared" si="139"/>
        <v>-0.30844212157797268</v>
      </c>
      <c r="FF44" s="13">
        <f t="shared" si="139"/>
        <v>-5.434408021654466E-2</v>
      </c>
      <c r="FG44" s="13">
        <f t="shared" si="139"/>
        <v>-1.860342694452681E-2</v>
      </c>
      <c r="FH44" s="13">
        <f t="shared" si="139"/>
        <v>7.7296287215650045E-3</v>
      </c>
      <c r="FI44" s="13">
        <f t="shared" si="139"/>
        <v>-0.24382145789498377</v>
      </c>
      <c r="FJ44" s="13">
        <f t="shared" si="139"/>
        <v>-0.15905198947921284</v>
      </c>
      <c r="FK44" s="13">
        <f t="shared" si="139"/>
        <v>-0.27974926617478613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3893338717.1386795</v>
      </c>
      <c r="F45" s="15">
        <f t="shared" ref="F45:P45" si="140">AVERAGE(F39:F44)</f>
        <v>-114604563.27606581</v>
      </c>
      <c r="G45" s="15">
        <f t="shared" si="140"/>
        <v>-322449558.25913304</v>
      </c>
      <c r="H45" s="15">
        <f t="shared" si="140"/>
        <v>-171216617.70548165</v>
      </c>
      <c r="I45" s="15">
        <f t="shared" si="140"/>
        <v>713299223.57439435</v>
      </c>
      <c r="J45" s="15">
        <f t="shared" si="140"/>
        <v>-257129723.32504496</v>
      </c>
      <c r="K45" s="15">
        <f t="shared" si="140"/>
        <v>368809666.20819885</v>
      </c>
      <c r="L45" s="15">
        <f t="shared" si="140"/>
        <v>337963842.2239747</v>
      </c>
      <c r="M45" s="15">
        <f t="shared" si="140"/>
        <v>-111680314.94644882</v>
      </c>
      <c r="N45" s="15">
        <f t="shared" si="140"/>
        <v>-3048560.5783271012</v>
      </c>
      <c r="O45" s="15">
        <f t="shared" si="140"/>
        <v>-303067.00692387152</v>
      </c>
      <c r="P45" s="15">
        <f t="shared" si="140"/>
        <v>-59836171.070154078</v>
      </c>
      <c r="Q45" s="15">
        <v>0</v>
      </c>
      <c r="R45" s="15">
        <f t="shared" ref="R45:T45" si="141">AVERAGE(R39:R44)</f>
        <v>7795637.7739011683</v>
      </c>
      <c r="S45" s="15">
        <f t="shared" si="141"/>
        <v>27081178.238123387</v>
      </c>
      <c r="T45" s="15">
        <f t="shared" si="141"/>
        <v>12198619.216058267</v>
      </c>
      <c r="U45" s="15">
        <v>0</v>
      </c>
      <c r="V45" s="15">
        <f t="shared" ref="V45:AC45" si="142">AVERAGE(V39:V44)</f>
        <v>-1557040935.9701645</v>
      </c>
      <c r="W45" s="15">
        <f t="shared" si="142"/>
        <v>-493972544.55424005</v>
      </c>
      <c r="X45" s="15">
        <f t="shared" si="142"/>
        <v>-289375081.43891066</v>
      </c>
      <c r="Y45" s="15">
        <f t="shared" si="142"/>
        <v>-73825987.760515258</v>
      </c>
      <c r="Z45" s="15">
        <f t="shared" si="142"/>
        <v>801249.21797068382</v>
      </c>
      <c r="AA45" s="15">
        <f t="shared" si="142"/>
        <v>-60916054.529137202</v>
      </c>
      <c r="AB45" s="15">
        <f t="shared" si="142"/>
        <v>-6977702.1114331009</v>
      </c>
      <c r="AC45" s="15">
        <f t="shared" si="142"/>
        <v>-205016361.98178113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17.374024116183833</v>
      </c>
      <c r="EN45" s="15">
        <f t="shared" ref="EN45:EX45" si="143">AVERAGE(EN39:EN44)</f>
        <v>-1.5001274552562525</v>
      </c>
      <c r="EO45" s="15">
        <f t="shared" si="143"/>
        <v>-8.6305158156381803E-2</v>
      </c>
      <c r="EP45" s="15">
        <f t="shared" si="143"/>
        <v>-4.4843592031063306E-2</v>
      </c>
      <c r="EQ45" s="15">
        <f t="shared" si="143"/>
        <v>8.8471027687237316E-2</v>
      </c>
      <c r="ER45" s="15">
        <f t="shared" si="143"/>
        <v>-0.28425425403665561</v>
      </c>
      <c r="ES45" s="15">
        <f t="shared" si="143"/>
        <v>0.57206281950325544</v>
      </c>
      <c r="ET45" s="15">
        <f t="shared" si="143"/>
        <v>0.32337141753110477</v>
      </c>
      <c r="EU45" s="15">
        <f t="shared" si="143"/>
        <v>-0.91235308242206603</v>
      </c>
      <c r="EV45" s="15">
        <f t="shared" si="143"/>
        <v>-6.2055938344900285</v>
      </c>
      <c r="EW45" s="15">
        <f t="shared" si="143"/>
        <v>-1.3242855834696536E-3</v>
      </c>
      <c r="EX45" s="15">
        <f t="shared" si="143"/>
        <v>-0.26670949462781879</v>
      </c>
      <c r="EY45" s="15">
        <v>0</v>
      </c>
      <c r="EZ45" s="15">
        <f t="shared" ref="EZ45:FB45" si="144">AVERAGE(EZ39:EZ44)</f>
        <v>6.2497881509352315E-2</v>
      </c>
      <c r="FA45" s="15">
        <f t="shared" si="144"/>
        <v>4.5290890959673952E-2</v>
      </c>
      <c r="FB45" s="15">
        <f t="shared" si="144"/>
        <v>2.9030374291565696E-2</v>
      </c>
      <c r="FC45" s="15">
        <v>0</v>
      </c>
      <c r="FD45" s="15">
        <f t="shared" ref="FD45:FK45" si="145">AVERAGE(FD39:FD44)</f>
        <v>-0.81769682208072469</v>
      </c>
      <c r="FE45" s="15">
        <f t="shared" si="145"/>
        <v>-0.36115438479979628</v>
      </c>
      <c r="FF45" s="15">
        <f t="shared" si="145"/>
        <v>-5.5506035070019367E-2</v>
      </c>
      <c r="FG45" s="15">
        <f t="shared" si="145"/>
        <v>-2.14311876789967E-2</v>
      </c>
      <c r="FH45" s="15">
        <f t="shared" si="145"/>
        <v>4.5895804278495529E-3</v>
      </c>
      <c r="FI45" s="15">
        <f t="shared" si="145"/>
        <v>-0.25303928267946396</v>
      </c>
      <c r="FJ45" s="15">
        <f t="shared" si="145"/>
        <v>-0.16791423521057966</v>
      </c>
      <c r="FK45" s="15">
        <f t="shared" si="145"/>
        <v>-0.28308160188500714</v>
      </c>
    </row>
    <row r="49" spans="139:167" x14ac:dyDescent="0.2">
      <c r="EL49" s="75" t="s">
        <v>185</v>
      </c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6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">
      <c r="EI51" s="70" t="s">
        <v>195</v>
      </c>
      <c r="EJ51" s="74"/>
      <c r="EL51" s="3" t="s">
        <v>124</v>
      </c>
      <c r="EM51" s="13">
        <f>EM32/$EI$53</f>
        <v>1.9082907599496219</v>
      </c>
      <c r="EN51" s="13">
        <f t="shared" ref="EN51:FF56" si="146">EN32/$EI$53</f>
        <v>-0.2203092230851679</v>
      </c>
      <c r="EO51" s="13">
        <f t="shared" si="146"/>
        <v>-9.4919066741719002E-3</v>
      </c>
      <c r="EP51" s="13">
        <f t="shared" si="146"/>
        <v>-3.9571786983891256E-3</v>
      </c>
      <c r="EQ51" s="13">
        <f t="shared" si="146"/>
        <v>1.4329141120854276E-2</v>
      </c>
      <c r="ER51" s="13">
        <f t="shared" si="146"/>
        <v>-1.7966343047008788E-2</v>
      </c>
      <c r="ES51" s="13">
        <f t="shared" si="146"/>
        <v>3.1421603081883145E-2</v>
      </c>
      <c r="ET51" s="13">
        <f t="shared" si="146"/>
        <v>2.8533509478869342E-2</v>
      </c>
      <c r="EU51" s="13">
        <f t="shared" si="146"/>
        <v>-8.879464518600301E-2</v>
      </c>
      <c r="EV51" s="13">
        <f t="shared" si="146"/>
        <v>-0.28241886128250498</v>
      </c>
      <c r="EW51" s="13">
        <f t="shared" si="146"/>
        <v>-6.9221744147688908E-4</v>
      </c>
      <c r="EX51" s="13">
        <f t="shared" si="146"/>
        <v>-2.5337827974244415E-2</v>
      </c>
      <c r="EY51" s="13">
        <f t="shared" si="146"/>
        <v>6.466814570656764E-4</v>
      </c>
      <c r="EZ51" s="13">
        <f t="shared" si="146"/>
        <v>4.8819517642067142E-3</v>
      </c>
      <c r="FA51" s="13">
        <f t="shared" si="146"/>
        <v>4.714144978552636E-4</v>
      </c>
      <c r="FB51" s="13">
        <f t="shared" si="146"/>
        <v>1.9655754962788897E-3</v>
      </c>
      <c r="FC51" s="13">
        <f t="shared" si="146"/>
        <v>2.5684131237495546E-2</v>
      </c>
      <c r="FD51" s="13">
        <f t="shared" si="146"/>
        <v>-4.3309449228016911E-2</v>
      </c>
      <c r="FE51" s="13">
        <f t="shared" si="146"/>
        <v>-2.7724130624145284E-2</v>
      </c>
      <c r="FF51" s="13">
        <f t="shared" si="146"/>
        <v>-3.8915148900148981E-3</v>
      </c>
      <c r="FG51" s="13">
        <f>FG32/$EI$53</f>
        <v>-1.578392748382501E-3</v>
      </c>
      <c r="FH51" s="13">
        <f t="shared" ref="FH51:FJ51" si="147">FH32/$EI$53</f>
        <v>3.8662614393537853E-3</v>
      </c>
      <c r="FI51" s="13">
        <f t="shared" si="147"/>
        <v>-1.1175180527160296E-2</v>
      </c>
      <c r="FJ51" s="13">
        <f t="shared" si="147"/>
        <v>-8.4822928860814051E-3</v>
      </c>
      <c r="FK51" s="13">
        <f>FK32/$EI$53</f>
        <v>-2.2762432171381373E-2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8">EM33/$EI$53</f>
        <v>1.9083982024831079</v>
      </c>
      <c r="EN52" s="13">
        <f>EN33/$EI$53</f>
        <v>-0.23125484405254895</v>
      </c>
      <c r="EO52" s="13">
        <f t="shared" si="148"/>
        <v>-1.0890176686594619E-2</v>
      </c>
      <c r="EP52" s="13">
        <f t="shared" si="148"/>
        <v>-4.7853852599833322E-3</v>
      </c>
      <c r="EQ52" s="13">
        <f t="shared" si="148"/>
        <v>1.4985082760069894E-2</v>
      </c>
      <c r="ER52" s="13">
        <f t="shared" si="148"/>
        <v>-3.662815085312892E-2</v>
      </c>
      <c r="ES52" s="13">
        <f t="shared" si="148"/>
        <v>3.2470531405596581E-2</v>
      </c>
      <c r="ET52" s="13">
        <f t="shared" si="148"/>
        <v>2.9521547678991313E-2</v>
      </c>
      <c r="EU52" s="13">
        <f t="shared" si="148"/>
        <v>-8.9518028218325094E-2</v>
      </c>
      <c r="EV52" s="13">
        <f t="shared" si="148"/>
        <v>-1.15671805502587</v>
      </c>
      <c r="EW52" s="13">
        <f t="shared" si="148"/>
        <v>-6.3544650733311423E-4</v>
      </c>
      <c r="EX52" s="13">
        <f t="shared" si="148"/>
        <v>-2.4803916389394456E-2</v>
      </c>
      <c r="EY52" s="13">
        <f t="shared" si="148"/>
        <v>5.4801323238518333E-4</v>
      </c>
      <c r="EZ52" s="13">
        <f t="shared" si="148"/>
        <v>7.2724407755341723E-3</v>
      </c>
      <c r="FA52" s="13">
        <f t="shared" si="148"/>
        <v>2.9867434647228442E-4</v>
      </c>
      <c r="FB52" s="13">
        <f t="shared" si="148"/>
        <v>2.2570382396328169E-3</v>
      </c>
      <c r="FC52" s="13">
        <f t="shared" si="146"/>
        <v>2.48882959565177E-2</v>
      </c>
      <c r="FD52" s="13">
        <f t="shared" si="146"/>
        <v>-7.3405924984635829E-2</v>
      </c>
      <c r="FE52" s="13">
        <f t="shared" si="146"/>
        <v>-2.2519155560826773E-2</v>
      </c>
      <c r="FF52" s="13">
        <f t="shared" si="146"/>
        <v>-4.1671905032481162E-3</v>
      </c>
      <c r="FG52" s="13">
        <f t="shared" ref="FG52:FK56" si="149">FG33/$EI$53</f>
        <v>-1.915169435110238E-3</v>
      </c>
      <c r="FH52" s="13">
        <f t="shared" si="149"/>
        <v>4.0579852549349118E-3</v>
      </c>
      <c r="FI52" s="13">
        <f t="shared" si="149"/>
        <v>-4.7796017203034544E-2</v>
      </c>
      <c r="FJ52" s="13">
        <f t="shared" si="149"/>
        <v>-1.8585951179217804E-2</v>
      </c>
      <c r="FK52" s="13">
        <f t="shared" si="149"/>
        <v>-4.4029489165235774E-2</v>
      </c>
    </row>
    <row r="53" spans="139:167" x14ac:dyDescent="0.2">
      <c r="EI53" s="37">
        <v>5.9340177777777789</v>
      </c>
      <c r="EJ53" s="37">
        <v>10.315982222222225</v>
      </c>
      <c r="EL53" s="3" t="s">
        <v>124</v>
      </c>
      <c r="EM53" s="13">
        <f t="shared" si="148"/>
        <v>1.9275300368938992</v>
      </c>
      <c r="EN53" s="13">
        <f t="shared" si="146"/>
        <v>-0.23003389597948207</v>
      </c>
      <c r="EO53" s="13">
        <f t="shared" si="146"/>
        <v>-7.3977722057411276E-3</v>
      </c>
      <c r="EP53" s="13">
        <f t="shared" si="146"/>
        <v>-3.9642100656906909E-3</v>
      </c>
      <c r="EQ53" s="13">
        <f t="shared" si="146"/>
        <v>1.5777314595413015E-2</v>
      </c>
      <c r="ER53" s="13">
        <f t="shared" si="146"/>
        <v>-1.9313286749611174E-2</v>
      </c>
      <c r="ES53" s="13">
        <f t="shared" si="146"/>
        <v>3.416387884623321E-2</v>
      </c>
      <c r="ET53" s="13">
        <f t="shared" si="146"/>
        <v>3.4579294109522311E-2</v>
      </c>
      <c r="EU53" s="13">
        <f t="shared" si="146"/>
        <v>-8.6220771317727637E-2</v>
      </c>
      <c r="EV53" s="13">
        <f t="shared" si="146"/>
        <v>-0.93780457450278487</v>
      </c>
      <c r="EW53" s="13">
        <f t="shared" si="146"/>
        <v>-5.4923854851353121E-4</v>
      </c>
      <c r="EX53" s="13">
        <f t="shared" si="146"/>
        <v>-2.5907514089968709E-2</v>
      </c>
      <c r="EY53" s="13">
        <f t="shared" si="146"/>
        <v>5.3217357924964374E-4</v>
      </c>
      <c r="EZ53" s="13">
        <f t="shared" si="146"/>
        <v>6.2003079619700543E-3</v>
      </c>
      <c r="FA53" s="13">
        <f t="shared" si="146"/>
        <v>5.5963450948066235E-4</v>
      </c>
      <c r="FB53" s="13">
        <f t="shared" si="146"/>
        <v>2.7276900637136507E-3</v>
      </c>
      <c r="FC53" s="13">
        <f t="shared" si="146"/>
        <v>3.0727289619737776E-2</v>
      </c>
      <c r="FD53" s="13">
        <f t="shared" si="146"/>
        <v>-5.916701959196808E-2</v>
      </c>
      <c r="FE53" s="13">
        <f t="shared" si="146"/>
        <v>-3.7824042557591531E-2</v>
      </c>
      <c r="FF53" s="13">
        <f t="shared" si="146"/>
        <v>-3.8205035013398926E-3</v>
      </c>
      <c r="FG53" s="13">
        <f t="shared" si="149"/>
        <v>-1.7761182849909186E-3</v>
      </c>
      <c r="FH53" s="13">
        <f t="shared" si="149"/>
        <v>4.8807826882313991E-3</v>
      </c>
      <c r="FI53" s="13">
        <f t="shared" si="149"/>
        <v>-4.0176617010792268E-2</v>
      </c>
      <c r="FJ53" s="13">
        <f t="shared" si="149"/>
        <v>-2.3918800882591001E-2</v>
      </c>
      <c r="FK53" s="13">
        <f t="shared" si="149"/>
        <v>-2.3376330669374387E-2</v>
      </c>
    </row>
    <row r="54" spans="139:167" x14ac:dyDescent="0.2">
      <c r="EL54" s="3" t="s">
        <v>124</v>
      </c>
      <c r="EM54" s="13">
        <f t="shared" si="148"/>
        <v>1.9310415279878654</v>
      </c>
      <c r="EN54" s="13">
        <f t="shared" si="146"/>
        <v>-0.22519920591163711</v>
      </c>
      <c r="EO54" s="13">
        <f t="shared" si="146"/>
        <v>-1.0581183328690904E-2</v>
      </c>
      <c r="EP54" s="13">
        <f t="shared" si="146"/>
        <v>-8.2874328274719754E-3</v>
      </c>
      <c r="EQ54" s="13">
        <f t="shared" si="146"/>
        <v>1.4212725162122651E-2</v>
      </c>
      <c r="ER54" s="13">
        <f t="shared" si="146"/>
        <v>-4.7693383452826303E-2</v>
      </c>
      <c r="ES54" s="13">
        <f t="shared" si="146"/>
        <v>2.9836030428692019E-2</v>
      </c>
      <c r="ET54" s="13">
        <f t="shared" si="146"/>
        <v>2.9795008407946542E-2</v>
      </c>
      <c r="EU54" s="13">
        <f t="shared" si="146"/>
        <v>-0.10973181617340262</v>
      </c>
      <c r="EV54" s="13">
        <f t="shared" si="146"/>
        <v>-0.74343435218678333</v>
      </c>
      <c r="EW54" s="13">
        <f t="shared" si="146"/>
        <v>-4.5971330695446743E-4</v>
      </c>
      <c r="EX54" s="13">
        <f t="shared" si="146"/>
        <v>-2.8337169644802488E-2</v>
      </c>
      <c r="EY54" s="13">
        <f t="shared" si="146"/>
        <v>4.356158323192485E-4</v>
      </c>
      <c r="EZ54" s="13">
        <f t="shared" si="146"/>
        <v>5.2159527437835454E-3</v>
      </c>
      <c r="FA54" s="13">
        <f t="shared" si="146"/>
        <v>2.5539289053411288E-4</v>
      </c>
      <c r="FB54" s="13">
        <f t="shared" si="146"/>
        <v>2.1373383461173244E-3</v>
      </c>
      <c r="FC54" s="13">
        <f t="shared" si="146"/>
        <v>2.2405877568709709E-2</v>
      </c>
      <c r="FD54" s="13">
        <f t="shared" si="146"/>
        <v>-9.9470933688988988E-2</v>
      </c>
      <c r="FE54" s="13">
        <f t="shared" si="146"/>
        <v>-4.4430103467879879E-2</v>
      </c>
      <c r="FF54" s="13">
        <f t="shared" si="146"/>
        <v>-6.4281926211466542E-3</v>
      </c>
      <c r="FG54" s="13">
        <f t="shared" si="149"/>
        <v>-2.5148246367103712E-3</v>
      </c>
      <c r="FH54" s="13">
        <f t="shared" si="149"/>
        <v>5.8807873725341469E-3</v>
      </c>
      <c r="FI54" s="13">
        <f t="shared" si="149"/>
        <v>-4.2647435004065572E-2</v>
      </c>
      <c r="FJ54" s="13">
        <f t="shared" si="149"/>
        <v>-1.647986657491635E-2</v>
      </c>
      <c r="FK54" s="13">
        <f t="shared" si="149"/>
        <v>-4.4627652818387306E-2</v>
      </c>
    </row>
    <row r="55" spans="139:167" x14ac:dyDescent="0.2">
      <c r="EL55" s="3" t="s">
        <v>124</v>
      </c>
      <c r="EM55" s="13">
        <f t="shared" si="148"/>
        <v>1.9086518212611507</v>
      </c>
      <c r="EN55" s="13">
        <f t="shared" si="146"/>
        <v>-0.22371009113088888</v>
      </c>
      <c r="EO55" s="13">
        <f t="shared" si="146"/>
        <v>-1.1164875986827742E-2</v>
      </c>
      <c r="EP55" s="13">
        <f t="shared" si="146"/>
        <v>-4.21316168160751E-3</v>
      </c>
      <c r="EQ55" s="13">
        <f t="shared" si="146"/>
        <v>1.5444209218706349E-2</v>
      </c>
      <c r="ER55" s="13">
        <f t="shared" si="146"/>
        <v>-1.5723994794790738E-2</v>
      </c>
      <c r="ES55" s="13">
        <f t="shared" si="146"/>
        <v>2.9560856695653399E-2</v>
      </c>
      <c r="ET55" s="13">
        <f t="shared" si="146"/>
        <v>2.7761700468708583E-2</v>
      </c>
      <c r="EU55" s="13">
        <f t="shared" si="146"/>
        <v>-8.7870309461271917E-2</v>
      </c>
      <c r="EV55" s="13">
        <f t="shared" si="146"/>
        <v>-1.0552821401777321</v>
      </c>
      <c r="EW55" s="13">
        <f t="shared" si="146"/>
        <v>-6.9122453311802157E-4</v>
      </c>
      <c r="EX55" s="13">
        <f t="shared" si="146"/>
        <v>-2.4433281906980919E-2</v>
      </c>
      <c r="EY55" s="13">
        <f t="shared" si="146"/>
        <v>7.2500431646149634E-4</v>
      </c>
      <c r="EZ55" s="13">
        <f t="shared" si="146"/>
        <v>6.0229108447247158E-3</v>
      </c>
      <c r="FA55" s="13">
        <f t="shared" si="146"/>
        <v>7.2161086515178704E-4</v>
      </c>
      <c r="FB55" s="13">
        <f t="shared" si="146"/>
        <v>1.8828761839987228E-3</v>
      </c>
      <c r="FC55" s="13">
        <f t="shared" si="146"/>
        <v>2.7890461680833124E-2</v>
      </c>
      <c r="FD55" s="13">
        <f t="shared" si="146"/>
        <v>-7.4266444044827407E-2</v>
      </c>
      <c r="FE55" s="13">
        <f t="shared" si="146"/>
        <v>-3.959662831581362E-2</v>
      </c>
      <c r="FF55" s="13">
        <f t="shared" si="146"/>
        <v>-4.2977398787635837E-3</v>
      </c>
      <c r="FG55" s="13">
        <f t="shared" si="149"/>
        <v>-2.3567292239868335E-3</v>
      </c>
      <c r="FH55" s="13">
        <f t="shared" si="149"/>
        <v>2.9200607825309983E-3</v>
      </c>
      <c r="FI55" s="13">
        <f t="shared" si="149"/>
        <v>-1.4334185854579472E-2</v>
      </c>
      <c r="FJ55" s="13">
        <f t="shared" si="149"/>
        <v>-2.7123844786608134E-2</v>
      </c>
      <c r="FK55" s="13">
        <f t="shared" si="149"/>
        <v>-1.6431958585399382E-2</v>
      </c>
    </row>
    <row r="56" spans="139:167" x14ac:dyDescent="0.2">
      <c r="EL56" s="3" t="s">
        <v>124</v>
      </c>
      <c r="EM56" s="13">
        <f t="shared" si="148"/>
        <v>1.8216007640498144</v>
      </c>
      <c r="EN56" s="13">
        <f t="shared" si="146"/>
        <v>-0.23113310632593664</v>
      </c>
      <c r="EO56" s="13">
        <f t="shared" si="146"/>
        <v>-5.1472714823138964E-3</v>
      </c>
      <c r="EP56" s="13">
        <f t="shared" si="146"/>
        <v>-5.3709767687169264E-3</v>
      </c>
      <c r="EQ56" s="13">
        <f t="shared" si="146"/>
        <v>1.4700108575482141E-2</v>
      </c>
      <c r="ER56" s="13">
        <f t="shared" si="146"/>
        <v>-2.081006614971162E-2</v>
      </c>
      <c r="ES56" s="13">
        <f t="shared" si="146"/>
        <v>3.1498577057736045E-2</v>
      </c>
      <c r="ET56" s="13">
        <f t="shared" si="146"/>
        <v>3.1753765834449971E-2</v>
      </c>
      <c r="EU56" s="13">
        <f t="shared" si="146"/>
        <v>-6.6836676116955956E-2</v>
      </c>
      <c r="EV56" s="13">
        <f t="shared" si="146"/>
        <v>-0.74270470724967852</v>
      </c>
      <c r="EW56" s="13">
        <f t="shared" si="146"/>
        <v>-6.0243543976278924E-4</v>
      </c>
      <c r="EX56" s="13">
        <f t="shared" si="146"/>
        <v>-2.1462191798540777E-2</v>
      </c>
      <c r="EY56" s="13">
        <f t="shared" si="146"/>
        <v>3.4110495605009847E-4</v>
      </c>
      <c r="EZ56" s="13">
        <f t="shared" si="146"/>
        <v>1.2542722285948988E-2</v>
      </c>
      <c r="FA56" s="13">
        <f t="shared" si="146"/>
        <v>4.4078601698474724E-4</v>
      </c>
      <c r="FB56" s="13">
        <f t="shared" si="146"/>
        <v>2.5896717949931178E-3</v>
      </c>
      <c r="FC56" s="13">
        <f t="shared" si="146"/>
        <v>2.7174781821668898E-2</v>
      </c>
      <c r="FD56" s="13">
        <f t="shared" si="146"/>
        <v>-6.8488640306443888E-2</v>
      </c>
      <c r="FE56" s="13">
        <f t="shared" si="146"/>
        <v>-3.3171012726924735E-2</v>
      </c>
      <c r="FF56" s="13">
        <f t="shared" si="146"/>
        <v>-5.1947620909735415E-3</v>
      </c>
      <c r="FG56" s="13">
        <f t="shared" si="149"/>
        <v>-2.0242914414383829E-3</v>
      </c>
      <c r="FH56" s="13">
        <f t="shared" si="149"/>
        <v>5.693715027410404E-3</v>
      </c>
      <c r="FI56" s="13">
        <f t="shared" si="149"/>
        <v>-2.5277317753066735E-2</v>
      </c>
      <c r="FJ56" s="13">
        <f t="shared" si="149"/>
        <v>-1.15779407209479E-2</v>
      </c>
      <c r="FK56" s="13">
        <f t="shared" si="149"/>
        <v>-2.0116593204620264E-2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</f>
        <v>1.7051363392693499</v>
      </c>
      <c r="EN58" s="13">
        <f t="shared" ref="EN58:FK63" si="150">EN39/$EJ$53</f>
        <v>-0.14701176133277052</v>
      </c>
      <c r="EO58" s="13">
        <f t="shared" si="150"/>
        <v>-8.0120588381537849E-3</v>
      </c>
      <c r="EP58" s="13">
        <f t="shared" si="150"/>
        <v>-4.9576025333278803E-3</v>
      </c>
      <c r="EQ58" s="13">
        <f t="shared" si="150"/>
        <v>8.5322417993434849E-3</v>
      </c>
      <c r="ER58" s="13">
        <f t="shared" si="150"/>
        <v>-2.9801772873599496E-2</v>
      </c>
      <c r="ES58" s="13">
        <f t="shared" si="150"/>
        <v>5.3092268771016415E-2</v>
      </c>
      <c r="ET58" s="13">
        <f t="shared" si="150"/>
        <v>3.1312582417649525E-2</v>
      </c>
      <c r="EU58" s="13">
        <f t="shared" si="150"/>
        <v>-9.3015490359786041E-2</v>
      </c>
      <c r="EV58" s="13">
        <f t="shared" si="150"/>
        <v>-0.67850822579655634</v>
      </c>
      <c r="EW58" s="13">
        <f t="shared" si="150"/>
        <v>-1.7429319744040518E-4</v>
      </c>
      <c r="EX58" s="13">
        <f t="shared" si="150"/>
        <v>-2.5447486334966147E-2</v>
      </c>
      <c r="EY58" s="13">
        <f t="shared" si="150"/>
        <v>1.4397518658875238E-3</v>
      </c>
      <c r="EZ58" s="13">
        <f t="shared" si="150"/>
        <v>7.4461977982641127E-3</v>
      </c>
      <c r="FA58" s="13">
        <f t="shared" si="150"/>
        <v>4.2385299894190471E-3</v>
      </c>
      <c r="FB58" s="13">
        <f t="shared" si="150"/>
        <v>2.5352258941162085E-3</v>
      </c>
      <c r="FC58" s="13">
        <f t="shared" si="150"/>
        <v>0</v>
      </c>
      <c r="FD58" s="13">
        <f t="shared" si="150"/>
        <v>-6.0101760902970043E-2</v>
      </c>
      <c r="FE58" s="13">
        <f t="shared" si="150"/>
        <v>-3.5769691876922804E-2</v>
      </c>
      <c r="FF58" s="13">
        <f t="shared" si="150"/>
        <v>-5.2500486777430607E-3</v>
      </c>
      <c r="FG58" s="13">
        <f t="shared" si="150"/>
        <v>-2.1384757357819344E-3</v>
      </c>
      <c r="FH58" s="13">
        <f t="shared" si="150"/>
        <v>-8.704586031278178E-5</v>
      </c>
      <c r="FI58" s="13">
        <f t="shared" si="150"/>
        <v>-2.866683206616983E-2</v>
      </c>
      <c r="FJ58" s="13">
        <f t="shared" si="150"/>
        <v>-2.0310481193557949E-2</v>
      </c>
      <c r="FK58" s="13">
        <f t="shared" si="150"/>
        <v>-3.1474367996278264E-2</v>
      </c>
    </row>
    <row r="59" spans="139:167" x14ac:dyDescent="0.2">
      <c r="EL59" s="3" t="s">
        <v>125</v>
      </c>
      <c r="EM59" s="13">
        <f t="shared" ref="EM59:FB63" si="151">EM40/$EJ$53</f>
        <v>1.7036061906911666</v>
      </c>
      <c r="EN59" s="13">
        <f t="shared" si="151"/>
        <v>-0.14400401543680172</v>
      </c>
      <c r="EO59" s="13">
        <f t="shared" si="151"/>
        <v>-9.1928742821760986E-3</v>
      </c>
      <c r="EP59" s="13">
        <f t="shared" si="151"/>
        <v>-4.3665574776410414E-3</v>
      </c>
      <c r="EQ59" s="13">
        <f t="shared" si="151"/>
        <v>8.5009457823491969E-3</v>
      </c>
      <c r="ER59" s="13">
        <f t="shared" si="151"/>
        <v>-2.7650022373421127E-2</v>
      </c>
      <c r="ES59" s="13">
        <f t="shared" si="151"/>
        <v>5.7588570703509659E-2</v>
      </c>
      <c r="ET59" s="13">
        <f t="shared" si="151"/>
        <v>3.1582785049451854E-2</v>
      </c>
      <c r="EU59" s="13">
        <f t="shared" si="151"/>
        <v>-9.0262376840565997E-2</v>
      </c>
      <c r="EV59" s="13">
        <f t="shared" si="151"/>
        <v>-0.93230390616693959</v>
      </c>
      <c r="EW59" s="13">
        <f t="shared" si="151"/>
        <v>-1.136790912935079E-4</v>
      </c>
      <c r="EX59" s="13">
        <f t="shared" si="151"/>
        <v>-2.5929080249214823E-2</v>
      </c>
      <c r="EY59" s="13">
        <f t="shared" si="151"/>
        <v>1.6535887324431202E-3</v>
      </c>
      <c r="EZ59" s="13">
        <f t="shared" si="151"/>
        <v>5.5118467963708451E-3</v>
      </c>
      <c r="FA59" s="13">
        <f t="shared" si="151"/>
        <v>4.1043387124469572E-3</v>
      </c>
      <c r="FB59" s="13">
        <f t="shared" si="151"/>
        <v>2.6082605756457614E-3</v>
      </c>
      <c r="FC59" s="13">
        <f t="shared" si="150"/>
        <v>0</v>
      </c>
      <c r="FD59" s="13">
        <f t="shared" si="150"/>
        <v>-6.2408252669230724E-2</v>
      </c>
      <c r="FE59" s="13">
        <f t="shared" si="150"/>
        <v>-3.4318332874016297E-2</v>
      </c>
      <c r="FF59" s="13">
        <f t="shared" si="150"/>
        <v>-5.0701124969275615E-3</v>
      </c>
      <c r="FG59" s="13">
        <f t="shared" si="150"/>
        <v>-2.0944416904952056E-3</v>
      </c>
      <c r="FH59" s="13">
        <f t="shared" si="150"/>
        <v>3.6782892197935517E-4</v>
      </c>
      <c r="FI59" s="13">
        <f t="shared" si="150"/>
        <v>-2.881482622382104E-2</v>
      </c>
      <c r="FJ59" s="13">
        <f t="shared" si="150"/>
        <v>-1.4779531017667736E-2</v>
      </c>
      <c r="FK59" s="13">
        <f t="shared" si="150"/>
        <v>-3.0250534245588583E-2</v>
      </c>
    </row>
    <row r="60" spans="139:167" x14ac:dyDescent="0.2">
      <c r="EL60" s="3" t="s">
        <v>125</v>
      </c>
      <c r="EM60" s="13">
        <f t="shared" si="151"/>
        <v>1.6957660806856636</v>
      </c>
      <c r="EN60" s="13">
        <f t="shared" si="150"/>
        <v>-0.14665289894668115</v>
      </c>
      <c r="EO60" s="13">
        <f t="shared" si="150"/>
        <v>-8.6364300337922698E-3</v>
      </c>
      <c r="EP60" s="13">
        <f t="shared" si="150"/>
        <v>-4.8698575565216768E-3</v>
      </c>
      <c r="EQ60" s="13">
        <f t="shared" si="150"/>
        <v>8.0981193438368782E-3</v>
      </c>
      <c r="ER60" s="13">
        <f t="shared" si="150"/>
        <v>-2.880959628666302E-2</v>
      </c>
      <c r="ES60" s="13">
        <f t="shared" si="150"/>
        <v>5.8339970512241907E-2</v>
      </c>
      <c r="ET60" s="13">
        <f t="shared" si="150"/>
        <v>3.1648147139646997E-2</v>
      </c>
      <c r="EU60" s="13">
        <f t="shared" si="150"/>
        <v>-8.7888182399046E-2</v>
      </c>
      <c r="EV60" s="13">
        <f t="shared" si="150"/>
        <v>-0.44997506737156312</v>
      </c>
      <c r="EW60" s="13">
        <f t="shared" si="150"/>
        <v>-1.1624594949986985E-4</v>
      </c>
      <c r="EX60" s="13">
        <f t="shared" si="150"/>
        <v>-2.6710296926396326E-2</v>
      </c>
      <c r="EY60" s="13">
        <f t="shared" si="150"/>
        <v>1.592649480200554E-3</v>
      </c>
      <c r="EZ60" s="13">
        <f t="shared" si="150"/>
        <v>6.3281805513877116E-3</v>
      </c>
      <c r="FA60" s="13">
        <f t="shared" si="150"/>
        <v>4.5842594980402482E-3</v>
      </c>
      <c r="FB60" s="13">
        <f t="shared" si="150"/>
        <v>3.0268550952688229E-3</v>
      </c>
      <c r="FC60" s="13">
        <f t="shared" si="150"/>
        <v>0</v>
      </c>
      <c r="FD60" s="13">
        <f t="shared" si="150"/>
        <v>-7.8328918982915663E-2</v>
      </c>
      <c r="FE60" s="13">
        <f t="shared" si="150"/>
        <v>-4.098208631810106E-2</v>
      </c>
      <c r="FF60" s="13">
        <f t="shared" si="150"/>
        <v>-6.1440717548500714E-3</v>
      </c>
      <c r="FG60" s="13">
        <f t="shared" si="150"/>
        <v>-2.4053774385121704E-3</v>
      </c>
      <c r="FH60" s="13">
        <f t="shared" si="150"/>
        <v>1.047647721332574E-3</v>
      </c>
      <c r="FI60" s="13">
        <f t="shared" si="150"/>
        <v>-2.0176018704567859E-2</v>
      </c>
      <c r="FJ60" s="13">
        <f t="shared" si="150"/>
        <v>-1.3962269022536359E-2</v>
      </c>
      <c r="FK60" s="13">
        <f t="shared" si="150"/>
        <v>-2.5319344279050641E-2</v>
      </c>
    </row>
    <row r="61" spans="139:167" x14ac:dyDescent="0.2">
      <c r="EL61" s="3" t="s">
        <v>125</v>
      </c>
      <c r="EM61" s="13">
        <f t="shared" si="151"/>
        <v>1.6438087030639466</v>
      </c>
      <c r="EN61" s="13">
        <f t="shared" si="150"/>
        <v>-0.14384777025913048</v>
      </c>
      <c r="EO61" s="13">
        <f t="shared" si="150"/>
        <v>-6.2086453019724944E-3</v>
      </c>
      <c r="EP61" s="13">
        <f t="shared" si="150"/>
        <v>-5.2083174451490362E-3</v>
      </c>
      <c r="EQ61" s="13">
        <f t="shared" si="150"/>
        <v>8.3181176941355475E-3</v>
      </c>
      <c r="ER61" s="13">
        <f t="shared" si="150"/>
        <v>-2.9259921190584712E-2</v>
      </c>
      <c r="ES61" s="13">
        <f t="shared" si="150"/>
        <v>5.1689226844907524E-2</v>
      </c>
      <c r="ET61" s="13">
        <f t="shared" si="150"/>
        <v>2.9960027261190281E-2</v>
      </c>
      <c r="EU61" s="13">
        <f t="shared" si="150"/>
        <v>-9.3417431637040499E-2</v>
      </c>
      <c r="EV61" s="13">
        <f t="shared" si="150"/>
        <v>-0.43094122346049069</v>
      </c>
      <c r="EW61" s="13">
        <f t="shared" si="150"/>
        <v>-1.0333363477279931E-4</v>
      </c>
      <c r="EX61" s="13">
        <f t="shared" si="150"/>
        <v>-2.5692718043342232E-2</v>
      </c>
      <c r="EY61" s="13">
        <f t="shared" si="150"/>
        <v>1.7805606300264835E-3</v>
      </c>
      <c r="EZ61" s="13">
        <f t="shared" si="150"/>
        <v>5.2293941451599145E-3</v>
      </c>
      <c r="FA61" s="13">
        <f t="shared" si="150"/>
        <v>4.5561304939711316E-3</v>
      </c>
      <c r="FB61" s="13">
        <f t="shared" si="150"/>
        <v>2.5567448693189477E-3</v>
      </c>
      <c r="FC61" s="13">
        <f t="shared" si="150"/>
        <v>0</v>
      </c>
      <c r="FD61" s="13">
        <f t="shared" si="150"/>
        <v>-0.13845961907933566</v>
      </c>
      <c r="FE61" s="13">
        <f t="shared" si="150"/>
        <v>-3.9384132141755117E-2</v>
      </c>
      <c r="FF61" s="13">
        <f t="shared" si="150"/>
        <v>-5.2786786196095297E-3</v>
      </c>
      <c r="FG61" s="13">
        <f t="shared" si="150"/>
        <v>-2.0848529893409558E-3</v>
      </c>
      <c r="FH61" s="13">
        <f t="shared" si="150"/>
        <v>5.1168837916689411E-4</v>
      </c>
      <c r="FI61" s="13">
        <f t="shared" si="150"/>
        <v>-2.0560311571522886E-2</v>
      </c>
      <c r="FJ61" s="13">
        <f t="shared" si="150"/>
        <v>-2.0472745745359466E-2</v>
      </c>
      <c r="FK61" s="13">
        <f t="shared" si="150"/>
        <v>-2.1951360402353529E-2</v>
      </c>
    </row>
    <row r="62" spans="139:167" x14ac:dyDescent="0.2">
      <c r="EL62" s="3" t="s">
        <v>125</v>
      </c>
      <c r="EM62" s="13">
        <f t="shared" si="151"/>
        <v>1.723968096280406</v>
      </c>
      <c r="EN62" s="13">
        <f t="shared" si="150"/>
        <v>-0.14595190261358951</v>
      </c>
      <c r="EO62" s="13">
        <f t="shared" si="150"/>
        <v>-8.9154134475832956E-3</v>
      </c>
      <c r="EP62" s="13">
        <f t="shared" si="150"/>
        <v>-2.28877867857499E-3</v>
      </c>
      <c r="EQ62" s="13">
        <f t="shared" si="150"/>
        <v>9.3874152483610501E-3</v>
      </c>
      <c r="ER62" s="13">
        <f t="shared" si="150"/>
        <v>-1.6590989567590385E-2</v>
      </c>
      <c r="ES62" s="13">
        <f t="shared" si="150"/>
        <v>5.6863088847843621E-2</v>
      </c>
      <c r="ET62" s="13">
        <f t="shared" si="150"/>
        <v>3.2986297120296965E-2</v>
      </c>
      <c r="EU62" s="13">
        <f t="shared" si="150"/>
        <v>-7.8374802579857947E-2</v>
      </c>
      <c r="EV62" s="13">
        <f t="shared" si="150"/>
        <v>-0.44262524336373887</v>
      </c>
      <c r="EW62" s="13">
        <f t="shared" si="150"/>
        <v>-1.1655921601509751E-4</v>
      </c>
      <c r="EX62" s="13">
        <f t="shared" si="150"/>
        <v>-2.4617587011621398E-2</v>
      </c>
      <c r="EY62" s="13">
        <f t="shared" si="150"/>
        <v>1.5236402233685027E-3</v>
      </c>
      <c r="EZ62" s="13">
        <f t="shared" si="150"/>
        <v>8.9273020432375436E-3</v>
      </c>
      <c r="FA62" s="13">
        <f t="shared" si="150"/>
        <v>4.5690788880357212E-3</v>
      </c>
      <c r="FB62" s="13">
        <f t="shared" si="150"/>
        <v>3.2624129201946073E-3</v>
      </c>
      <c r="FC62" s="13">
        <f t="shared" si="150"/>
        <v>0</v>
      </c>
      <c r="FD62" s="13">
        <f t="shared" si="150"/>
        <v>-7.1385504180410189E-2</v>
      </c>
      <c r="FE62" s="13">
        <f t="shared" si="150"/>
        <v>-2.9701572026782579E-2</v>
      </c>
      <c r="FF62" s="13">
        <f t="shared" si="150"/>
        <v>-5.2726575164334516E-3</v>
      </c>
      <c r="FG62" s="13">
        <f t="shared" si="150"/>
        <v>-1.9383380577523122E-3</v>
      </c>
      <c r="FH62" s="13">
        <f t="shared" si="150"/>
        <v>7.9994058159515392E-5</v>
      </c>
      <c r="FI62" s="13">
        <f t="shared" si="150"/>
        <v>-2.5319858895162962E-2</v>
      </c>
      <c r="FJ62" s="13">
        <f t="shared" si="150"/>
        <v>-1.2719533306820819E-2</v>
      </c>
      <c r="FK62" s="13">
        <f t="shared" si="150"/>
        <v>-2.8532775209752687E-2</v>
      </c>
    </row>
    <row r="63" spans="139:167" x14ac:dyDescent="0.2">
      <c r="EL63" s="3" t="s">
        <v>125</v>
      </c>
      <c r="EM63" s="13">
        <f t="shared" si="151"/>
        <v>1.6328255190051519</v>
      </c>
      <c r="EN63" s="13">
        <f t="shared" si="150"/>
        <v>-0.14503846052014593</v>
      </c>
      <c r="EO63" s="13">
        <f t="shared" si="150"/>
        <v>-9.2315382871609609E-3</v>
      </c>
      <c r="EP63" s="13">
        <f t="shared" si="150"/>
        <v>-4.3908963772769189E-3</v>
      </c>
      <c r="EQ63" s="13">
        <f t="shared" si="150"/>
        <v>8.6198372266611586E-3</v>
      </c>
      <c r="ER63" s="13">
        <f t="shared" si="150"/>
        <v>-3.3216164496884588E-2</v>
      </c>
      <c r="ES63" s="13">
        <f t="shared" si="150"/>
        <v>5.5151072858324483E-2</v>
      </c>
      <c r="ET63" s="13">
        <f t="shared" si="150"/>
        <v>3.0590022278593202E-2</v>
      </c>
      <c r="EU63" s="13">
        <f t="shared" si="150"/>
        <v>-8.7686145052560713E-2</v>
      </c>
      <c r="EV63" s="13">
        <f t="shared" si="150"/>
        <v>-0.67495490038062878</v>
      </c>
      <c r="EW63" s="13">
        <f t="shared" si="150"/>
        <v>-1.4612225664090039E-4</v>
      </c>
      <c r="EX63" s="13">
        <f t="shared" si="150"/>
        <v>-2.6726883928434045E-2</v>
      </c>
      <c r="EY63" s="13">
        <f t="shared" si="150"/>
        <v>1.7511121256643762E-3</v>
      </c>
      <c r="EZ63" s="13">
        <f t="shared" si="150"/>
        <v>2.9072081034082113E-3</v>
      </c>
      <c r="FA63" s="13">
        <f t="shared" si="150"/>
        <v>4.2898312881206289E-3</v>
      </c>
      <c r="FB63" s="13">
        <f t="shared" si="150"/>
        <v>2.8951987766892072E-3</v>
      </c>
      <c r="FC63" s="13">
        <f t="shared" si="150"/>
        <v>0</v>
      </c>
      <c r="FD63" s="13">
        <f t="shared" si="150"/>
        <v>-6.4906229898860135E-2</v>
      </c>
      <c r="FE63" s="13">
        <f t="shared" si="150"/>
        <v>-2.9899442916210203E-2</v>
      </c>
      <c r="FF63" s="13">
        <f t="shared" si="150"/>
        <v>-5.2679501617867363E-3</v>
      </c>
      <c r="FG63" s="13">
        <f t="shared" si="150"/>
        <v>-1.8033597328669436E-3</v>
      </c>
      <c r="FH63" s="13">
        <f t="shared" si="150"/>
        <v>7.4928674313864041E-4</v>
      </c>
      <c r="FI63" s="13">
        <f t="shared" si="150"/>
        <v>-2.3635311950204272E-2</v>
      </c>
      <c r="FJ63" s="13">
        <f t="shared" si="150"/>
        <v>-1.5418017019900461E-2</v>
      </c>
      <c r="FK63" s="13">
        <f t="shared" si="150"/>
        <v>-2.711804461742507E-2</v>
      </c>
    </row>
    <row r="65" spans="141:167" x14ac:dyDescent="0.2">
      <c r="EK65" s="3"/>
    </row>
    <row r="66" spans="141:167" x14ac:dyDescent="0.2">
      <c r="EK66" s="37" t="s">
        <v>196</v>
      </c>
      <c r="EL66" s="3" t="s">
        <v>124</v>
      </c>
      <c r="EM66" s="13">
        <f>AVERAGE(EM51:EM56)</f>
        <v>1.9009188521042433</v>
      </c>
      <c r="EN66" s="13">
        <f t="shared" ref="EN66:FK66" si="152">AVERAGE(EN51:EN56)</f>
        <v>-0.22694006108094356</v>
      </c>
      <c r="EO66" s="13">
        <f t="shared" si="152"/>
        <v>-9.1121977273900309E-3</v>
      </c>
      <c r="EP66" s="13">
        <f t="shared" si="152"/>
        <v>-5.0963908836432594E-3</v>
      </c>
      <c r="EQ66" s="13">
        <f t="shared" si="152"/>
        <v>1.4908096905441386E-2</v>
      </c>
      <c r="ER66" s="13">
        <f t="shared" si="152"/>
        <v>-2.6355870841179588E-2</v>
      </c>
      <c r="ES66" s="13">
        <f t="shared" si="152"/>
        <v>3.1491912919299064E-2</v>
      </c>
      <c r="ET66" s="13">
        <f t="shared" si="152"/>
        <v>3.0324137663081341E-2</v>
      </c>
      <c r="EU66" s="13">
        <f t="shared" si="152"/>
        <v>-8.8162041078947706E-2</v>
      </c>
      <c r="EV66" s="13">
        <f t="shared" si="152"/>
        <v>-0.81972711507089224</v>
      </c>
      <c r="EW66" s="13">
        <f t="shared" si="152"/>
        <v>-6.0504596285980222E-4</v>
      </c>
      <c r="EX66" s="13">
        <f t="shared" si="152"/>
        <v>-2.5046983633988624E-2</v>
      </c>
      <c r="EY66" s="13">
        <f t="shared" si="152"/>
        <v>5.3809889558855783E-4</v>
      </c>
      <c r="EZ66" s="13">
        <f t="shared" si="152"/>
        <v>7.0227143960280318E-3</v>
      </c>
      <c r="FA66" s="13">
        <f t="shared" si="152"/>
        <v>4.5791885441314291E-4</v>
      </c>
      <c r="FB66" s="13">
        <f t="shared" si="152"/>
        <v>2.2600316874557538E-3</v>
      </c>
      <c r="FC66" s="13">
        <f t="shared" si="152"/>
        <v>2.6461806314160462E-2</v>
      </c>
      <c r="FD66" s="13">
        <f t="shared" si="152"/>
        <v>-6.9684735307480192E-2</v>
      </c>
      <c r="FE66" s="13">
        <f t="shared" si="152"/>
        <v>-3.4210845542196971E-2</v>
      </c>
      <c r="FF66" s="13">
        <f t="shared" si="152"/>
        <v>-4.6333172475811141E-3</v>
      </c>
      <c r="FG66" s="13">
        <f t="shared" si="152"/>
        <v>-2.0275876284365411E-3</v>
      </c>
      <c r="FH66" s="13">
        <f t="shared" si="152"/>
        <v>4.5499320941659411E-3</v>
      </c>
      <c r="FI66" s="13">
        <f t="shared" si="152"/>
        <v>-3.023445889211648E-2</v>
      </c>
      <c r="FJ66" s="13">
        <f t="shared" si="152"/>
        <v>-1.7694782838393763E-2</v>
      </c>
      <c r="FK66" s="13">
        <f t="shared" si="152"/>
        <v>-2.8557409435733084E-2</v>
      </c>
    </row>
    <row r="67" spans="141:167" x14ac:dyDescent="0.2">
      <c r="EL67" s="3" t="s">
        <v>125</v>
      </c>
      <c r="EM67" s="13">
        <f>AVERAGE(EM58:EM63)</f>
        <v>1.6841851548326143</v>
      </c>
      <c r="EN67" s="13">
        <f t="shared" ref="EN67:FK67" si="153">AVERAGE(EN58:EN63)</f>
        <v>-0.14541780151818653</v>
      </c>
      <c r="EO67" s="13">
        <f t="shared" si="153"/>
        <v>-8.3661600318064838E-3</v>
      </c>
      <c r="EP67" s="13">
        <f t="shared" si="153"/>
        <v>-4.3470016780819245E-3</v>
      </c>
      <c r="EQ67" s="13">
        <f t="shared" si="153"/>
        <v>8.5761128491145533E-3</v>
      </c>
      <c r="ER67" s="13">
        <f t="shared" si="153"/>
        <v>-2.7554744464790556E-2</v>
      </c>
      <c r="ES67" s="13">
        <f t="shared" si="153"/>
        <v>5.5454033089640607E-2</v>
      </c>
      <c r="ET67" s="13">
        <f t="shared" si="153"/>
        <v>3.1346643544471468E-2</v>
      </c>
      <c r="EU67" s="13">
        <f t="shared" si="153"/>
        <v>-8.844073814480953E-2</v>
      </c>
      <c r="EV67" s="13">
        <f t="shared" si="153"/>
        <v>-0.60155142775665293</v>
      </c>
      <c r="EW67" s="13">
        <f t="shared" si="153"/>
        <v>-1.283722242770967E-4</v>
      </c>
      <c r="EX67" s="13">
        <f t="shared" si="153"/>
        <v>-2.5854008748995832E-2</v>
      </c>
      <c r="EY67" s="13">
        <f t="shared" si="153"/>
        <v>1.6235505095984267E-3</v>
      </c>
      <c r="EZ67" s="13">
        <f t="shared" si="153"/>
        <v>6.0583549063047241E-3</v>
      </c>
      <c r="FA67" s="13">
        <f t="shared" si="153"/>
        <v>4.3903614783389559E-3</v>
      </c>
      <c r="FB67" s="13">
        <f t="shared" si="153"/>
        <v>2.8141163552055926E-3</v>
      </c>
      <c r="FC67" s="13">
        <f t="shared" si="153"/>
        <v>0</v>
      </c>
      <c r="FD67" s="13">
        <f t="shared" si="153"/>
        <v>-7.9265047618953741E-2</v>
      </c>
      <c r="FE67" s="13">
        <f t="shared" si="153"/>
        <v>-3.500920969229801E-2</v>
      </c>
      <c r="FF67" s="13">
        <f t="shared" si="153"/>
        <v>-5.3805865378917352E-3</v>
      </c>
      <c r="FG67" s="13">
        <f t="shared" si="153"/>
        <v>-2.0774742741249204E-3</v>
      </c>
      <c r="FH67" s="13">
        <f t="shared" si="153"/>
        <v>4.4489999391069958E-4</v>
      </c>
      <c r="FI67" s="13">
        <f t="shared" si="153"/>
        <v>-2.4528859901908142E-2</v>
      </c>
      <c r="FJ67" s="13">
        <f t="shared" si="153"/>
        <v>-1.6277096217640466E-2</v>
      </c>
      <c r="FK67" s="13">
        <f t="shared" si="153"/>
        <v>-2.7441071125074795E-2</v>
      </c>
    </row>
    <row r="69" spans="141:167" x14ac:dyDescent="0.2">
      <c r="EK69" s="37" t="s">
        <v>197</v>
      </c>
      <c r="EL69" s="3" t="s">
        <v>124</v>
      </c>
      <c r="EM69" s="37">
        <f>STDEV(EM51:EM56)</f>
        <v>4.0191975244472267E-2</v>
      </c>
      <c r="EN69" s="37">
        <f t="shared" ref="EN69:FK69" si="154">STDEV(EN51:EN56)</f>
        <v>4.5431726804736157E-3</v>
      </c>
      <c r="EO69" s="37">
        <f t="shared" si="154"/>
        <v>2.3806171382821134E-3</v>
      </c>
      <c r="EP69" s="37">
        <f t="shared" si="154"/>
        <v>1.6561764534254128E-3</v>
      </c>
      <c r="EQ69" s="37">
        <f t="shared" si="154"/>
        <v>6.1820278778392022E-4</v>
      </c>
      <c r="ER69" s="37">
        <f t="shared" si="154"/>
        <v>1.2841994286976927E-2</v>
      </c>
      <c r="ES69" s="37">
        <f t="shared" si="154"/>
        <v>1.7072204838261813E-3</v>
      </c>
      <c r="ET69" s="37">
        <f t="shared" si="154"/>
        <v>2.4838178360121095E-3</v>
      </c>
      <c r="EU69" s="37">
        <f t="shared" si="154"/>
        <v>1.3609694435133443E-2</v>
      </c>
      <c r="EV69" s="37">
        <f t="shared" si="154"/>
        <v>0.31094840294007281</v>
      </c>
      <c r="EW69" s="37">
        <f t="shared" si="154"/>
        <v>8.9657870775151419E-5</v>
      </c>
      <c r="EX69" s="37">
        <f t="shared" si="154"/>
        <v>2.2332429818675689E-3</v>
      </c>
      <c r="EY69" s="37">
        <f t="shared" si="154"/>
        <v>1.386842477921693E-4</v>
      </c>
      <c r="EZ69" s="37">
        <f t="shared" si="154"/>
        <v>2.8304085276586234E-3</v>
      </c>
      <c r="FA69" s="37">
        <f t="shared" si="154"/>
        <v>1.713072075996365E-4</v>
      </c>
      <c r="FB69" s="37">
        <f t="shared" si="154"/>
        <v>3.3804742165275775E-4</v>
      </c>
      <c r="FC69" s="37">
        <f t="shared" si="154"/>
        <v>2.8381335211662201E-3</v>
      </c>
      <c r="FD69" s="37">
        <f t="shared" si="154"/>
        <v>1.859981518449693E-2</v>
      </c>
      <c r="FE69" s="37">
        <f t="shared" si="154"/>
        <v>8.0789778888240432E-3</v>
      </c>
      <c r="FF69" s="37">
        <f t="shared" si="154"/>
        <v>1.0077322218544416E-3</v>
      </c>
      <c r="FG69" s="37">
        <f t="shared" si="154"/>
        <v>3.5309932827810289E-4</v>
      </c>
      <c r="FH69" s="37">
        <f>STDEV(FH51:FH56)</f>
        <v>1.1449694349899983E-3</v>
      </c>
      <c r="FI69" s="37">
        <f t="shared" si="154"/>
        <v>1.5504740159408788E-2</v>
      </c>
      <c r="FJ69" s="37">
        <f t="shared" si="154"/>
        <v>7.1021340593926032E-3</v>
      </c>
      <c r="FK69" s="37">
        <f t="shared" si="154"/>
        <v>1.2460636012520959E-2</v>
      </c>
    </row>
    <row r="70" spans="141:167" x14ac:dyDescent="0.2">
      <c r="EL70" s="3" t="s">
        <v>125</v>
      </c>
      <c r="EM70" s="37">
        <f>STDEV(EM58:EM63)</f>
        <v>3.688088688394206E-2</v>
      </c>
      <c r="EN70" s="37">
        <f t="shared" ref="EN70:FK70" si="155">STDEV(EN58:EN63)</f>
        <v>1.3385907783649423E-3</v>
      </c>
      <c r="EO70" s="37">
        <f t="shared" si="155"/>
        <v>1.147808227023778E-3</v>
      </c>
      <c r="EP70" s="37">
        <f t="shared" si="155"/>
        <v>1.060817384308689E-3</v>
      </c>
      <c r="EQ70" s="37">
        <f t="shared" si="155"/>
        <v>4.3880233641797385E-4</v>
      </c>
      <c r="ER70" s="37">
        <f t="shared" si="155"/>
        <v>5.6885163889469686E-3</v>
      </c>
      <c r="ES70" s="37">
        <f t="shared" si="155"/>
        <v>2.6349119689577567E-3</v>
      </c>
      <c r="ET70" s="37">
        <f t="shared" si="155"/>
        <v>1.0326152908412358E-3</v>
      </c>
      <c r="EU70" s="37">
        <f t="shared" si="155"/>
        <v>5.4993088814273188E-3</v>
      </c>
      <c r="EV70" s="37">
        <f t="shared" si="155"/>
        <v>0.19902180154727753</v>
      </c>
      <c r="EW70" s="37">
        <f t="shared" si="155"/>
        <v>2.6657877824727088E-5</v>
      </c>
      <c r="EX70" s="37">
        <f t="shared" si="155"/>
        <v>8.0259455882419905E-4</v>
      </c>
      <c r="EY70" s="37">
        <f t="shared" si="155"/>
        <v>1.3156391525355124E-4</v>
      </c>
      <c r="EZ70" s="37">
        <f t="shared" si="155"/>
        <v>2.0564700181217263E-3</v>
      </c>
      <c r="FA70" s="37">
        <f t="shared" si="155"/>
        <v>2.0590476628671965E-4</v>
      </c>
      <c r="FB70" s="37">
        <f t="shared" si="155"/>
        <v>2.9637763538790224E-4</v>
      </c>
      <c r="FC70" s="37">
        <f t="shared" si="155"/>
        <v>0</v>
      </c>
      <c r="FD70" s="37">
        <f t="shared" si="155"/>
        <v>2.9747334576584294E-2</v>
      </c>
      <c r="FE70" s="37">
        <f t="shared" si="155"/>
        <v>4.6936463363020401E-3</v>
      </c>
      <c r="FF70" s="37">
        <f t="shared" si="155"/>
        <v>3.8237803029524543E-4</v>
      </c>
      <c r="FG70" s="37">
        <f t="shared" si="155"/>
        <v>2.0301806354683927E-4</v>
      </c>
      <c r="FH70" s="37">
        <f t="shared" si="155"/>
        <v>4.2011414837483414E-4</v>
      </c>
      <c r="FI70" s="37">
        <f t="shared" si="155"/>
        <v>3.784521915221706E-3</v>
      </c>
      <c r="FJ70" s="37">
        <f t="shared" si="155"/>
        <v>3.3126142765857185E-3</v>
      </c>
      <c r="FK70" s="37">
        <f t="shared" si="155"/>
        <v>3.4668538832270967E-3</v>
      </c>
    </row>
    <row r="72" spans="141:167" x14ac:dyDescent="0.2">
      <c r="EK72" s="37" t="s">
        <v>198</v>
      </c>
      <c r="EL72" s="3" t="s">
        <v>124</v>
      </c>
      <c r="EM72" s="37">
        <f>PERCENTILE(EM51:EM56, 0.25)</f>
        <v>1.9083176205829935</v>
      </c>
      <c r="EN72" s="37">
        <f t="shared" ref="EN72:FK72" si="156">PERCENTILE(EN51:EN56, 0.25)</f>
        <v>-0.23085830373932301</v>
      </c>
      <c r="EO72" s="37">
        <f t="shared" si="156"/>
        <v>-1.0812928347118691E-2</v>
      </c>
      <c r="EP72" s="37">
        <f t="shared" si="156"/>
        <v>-5.2245788915335281E-3</v>
      </c>
      <c r="EQ72" s="37">
        <f t="shared" si="156"/>
        <v>1.4421882984511242E-2</v>
      </c>
      <c r="ER72" s="37">
        <f t="shared" si="156"/>
        <v>-3.2673629677274593E-2</v>
      </c>
      <c r="ES72" s="37">
        <f t="shared" si="156"/>
        <v>3.0232423591989799E-2</v>
      </c>
      <c r="ET72" s="37">
        <f t="shared" si="156"/>
        <v>2.8780519028899835E-2</v>
      </c>
      <c r="EU72" s="37">
        <f t="shared" si="156"/>
        <v>-8.933718246024458E-2</v>
      </c>
      <c r="EV72" s="37">
        <f t="shared" si="156"/>
        <v>-1.0259127487589954</v>
      </c>
      <c r="EW72" s="37">
        <f t="shared" si="156"/>
        <v>-6.772800266717947E-4</v>
      </c>
      <c r="EX72" s="37">
        <f t="shared" si="156"/>
        <v>-2.5765092561037636E-2</v>
      </c>
      <c r="EY72" s="37">
        <f t="shared" si="156"/>
        <v>4.5975526905184732E-4</v>
      </c>
      <c r="EZ72" s="37">
        <f t="shared" si="156"/>
        <v>5.4176922690188384E-3</v>
      </c>
      <c r="FA72" s="37">
        <f t="shared" si="156"/>
        <v>3.342022641004001E-4</v>
      </c>
      <c r="FB72" s="37">
        <f t="shared" si="156"/>
        <v>2.0085162087384984E-3</v>
      </c>
      <c r="FC72" s="37">
        <f t="shared" si="156"/>
        <v>2.5087254776762161E-2</v>
      </c>
      <c r="FD72" s="37">
        <f t="shared" si="156"/>
        <v>-7.4051314279779512E-2</v>
      </c>
      <c r="FE72" s="37">
        <f t="shared" si="156"/>
        <v>-3.9153481876258098E-2</v>
      </c>
      <c r="FF72" s="37">
        <f t="shared" si="156"/>
        <v>-4.9705065379210519E-3</v>
      </c>
      <c r="FG72" s="37">
        <f t="shared" si="156"/>
        <v>-2.2736197783497208E-3</v>
      </c>
      <c r="FH72" s="37">
        <f t="shared" si="156"/>
        <v>3.9141923932490674E-3</v>
      </c>
      <c r="FI72" s="37">
        <f t="shared" si="156"/>
        <v>-4.2029730505747244E-2</v>
      </c>
      <c r="FJ72" s="37">
        <f t="shared" si="156"/>
        <v>-2.2585588456747702E-2</v>
      </c>
      <c r="FK72" s="37">
        <f t="shared" si="156"/>
        <v>-3.8866199541270428E-2</v>
      </c>
    </row>
    <row r="73" spans="141:167" x14ac:dyDescent="0.2">
      <c r="EL73" s="3" t="s">
        <v>125</v>
      </c>
      <c r="EM73" s="37">
        <f>PERCENTILE(EM58:EM63, 0.25)</f>
        <v>1.6567980474693758</v>
      </c>
      <c r="EN73" s="37">
        <f t="shared" ref="EN73:FK73" si="157">PERCENTILE(EN58:EN63, 0.25)</f>
        <v>-0.14647764986340825</v>
      </c>
      <c r="EO73" s="37">
        <f t="shared" si="157"/>
        <v>-9.1235090735278974E-3</v>
      </c>
      <c r="EP73" s="37">
        <f t="shared" si="157"/>
        <v>-4.9356662891263297E-3</v>
      </c>
      <c r="EQ73" s="37">
        <f t="shared" si="157"/>
        <v>8.3638247161889594E-3</v>
      </c>
      <c r="ER73" s="37">
        <f t="shared" si="157"/>
        <v>-2.9666309952845801E-2</v>
      </c>
      <c r="ES73" s="37">
        <f t="shared" si="157"/>
        <v>5.3606969792843434E-2</v>
      </c>
      <c r="ET73" s="37">
        <f t="shared" si="157"/>
        <v>3.0770662313357282E-2</v>
      </c>
      <c r="EU73" s="37">
        <f t="shared" si="157"/>
        <v>-9.2327211979981033E-2</v>
      </c>
      <c r="EV73" s="37">
        <f t="shared" si="157"/>
        <v>-0.67761989444257442</v>
      </c>
      <c r="EW73" s="37">
        <f t="shared" si="157"/>
        <v>-1.3873149648444967E-4</v>
      </c>
      <c r="EX73" s="37">
        <f t="shared" si="157"/>
        <v>-2.6514992757100949E-2</v>
      </c>
      <c r="EY73" s="37">
        <f t="shared" si="157"/>
        <v>1.5408925375765155E-3</v>
      </c>
      <c r="EZ73" s="37">
        <f t="shared" si="157"/>
        <v>5.3000073079626474E-3</v>
      </c>
      <c r="FA73" s="37">
        <f t="shared" si="157"/>
        <v>4.2513553140944424E-3</v>
      </c>
      <c r="FB73" s="37">
        <f t="shared" si="157"/>
        <v>2.569623795900651E-3</v>
      </c>
      <c r="FC73" s="37">
        <f t="shared" si="157"/>
        <v>0</v>
      </c>
      <c r="FD73" s="37">
        <f t="shared" si="157"/>
        <v>-7.6593065282289291E-2</v>
      </c>
      <c r="FE73" s="37">
        <f t="shared" si="157"/>
        <v>-3.8480522075547037E-2</v>
      </c>
      <c r="FF73" s="37">
        <f t="shared" si="157"/>
        <v>-5.2771733438155104E-3</v>
      </c>
      <c r="FG73" s="37">
        <f t="shared" si="157"/>
        <v>-2.1274672244602521E-3</v>
      </c>
      <c r="FH73" s="37">
        <f t="shared" si="157"/>
        <v>1.5195277411447533E-4</v>
      </c>
      <c r="FI73" s="37">
        <f t="shared" si="157"/>
        <v>-2.7830088773418114E-2</v>
      </c>
      <c r="FJ73" s="37">
        <f t="shared" si="157"/>
        <v>-1.9087365150143577E-2</v>
      </c>
      <c r="FK73" s="37">
        <f t="shared" si="157"/>
        <v>-2.9821094486629611E-2</v>
      </c>
    </row>
    <row r="75" spans="141:167" x14ac:dyDescent="0.2">
      <c r="EK75" s="37" t="s">
        <v>199</v>
      </c>
      <c r="EL75" s="3" t="s">
        <v>124</v>
      </c>
      <c r="EM75" s="37">
        <f>PERCENTILE(EM51:EM56, 0.75)</f>
        <v>1.922810482985712</v>
      </c>
      <c r="EN75" s="37">
        <f t="shared" ref="EN75:FK75" si="158">PERCENTILE(EN51:EN56, 0.75)</f>
        <v>-0.22408236982607593</v>
      </c>
      <c r="EO75" s="37">
        <f t="shared" si="158"/>
        <v>-7.9213058228488203E-3</v>
      </c>
      <c r="EP75" s="37">
        <f t="shared" si="158"/>
        <v>-4.0264479696698954E-3</v>
      </c>
      <c r="EQ75" s="37">
        <f t="shared" si="158"/>
        <v>1.5329427604047235E-2</v>
      </c>
      <c r="ER75" s="37">
        <f t="shared" si="158"/>
        <v>-1.8303078972659384E-2</v>
      </c>
      <c r="ES75" s="37">
        <f t="shared" si="158"/>
        <v>3.2227542818631445E-2</v>
      </c>
      <c r="ET75" s="37">
        <f t="shared" si="158"/>
        <v>3.1264076477824115E-2</v>
      </c>
      <c r="EU75" s="37">
        <f t="shared" si="158"/>
        <v>-8.6633155853613711E-2</v>
      </c>
      <c r="EV75" s="37">
        <f t="shared" si="158"/>
        <v>-0.74288711848395472</v>
      </c>
      <c r="EW75" s="37">
        <f t="shared" si="158"/>
        <v>-5.6253777132584575E-4</v>
      </c>
      <c r="EX75" s="37">
        <f t="shared" si="158"/>
        <v>-2.4525940527584302E-2</v>
      </c>
      <c r="EY75" s="37">
        <f t="shared" si="158"/>
        <v>6.2201440089555313E-4</v>
      </c>
      <c r="EZ75" s="37">
        <f t="shared" si="158"/>
        <v>7.0044075721431426E-3</v>
      </c>
      <c r="FA75" s="37">
        <f t="shared" si="158"/>
        <v>5.3757950657431271E-4</v>
      </c>
      <c r="FB75" s="37">
        <f t="shared" si="158"/>
        <v>2.5065134061530428E-3</v>
      </c>
      <c r="FC75" s="37">
        <f t="shared" si="158"/>
        <v>2.7711541716042069E-2</v>
      </c>
      <c r="FD75" s="37">
        <f t="shared" si="158"/>
        <v>-6.1497424770587034E-2</v>
      </c>
      <c r="FE75" s="37">
        <f t="shared" si="158"/>
        <v>-2.9085851149840147E-2</v>
      </c>
      <c r="FF75" s="37">
        <f t="shared" si="158"/>
        <v>-3.9604337933232025E-3</v>
      </c>
      <c r="FG75" s="37">
        <f t="shared" si="158"/>
        <v>-1.8108810725207484E-3</v>
      </c>
      <c r="FH75" s="37">
        <f t="shared" si="158"/>
        <v>5.4904819426156524E-3</v>
      </c>
      <c r="FI75" s="37">
        <f t="shared" si="158"/>
        <v>-1.7069968829201289E-2</v>
      </c>
      <c r="FJ75" s="37">
        <f t="shared" si="158"/>
        <v>-1.2803422184440014E-2</v>
      </c>
      <c r="FK75" s="37">
        <f t="shared" si="158"/>
        <v>-2.0778052946310542E-2</v>
      </c>
    </row>
    <row r="76" spans="141:167" x14ac:dyDescent="0.2">
      <c r="EL76" s="3" t="s">
        <v>125</v>
      </c>
      <c r="EM76" s="37">
        <f>PERCENTILE(EM58:EM63, 0.75)</f>
        <v>1.7047538021248041</v>
      </c>
      <c r="EN76" s="37">
        <f t="shared" ref="EN76:FK76" si="159">PERCENTILE(EN58:EN63, 0.75)</f>
        <v>-0.14426262670763779</v>
      </c>
      <c r="EO76" s="37">
        <f t="shared" si="159"/>
        <v>-8.1681516370634057E-3</v>
      </c>
      <c r="EP76" s="37">
        <f t="shared" si="159"/>
        <v>-4.372642202550011E-3</v>
      </c>
      <c r="EQ76" s="37">
        <f t="shared" si="159"/>
        <v>8.597938369831741E-3</v>
      </c>
      <c r="ER76" s="37">
        <f t="shared" si="159"/>
        <v>-2.7939915851731601E-2</v>
      </c>
      <c r="ES76" s="37">
        <f t="shared" si="159"/>
        <v>5.7407200239593149E-2</v>
      </c>
      <c r="ET76" s="37">
        <f t="shared" si="159"/>
        <v>3.1631806617098211E-2</v>
      </c>
      <c r="EU76" s="37">
        <f t="shared" si="159"/>
        <v>-8.7736654389182031E-2</v>
      </c>
      <c r="EV76" s="37">
        <f t="shared" si="159"/>
        <v>-0.44446269936569494</v>
      </c>
      <c r="EW76" s="37">
        <f t="shared" si="159"/>
        <v>-1.1432080584509839E-4</v>
      </c>
      <c r="EX76" s="37">
        <f t="shared" si="159"/>
        <v>-2.5508794262060167E-2</v>
      </c>
      <c r="EY76" s="37">
        <f t="shared" si="159"/>
        <v>1.7267312773590622E-3</v>
      </c>
      <c r="EZ76" s="37">
        <f t="shared" si="159"/>
        <v>7.1666934865450126E-3</v>
      </c>
      <c r="FA76" s="37">
        <f t="shared" si="159"/>
        <v>4.565841789519574E-3</v>
      </c>
      <c r="FB76" s="37">
        <f t="shared" si="159"/>
        <v>2.9939410156239188E-3</v>
      </c>
      <c r="FC76" s="37">
        <f t="shared" si="159"/>
        <v>0</v>
      </c>
      <c r="FD76" s="37">
        <f t="shared" si="159"/>
        <v>-6.3032746976638077E-2</v>
      </c>
      <c r="FE76" s="37">
        <f t="shared" si="159"/>
        <v>-3.1004165405661727E-2</v>
      </c>
      <c r="FF76" s="37">
        <f t="shared" si="159"/>
        <v>-5.25452404875398E-3</v>
      </c>
      <c r="FG76" s="37">
        <f t="shared" si="159"/>
        <v>-1.9749667906494733E-3</v>
      </c>
      <c r="FH76" s="37">
        <f t="shared" si="159"/>
        <v>6.8988715214570384E-4</v>
      </c>
      <c r="FI76" s="37">
        <f t="shared" si="159"/>
        <v>-2.1329061666193232E-2</v>
      </c>
      <c r="FJ76" s="37">
        <f t="shared" si="159"/>
        <v>-1.4166584521319203E-2</v>
      </c>
      <c r="FK76" s="37">
        <f t="shared" si="159"/>
        <v>-2.5769019363644247E-2</v>
      </c>
    </row>
  </sheetData>
  <mergeCells count="10">
    <mergeCell ref="D3:AC3"/>
    <mergeCell ref="D30:AC30"/>
    <mergeCell ref="AG3:BE3"/>
    <mergeCell ref="BI3:CG3"/>
    <mergeCell ref="CJ3:DH3"/>
    <mergeCell ref="EL49:FK49"/>
    <mergeCell ref="EI51:EJ51"/>
    <mergeCell ref="DK3:EI3"/>
    <mergeCell ref="EM3:FK3"/>
    <mergeCell ref="EL30:FK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76"/>
  <sheetViews>
    <sheetView tabSelected="1" topLeftCell="EA8" zoomScale="80" zoomScaleNormal="80" zoomScalePageLayoutView="80" workbookViewId="0">
      <selection activeCell="EH37" sqref="EH37"/>
    </sheetView>
  </sheetViews>
  <sheetFormatPr baseColWidth="10" defaultColWidth="8.83203125" defaultRowHeight="15" x14ac:dyDescent="0.2"/>
  <cols>
    <col min="1" max="1" width="11.6640625" bestFit="1" customWidth="1"/>
    <col min="2" max="2" width="6.83203125" bestFit="1" customWidth="1"/>
    <col min="3" max="3" width="14" bestFit="1" customWidth="1"/>
    <col min="4" max="4" width="7.83203125" bestFit="1" customWidth="1"/>
    <col min="5" max="5" width="9.5" bestFit="1" customWidth="1"/>
    <col min="6" max="6" width="10.5" bestFit="1" customWidth="1"/>
    <col min="7" max="7" width="12.5" bestFit="1" customWidth="1"/>
    <col min="8" max="8" width="9.5" bestFit="1" customWidth="1"/>
    <col min="9" max="9" width="8.6640625" bestFit="1" customWidth="1"/>
    <col min="10" max="10" width="9.5" bestFit="1" customWidth="1"/>
    <col min="11" max="11" width="8.6640625" bestFit="1" customWidth="1"/>
    <col min="12" max="13" width="9" bestFit="1" customWidth="1"/>
    <col min="14" max="14" width="9.5" bestFit="1" customWidth="1"/>
    <col min="15" max="15" width="8.5" bestFit="1" customWidth="1"/>
    <col min="16" max="16" width="8.6640625" bestFit="1" customWidth="1"/>
    <col min="17" max="17" width="9.83203125" bestFit="1" customWidth="1"/>
    <col min="18" max="18" width="8.6640625" bestFit="1" customWidth="1"/>
    <col min="19" max="19" width="7.83203125" bestFit="1" customWidth="1"/>
    <col min="20" max="21" width="8.1640625" bestFit="1" customWidth="1"/>
    <col min="22" max="22" width="16.1640625" bestFit="1" customWidth="1"/>
    <col min="23" max="23" width="9.5" bestFit="1" customWidth="1"/>
    <col min="24" max="24" width="10.1640625" bestFit="1" customWidth="1"/>
    <col min="25" max="25" width="9.5" bestFit="1" customWidth="1"/>
    <col min="26" max="26" width="8.5" bestFit="1" customWidth="1"/>
    <col min="27" max="28" width="8.6640625" bestFit="1" customWidth="1"/>
    <col min="29" max="29" width="9.5" bestFit="1" customWidth="1"/>
    <col min="30" max="31" width="9.83203125" style="22" customWidth="1"/>
    <col min="32" max="49" width="8.83203125" style="32"/>
    <col min="50" max="50" width="17.1640625" style="32" bestFit="1" customWidth="1"/>
    <col min="51" max="51" width="8.83203125" style="32"/>
    <col min="52" max="52" width="11" style="32" bestFit="1" customWidth="1"/>
    <col min="53" max="53" width="10.5" style="32" bestFit="1" customWidth="1"/>
    <col min="54" max="60" width="8.83203125" style="32"/>
    <col min="61" max="61" width="7" style="32" bestFit="1" customWidth="1"/>
    <col min="62" max="62" width="18.1640625" style="32" bestFit="1" customWidth="1"/>
    <col min="63" max="63" width="17.1640625" style="32" bestFit="1" customWidth="1"/>
    <col min="64" max="66" width="18.1640625" style="32" bestFit="1" customWidth="1"/>
    <col min="67" max="67" width="18.6640625" style="32" bestFit="1" customWidth="1"/>
    <col min="68" max="69" width="18.1640625" style="32" bestFit="1" customWidth="1"/>
    <col min="70" max="70" width="7.83203125" style="32" bestFit="1" customWidth="1"/>
    <col min="71" max="72" width="18.1640625" style="32" bestFit="1" customWidth="1"/>
    <col min="73" max="73" width="18.6640625" style="32" bestFit="1" customWidth="1"/>
    <col min="74" max="74" width="17.1640625" style="32" bestFit="1" customWidth="1"/>
    <col min="75" max="76" width="18.1640625" style="32" bestFit="1" customWidth="1"/>
    <col min="77" max="78" width="18.6640625" style="32" bestFit="1" customWidth="1"/>
    <col min="79" max="79" width="18.1640625" style="32" bestFit="1" customWidth="1"/>
    <col min="80" max="80" width="18.6640625" style="32" bestFit="1" customWidth="1"/>
    <col min="81" max="81" width="17.5" style="32" bestFit="1" customWidth="1"/>
    <col min="82" max="84" width="18.1640625" style="32" bestFit="1" customWidth="1"/>
    <col min="85" max="85" width="17.1640625" style="32" bestFit="1" customWidth="1"/>
    <col min="86" max="86" width="17.1640625" style="32" customWidth="1"/>
    <col min="87" max="87" width="18.6640625" style="32" bestFit="1" customWidth="1"/>
    <col min="88" max="112" width="17.1640625" style="32" customWidth="1"/>
    <col min="113" max="113" width="17.1640625" style="22" customWidth="1"/>
    <col min="114" max="114" width="17.1640625" style="37" customWidth="1"/>
    <col min="115" max="115" width="8.83203125" style="37"/>
    <col min="116" max="117" width="13" style="37" bestFit="1" customWidth="1"/>
    <col min="118" max="126" width="8.83203125" style="37"/>
    <col min="127" max="127" width="13" style="37" bestFit="1" customWidth="1"/>
    <col min="128" max="140" width="8.83203125" style="37"/>
    <col min="141" max="141" width="15.33203125" style="37" bestFit="1" customWidth="1"/>
    <col min="142" max="144" width="8.83203125" style="37"/>
    <col min="145" max="145" width="13" style="37" bestFit="1" customWidth="1"/>
    <col min="146" max="159" width="8.83203125" style="37"/>
    <col min="160" max="160" width="17.1640625" style="37" bestFit="1" customWidth="1"/>
    <col min="161" max="161" width="8.83203125" style="37"/>
    <col min="162" max="163" width="13" style="37" bestFit="1" customWidth="1"/>
    <col min="164" max="167" width="8.83203125" style="37"/>
  </cols>
  <sheetData>
    <row r="2" spans="1:167" x14ac:dyDescent="0.2">
      <c r="BI2" s="32" t="s">
        <v>210</v>
      </c>
      <c r="BJ2" s="32" t="s">
        <v>142</v>
      </c>
      <c r="BK2" s="32" t="s">
        <v>141</v>
      </c>
      <c r="BL2" s="32" t="s">
        <v>143</v>
      </c>
      <c r="BM2" s="32" t="s">
        <v>144</v>
      </c>
      <c r="BN2" s="32" t="s">
        <v>160</v>
      </c>
      <c r="BO2" s="32" t="s">
        <v>161</v>
      </c>
      <c r="BP2" s="32" t="s">
        <v>158</v>
      </c>
      <c r="BQ2" s="32" t="s">
        <v>159</v>
      </c>
      <c r="BR2" s="56" t="s">
        <v>211</v>
      </c>
      <c r="BS2" s="32" t="s">
        <v>140</v>
      </c>
      <c r="BT2" s="32" t="s">
        <v>146</v>
      </c>
      <c r="BU2" s="32" t="s">
        <v>147</v>
      </c>
      <c r="BV2" s="32" t="s">
        <v>148</v>
      </c>
      <c r="BW2" s="32" t="s">
        <v>149</v>
      </c>
      <c r="BX2" s="32" t="s">
        <v>162</v>
      </c>
      <c r="BY2" s="32" t="s">
        <v>157</v>
      </c>
      <c r="BZ2" s="32" t="s">
        <v>145</v>
      </c>
      <c r="CA2" s="32" t="s">
        <v>150</v>
      </c>
      <c r="CB2" s="32" t="s">
        <v>151</v>
      </c>
      <c r="CC2" s="32" t="s">
        <v>152</v>
      </c>
      <c r="CD2" s="32" t="s">
        <v>156</v>
      </c>
      <c r="CE2" s="32" t="s">
        <v>154</v>
      </c>
      <c r="CF2" s="32" t="s">
        <v>155</v>
      </c>
      <c r="CG2" s="32" t="s">
        <v>153</v>
      </c>
    </row>
    <row r="3" spans="1:167" s="4" customFormat="1" x14ac:dyDescent="0.2">
      <c r="D3" s="79" t="s">
        <v>133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22"/>
      <c r="AE3" s="22"/>
      <c r="AF3" s="32"/>
      <c r="AG3" s="75" t="s">
        <v>139</v>
      </c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  <c r="BF3" s="32"/>
      <c r="BG3" s="32"/>
      <c r="BH3" s="32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6"/>
      <c r="CH3" s="32"/>
      <c r="CI3" s="32"/>
      <c r="CJ3" s="75" t="s">
        <v>163</v>
      </c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6"/>
      <c r="DI3" s="22"/>
      <c r="DJ3" s="37"/>
      <c r="DK3" s="75" t="s">
        <v>165</v>
      </c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6"/>
      <c r="EJ3" s="37"/>
      <c r="EK3" s="37"/>
      <c r="EL3" s="37"/>
      <c r="EM3" s="75" t="s">
        <v>166</v>
      </c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6"/>
    </row>
    <row r="4" spans="1:167" s="4" customFormat="1" ht="14" x14ac:dyDescent="0.2">
      <c r="A4" s="4" t="s">
        <v>70</v>
      </c>
      <c r="B4" s="4" t="s">
        <v>71</v>
      </c>
      <c r="C4" s="4" t="s">
        <v>123</v>
      </c>
      <c r="D4" s="10" t="s">
        <v>72</v>
      </c>
      <c r="E4" s="10" t="s">
        <v>73</v>
      </c>
      <c r="F4" s="10" t="s">
        <v>135</v>
      </c>
      <c r="G4" s="10" t="s">
        <v>100</v>
      </c>
      <c r="H4" s="10" t="s">
        <v>101</v>
      </c>
      <c r="I4" s="10" t="s">
        <v>102</v>
      </c>
      <c r="J4" s="10" t="s">
        <v>103</v>
      </c>
      <c r="K4" s="10" t="s">
        <v>104</v>
      </c>
      <c r="L4" s="10" t="s">
        <v>105</v>
      </c>
      <c r="M4" s="10" t="s">
        <v>106</v>
      </c>
      <c r="N4" s="10" t="s">
        <v>107</v>
      </c>
      <c r="O4" s="10" t="s">
        <v>108</v>
      </c>
      <c r="P4" s="10" t="s">
        <v>109</v>
      </c>
      <c r="Q4" s="10" t="s">
        <v>110</v>
      </c>
      <c r="R4" s="10" t="s">
        <v>111</v>
      </c>
      <c r="S4" s="10" t="s">
        <v>112</v>
      </c>
      <c r="T4" s="10" t="s">
        <v>113</v>
      </c>
      <c r="U4" s="10" t="s">
        <v>114</v>
      </c>
      <c r="V4" s="10" t="s">
        <v>115</v>
      </c>
      <c r="W4" s="10" t="s">
        <v>116</v>
      </c>
      <c r="X4" s="10" t="s">
        <v>117</v>
      </c>
      <c r="Y4" s="10" t="s">
        <v>118</v>
      </c>
      <c r="Z4" s="10" t="s">
        <v>119</v>
      </c>
      <c r="AA4" s="10" t="s">
        <v>120</v>
      </c>
      <c r="AB4" s="10" t="s">
        <v>121</v>
      </c>
      <c r="AC4" s="10" t="s">
        <v>122</v>
      </c>
      <c r="AD4" s="24"/>
      <c r="AE4" s="24"/>
      <c r="AF4" s="11"/>
      <c r="AG4" s="11" t="s">
        <v>73</v>
      </c>
      <c r="AH4" s="11" t="s">
        <v>135</v>
      </c>
      <c r="AI4" s="11" t="s">
        <v>100</v>
      </c>
      <c r="AJ4" s="11" t="s">
        <v>101</v>
      </c>
      <c r="AK4" s="11" t="s">
        <v>102</v>
      </c>
      <c r="AL4" s="11" t="s">
        <v>103</v>
      </c>
      <c r="AM4" s="11" t="s">
        <v>104</v>
      </c>
      <c r="AN4" s="11" t="s">
        <v>105</v>
      </c>
      <c r="AO4" s="11" t="s">
        <v>106</v>
      </c>
      <c r="AP4" s="11" t="s">
        <v>107</v>
      </c>
      <c r="AQ4" s="11" t="s">
        <v>108</v>
      </c>
      <c r="AR4" s="11" t="s">
        <v>109</v>
      </c>
      <c r="AS4" s="11" t="s">
        <v>110</v>
      </c>
      <c r="AT4" s="11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C4" s="11" t="s">
        <v>120</v>
      </c>
      <c r="BD4" s="11" t="s">
        <v>121</v>
      </c>
      <c r="BE4" s="11" t="s">
        <v>122</v>
      </c>
      <c r="BF4" s="11"/>
      <c r="BG4" s="11"/>
      <c r="BH4" s="11"/>
      <c r="BI4" s="11" t="s">
        <v>73</v>
      </c>
      <c r="BJ4" s="11" t="s">
        <v>135</v>
      </c>
      <c r="BK4" s="11" t="s">
        <v>100</v>
      </c>
      <c r="BL4" s="11" t="s">
        <v>101</v>
      </c>
      <c r="BM4" s="11" t="s">
        <v>102</v>
      </c>
      <c r="BN4" s="11" t="s">
        <v>103</v>
      </c>
      <c r="BO4" s="11" t="s">
        <v>104</v>
      </c>
      <c r="BP4" s="11" t="s">
        <v>105</v>
      </c>
      <c r="BQ4" s="11" t="s">
        <v>106</v>
      </c>
      <c r="BR4" s="11" t="s">
        <v>107</v>
      </c>
      <c r="BS4" s="11" t="s">
        <v>108</v>
      </c>
      <c r="BT4" s="11" t="s">
        <v>109</v>
      </c>
      <c r="BU4" s="11" t="s">
        <v>110</v>
      </c>
      <c r="BV4" s="11" t="s">
        <v>111</v>
      </c>
      <c r="BW4" s="11" t="s">
        <v>112</v>
      </c>
      <c r="BX4" s="11" t="s">
        <v>113</v>
      </c>
      <c r="BY4" s="11" t="s">
        <v>114</v>
      </c>
      <c r="BZ4" s="11" t="s">
        <v>115</v>
      </c>
      <c r="CA4" s="11" t="s">
        <v>116</v>
      </c>
      <c r="CB4" s="11" t="s">
        <v>117</v>
      </c>
      <c r="CC4" s="11" t="s">
        <v>118</v>
      </c>
      <c r="CD4" s="11" t="s">
        <v>119</v>
      </c>
      <c r="CE4" s="11" t="s">
        <v>120</v>
      </c>
      <c r="CF4" s="11" t="s">
        <v>121</v>
      </c>
      <c r="CG4" s="11" t="s">
        <v>122</v>
      </c>
      <c r="CH4" s="11"/>
      <c r="CI4" s="11"/>
      <c r="CJ4" s="11" t="s">
        <v>73</v>
      </c>
      <c r="CK4" s="11" t="s">
        <v>135</v>
      </c>
      <c r="CL4" s="11" t="s">
        <v>100</v>
      </c>
      <c r="CM4" s="11" t="s">
        <v>101</v>
      </c>
      <c r="CN4" s="11" t="s">
        <v>102</v>
      </c>
      <c r="CO4" s="11" t="s">
        <v>103</v>
      </c>
      <c r="CP4" s="11" t="s">
        <v>104</v>
      </c>
      <c r="CQ4" s="11" t="s">
        <v>105</v>
      </c>
      <c r="CR4" s="11" t="s">
        <v>106</v>
      </c>
      <c r="CS4" s="11" t="s">
        <v>107</v>
      </c>
      <c r="CT4" s="11" t="s">
        <v>108</v>
      </c>
      <c r="CU4" s="11" t="s">
        <v>109</v>
      </c>
      <c r="CV4" s="11" t="s">
        <v>110</v>
      </c>
      <c r="CW4" s="11" t="s">
        <v>111</v>
      </c>
      <c r="CX4" s="11" t="s">
        <v>112</v>
      </c>
      <c r="CY4" s="11" t="s">
        <v>113</v>
      </c>
      <c r="CZ4" s="11" t="s">
        <v>114</v>
      </c>
      <c r="DA4" s="11" t="s">
        <v>115</v>
      </c>
      <c r="DB4" s="11" t="s">
        <v>116</v>
      </c>
      <c r="DC4" s="11" t="s">
        <v>117</v>
      </c>
      <c r="DD4" s="11" t="s">
        <v>118</v>
      </c>
      <c r="DE4" s="11" t="s">
        <v>119</v>
      </c>
      <c r="DF4" s="11" t="s">
        <v>120</v>
      </c>
      <c r="DG4" s="11" t="s">
        <v>121</v>
      </c>
      <c r="DH4" s="11" t="s">
        <v>122</v>
      </c>
      <c r="DI4" s="24"/>
      <c r="DJ4" s="11"/>
      <c r="DK4" s="11" t="s">
        <v>73</v>
      </c>
      <c r="DL4" s="11" t="s">
        <v>135</v>
      </c>
      <c r="DM4" s="11" t="s">
        <v>100</v>
      </c>
      <c r="DN4" s="11" t="s">
        <v>101</v>
      </c>
      <c r="DO4" s="11" t="s">
        <v>102</v>
      </c>
      <c r="DP4" s="11" t="s">
        <v>103</v>
      </c>
      <c r="DQ4" s="11" t="s">
        <v>104</v>
      </c>
      <c r="DR4" s="11" t="s">
        <v>105</v>
      </c>
      <c r="DS4" s="11" t="s">
        <v>106</v>
      </c>
      <c r="DT4" s="11" t="s">
        <v>107</v>
      </c>
      <c r="DU4" s="11" t="s">
        <v>108</v>
      </c>
      <c r="DV4" s="11" t="s">
        <v>109</v>
      </c>
      <c r="DW4" s="11" t="s">
        <v>110</v>
      </c>
      <c r="DX4" s="11" t="s">
        <v>111</v>
      </c>
      <c r="DY4" s="11" t="s">
        <v>112</v>
      </c>
      <c r="DZ4" s="11" t="s">
        <v>113</v>
      </c>
      <c r="EA4" s="11" t="s">
        <v>114</v>
      </c>
      <c r="EB4" s="11" t="s">
        <v>115</v>
      </c>
      <c r="EC4" s="11" t="s">
        <v>116</v>
      </c>
      <c r="ED4" s="11" t="s">
        <v>117</v>
      </c>
      <c r="EE4" s="11" t="s">
        <v>118</v>
      </c>
      <c r="EF4" s="11" t="s">
        <v>119</v>
      </c>
      <c r="EG4" s="11" t="s">
        <v>120</v>
      </c>
      <c r="EH4" s="11" t="s">
        <v>121</v>
      </c>
      <c r="EI4" s="11" t="s">
        <v>122</v>
      </c>
      <c r="EJ4" s="11"/>
      <c r="EK4" s="11"/>
      <c r="EL4" s="11"/>
      <c r="EM4" s="11" t="s">
        <v>73</v>
      </c>
      <c r="EN4" s="11" t="s">
        <v>135</v>
      </c>
      <c r="EO4" s="11" t="s">
        <v>100</v>
      </c>
      <c r="EP4" s="11" t="s">
        <v>101</v>
      </c>
      <c r="EQ4" s="11" t="s">
        <v>102</v>
      </c>
      <c r="ER4" s="11" t="s">
        <v>103</v>
      </c>
      <c r="ES4" s="11" t="s">
        <v>104</v>
      </c>
      <c r="ET4" s="11" t="s">
        <v>105</v>
      </c>
      <c r="EU4" s="11" t="s">
        <v>106</v>
      </c>
      <c r="EV4" s="11" t="s">
        <v>107</v>
      </c>
      <c r="EW4" s="11" t="s">
        <v>108</v>
      </c>
      <c r="EX4" s="11" t="s">
        <v>109</v>
      </c>
      <c r="EY4" s="11" t="s">
        <v>110</v>
      </c>
      <c r="EZ4" s="11" t="s">
        <v>111</v>
      </c>
      <c r="FA4" s="11" t="s">
        <v>112</v>
      </c>
      <c r="FB4" s="11" t="s">
        <v>113</v>
      </c>
      <c r="FC4" s="11" t="s">
        <v>114</v>
      </c>
      <c r="FD4" s="11" t="s">
        <v>115</v>
      </c>
      <c r="FE4" s="11" t="s">
        <v>116</v>
      </c>
      <c r="FF4" s="11" t="s">
        <v>117</v>
      </c>
      <c r="FG4" s="11" t="s">
        <v>118</v>
      </c>
      <c r="FH4" s="11" t="s">
        <v>119</v>
      </c>
      <c r="FI4" s="11" t="s">
        <v>120</v>
      </c>
      <c r="FJ4" s="11" t="s">
        <v>121</v>
      </c>
      <c r="FK4" s="11" t="s">
        <v>122</v>
      </c>
    </row>
    <row r="5" spans="1:167" s="4" customFormat="1" ht="14" x14ac:dyDescent="0.2">
      <c r="A5" s="5" t="s">
        <v>52</v>
      </c>
      <c r="B5" s="5" t="s">
        <v>124</v>
      </c>
      <c r="C5" s="5" t="s">
        <v>131</v>
      </c>
      <c r="D5" s="23">
        <v>22079953.122734401</v>
      </c>
      <c r="E5" s="23">
        <v>1521303352.2200899</v>
      </c>
      <c r="F5" s="23">
        <v>60214766.007335603</v>
      </c>
      <c r="G5" s="23">
        <v>1956841970.57867</v>
      </c>
      <c r="H5" s="23">
        <v>1394830534.8462999</v>
      </c>
      <c r="I5" s="23">
        <v>630996396.358899</v>
      </c>
      <c r="J5" s="23">
        <v>1703816278.4114599</v>
      </c>
      <c r="K5" s="23">
        <v>201308398.70243299</v>
      </c>
      <c r="L5" s="23">
        <v>395925211.50504798</v>
      </c>
      <c r="M5" s="23">
        <v>192023046.16888201</v>
      </c>
      <c r="N5" s="23">
        <f>PeakArea!N57</f>
        <v>16718331.321257301</v>
      </c>
      <c r="O5" s="23">
        <v>832266.09689526295</v>
      </c>
      <c r="P5" s="23">
        <v>89285414.660149202</v>
      </c>
      <c r="Q5" s="23">
        <v>745076.26144837297</v>
      </c>
      <c r="R5" s="23">
        <v>66804543.536449499</v>
      </c>
      <c r="S5" s="23">
        <v>6418999.7561635096</v>
      </c>
      <c r="T5" s="23">
        <v>6432939.9677636698</v>
      </c>
      <c r="U5" s="23">
        <v>3548159.0935697402</v>
      </c>
      <c r="V5" s="23">
        <v>3997604727.20609</v>
      </c>
      <c r="W5" s="23">
        <v>2303698241.5162501</v>
      </c>
      <c r="X5" s="23">
        <v>896759385.21101999</v>
      </c>
      <c r="Y5" s="23">
        <v>291063212.32605302</v>
      </c>
      <c r="Z5" s="23">
        <v>18260895.516558301</v>
      </c>
      <c r="AA5" s="23">
        <v>429962042.82985598</v>
      </c>
      <c r="AB5" s="23">
        <v>20249474.281313501</v>
      </c>
      <c r="AC5" s="23">
        <v>963059052.46918905</v>
      </c>
      <c r="AD5" s="33"/>
      <c r="AE5" s="33"/>
      <c r="AF5" s="32"/>
      <c r="AG5" s="28">
        <f>LOG10(E5)</f>
        <v>9.1822158222445172</v>
      </c>
      <c r="AH5" s="28">
        <f t="shared" ref="AH5:AW10" si="0">LOG10(F5)</f>
        <v>7.7797030030379055</v>
      </c>
      <c r="AI5" s="28">
        <f t="shared" si="0"/>
        <v>9.2915557545916609</v>
      </c>
      <c r="AJ5" s="28">
        <f t="shared" si="0"/>
        <v>9.1445214461387678</v>
      </c>
      <c r="AK5" s="28">
        <f t="shared" si="0"/>
        <v>8.8000268789811962</v>
      </c>
      <c r="AL5" s="28">
        <f t="shared" si="0"/>
        <v>9.2314227632160257</v>
      </c>
      <c r="AM5" s="28">
        <f t="shared" si="0"/>
        <v>8.3038618942827558</v>
      </c>
      <c r="AN5" s="28">
        <f t="shared" si="0"/>
        <v>8.5976131573948074</v>
      </c>
      <c r="AO5" s="28">
        <f t="shared" si="0"/>
        <v>8.2833533548667386</v>
      </c>
      <c r="AP5" s="28">
        <f t="shared" si="0"/>
        <v>7.2231929277599738</v>
      </c>
      <c r="AQ5" s="28">
        <f t="shared" si="0"/>
        <v>5.9202622036186519</v>
      </c>
      <c r="AR5" s="28">
        <f t="shared" si="0"/>
        <v>7.9507805199192019</v>
      </c>
      <c r="AS5" s="28">
        <f t="shared" si="0"/>
        <v>5.8722007267498713</v>
      </c>
      <c r="AT5" s="28">
        <f t="shared" si="0"/>
        <v>7.8248060008842986</v>
      </c>
      <c r="AU5" s="28">
        <f t="shared" si="0"/>
        <v>6.8074673591868731</v>
      </c>
      <c r="AV5" s="28">
        <f t="shared" si="0"/>
        <v>6.8084094985804358</v>
      </c>
      <c r="AW5" s="28">
        <f t="shared" si="0"/>
        <v>6.550003084640637</v>
      </c>
      <c r="AX5" s="28">
        <f t="shared" ref="AX5:BE10" si="1">LOG10(V5)</f>
        <v>9.6017998499922417</v>
      </c>
      <c r="AY5" s="28">
        <f t="shared" si="1"/>
        <v>9.3624255907984164</v>
      </c>
      <c r="AZ5" s="28">
        <f t="shared" si="1"/>
        <v>8.9526759305657659</v>
      </c>
      <c r="BA5" s="28">
        <f t="shared" si="1"/>
        <v>8.4639873181375176</v>
      </c>
      <c r="BB5" s="28">
        <f t="shared" si="1"/>
        <v>7.2615220715752393</v>
      </c>
      <c r="BC5" s="28">
        <f t="shared" si="1"/>
        <v>8.6334301176327202</v>
      </c>
      <c r="BD5" s="28">
        <f t="shared" si="1"/>
        <v>7.3064137525043495</v>
      </c>
      <c r="BE5" s="28">
        <f t="shared" si="1"/>
        <v>8.9836529178360767</v>
      </c>
      <c r="BF5" s="32"/>
      <c r="BG5" s="32"/>
      <c r="BH5" s="32"/>
      <c r="BI5" s="28">
        <f>(AG5-6.7469)/0.9945</f>
        <v>2.448784134986945</v>
      </c>
      <c r="BJ5" s="28">
        <f>(AH5-5.9974)/1.1314</f>
        <v>1.575307586209922</v>
      </c>
      <c r="BK5" s="28">
        <f>(AI5-8.051)/0.9447</f>
        <v>1.3131742929942425</v>
      </c>
      <c r="BL5" s="28">
        <f>(AJ5-8.051)/0.9447</f>
        <v>1.1575330222703162</v>
      </c>
      <c r="BM5" s="28">
        <f>(AK5-8.3449)/0.9408</f>
        <v>0.48376581524361745</v>
      </c>
      <c r="BN5" s="28">
        <f>(AL5-7.5263)/0.9176</f>
        <v>1.858241895396715</v>
      </c>
      <c r="BO5" s="28">
        <f>(AM5-7.0015)/1.1126</f>
        <v>1.1705571582624086</v>
      </c>
      <c r="BP5" s="28">
        <f>(AN5-7.5901)/0.8567</f>
        <v>1.1760396374399529</v>
      </c>
      <c r="BQ5" s="28">
        <f>(AO5-5.9134)/1.2361</f>
        <v>1.9172828694011312</v>
      </c>
      <c r="BR5" s="28">
        <f>(AP5-4.7745)/0.7995</f>
        <v>3.0627803974483729</v>
      </c>
      <c r="BS5" s="28">
        <f>(AQ5-6.7219)/0.9346</f>
        <v>-0.85773357198945854</v>
      </c>
      <c r="BT5" s="28">
        <f>(AR5-6.9453)/0.8638</f>
        <v>1.1640200508441796</v>
      </c>
      <c r="BU5" s="28">
        <f>(AS5-7.3329)/0.8373</f>
        <v>-1.7445351406307525</v>
      </c>
      <c r="BV5" s="28">
        <f>(AT5-6.7448)/0.846</f>
        <v>1.2766028379247032</v>
      </c>
      <c r="BW5" s="28">
        <f>(AU5-7.1878)/0.9406</f>
        <v>-0.40435109591019258</v>
      </c>
      <c r="BX5" s="28">
        <f>(AV5-7.0163)/0.9277</f>
        <v>-0.22409238053203023</v>
      </c>
      <c r="BY5" s="28">
        <f>(AW5-5.9407)/1.1253</f>
        <v>0.54145835300865308</v>
      </c>
      <c r="BZ5" s="28">
        <f>(AX5-8.0877)/0.8323</f>
        <v>1.8191755977318775</v>
      </c>
      <c r="CA5" s="28">
        <f>(AY5-7.9256)/0.8182</f>
        <v>1.7560811425060086</v>
      </c>
      <c r="CB5" s="28">
        <f>(AZ5-8.1518)/0.9575</f>
        <v>0.83642394837155742</v>
      </c>
      <c r="CC5" s="28">
        <f>(BA5-7.969)/0.9473</f>
        <v>0.52252435145942921</v>
      </c>
      <c r="CD5" s="28">
        <f>(BB5-6.6282)/0.9938</f>
        <v>0.63727316519947641</v>
      </c>
      <c r="CE5" s="28">
        <f>(BC5-7.0903)/0.8553</f>
        <v>1.8041974951861572</v>
      </c>
      <c r="CF5" s="28">
        <f>(BD5-5.4628)/1.3003</f>
        <v>1.4178372317960086</v>
      </c>
      <c r="CG5" s="28">
        <f>(BE5-8.125)/0.5654</f>
        <v>1.5186645168660713</v>
      </c>
      <c r="CH5" s="28"/>
      <c r="CI5" s="28"/>
      <c r="CJ5" s="28">
        <f>10^BI5</f>
        <v>281.05035292403045</v>
      </c>
      <c r="CK5" s="28">
        <f t="shared" ref="CK5:CZ10" si="2">10^BJ5</f>
        <v>37.610368294161077</v>
      </c>
      <c r="CL5" s="28">
        <f t="shared" si="2"/>
        <v>20.56715840731939</v>
      </c>
      <c r="CM5" s="28">
        <f t="shared" si="2"/>
        <v>14.372523329642975</v>
      </c>
      <c r="CN5" s="28">
        <f t="shared" si="2"/>
        <v>3.0462519152473901</v>
      </c>
      <c r="CO5" s="28">
        <f t="shared" si="2"/>
        <v>72.150923691684298</v>
      </c>
      <c r="CP5" s="28">
        <f t="shared" si="2"/>
        <v>14.810071604046669</v>
      </c>
      <c r="CQ5" s="28">
        <f t="shared" si="2"/>
        <v>14.998217158516409</v>
      </c>
      <c r="CR5" s="28">
        <f t="shared" si="2"/>
        <v>82.657614884435162</v>
      </c>
      <c r="CS5" s="28">
        <f t="shared" si="2"/>
        <v>1155.5277976947145</v>
      </c>
      <c r="CT5" s="28">
        <f t="shared" si="2"/>
        <v>0.13876068273655837</v>
      </c>
      <c r="CU5" s="28">
        <f t="shared" si="2"/>
        <v>14.588816134973625</v>
      </c>
      <c r="CV5" s="28">
        <f t="shared" si="2"/>
        <v>1.8007974182976515E-2</v>
      </c>
      <c r="CW5" s="28">
        <f t="shared" si="2"/>
        <v>18.906138624520597</v>
      </c>
      <c r="CX5" s="28">
        <f t="shared" si="2"/>
        <v>0.39413854053029967</v>
      </c>
      <c r="CY5" s="28">
        <f t="shared" si="2"/>
        <v>0.5969083023045797</v>
      </c>
      <c r="CZ5" s="28">
        <f t="shared" si="2"/>
        <v>3.4790314361947781</v>
      </c>
      <c r="DA5" s="28">
        <f t="shared" ref="DA5:DH10" si="3">10^BZ5</f>
        <v>65.944047207020276</v>
      </c>
      <c r="DB5" s="28">
        <f t="shared" si="3"/>
        <v>57.027081031441917</v>
      </c>
      <c r="DC5" s="28">
        <f t="shared" si="3"/>
        <v>6.8615771114525099</v>
      </c>
      <c r="DD5" s="28">
        <f t="shared" si="3"/>
        <v>3.330614369754255</v>
      </c>
      <c r="DE5" s="28">
        <f t="shared" si="3"/>
        <v>4.3378363648280835</v>
      </c>
      <c r="DF5" s="28">
        <f t="shared" si="3"/>
        <v>63.708516918826575</v>
      </c>
      <c r="DG5" s="28">
        <f t="shared" si="3"/>
        <v>26.172019294475064</v>
      </c>
      <c r="DH5" s="28">
        <f t="shared" si="3"/>
        <v>33.011443622565984</v>
      </c>
      <c r="DI5" s="38"/>
      <c r="DJ5" s="28"/>
      <c r="DK5" s="37">
        <f t="shared" ref="DK5:DT10" si="4">16*CJ5</f>
        <v>4496.8056467844872</v>
      </c>
      <c r="DL5" s="37">
        <f t="shared" si="4"/>
        <v>601.76589270657723</v>
      </c>
      <c r="DM5" s="37">
        <f t="shared" si="4"/>
        <v>329.07453451711024</v>
      </c>
      <c r="DN5" s="37">
        <f t="shared" si="4"/>
        <v>229.9603732742876</v>
      </c>
      <c r="DO5" s="37">
        <f t="shared" si="4"/>
        <v>48.740030643958242</v>
      </c>
      <c r="DP5" s="37">
        <f t="shared" si="4"/>
        <v>1154.4147790669488</v>
      </c>
      <c r="DQ5" s="37">
        <f t="shared" si="4"/>
        <v>236.96114566474671</v>
      </c>
      <c r="DR5" s="37">
        <f t="shared" si="4"/>
        <v>239.97147453626255</v>
      </c>
      <c r="DS5" s="37">
        <f t="shared" si="4"/>
        <v>1322.5218381509626</v>
      </c>
      <c r="DT5" s="37">
        <f t="shared" si="4"/>
        <v>18488.444763115433</v>
      </c>
      <c r="DU5" s="37">
        <f t="shared" ref="DU5:ED10" si="5">16*CT5</f>
        <v>2.2201709237849339</v>
      </c>
      <c r="DV5" s="37">
        <f t="shared" si="5"/>
        <v>233.421058159578</v>
      </c>
      <c r="DW5" s="37">
        <f t="shared" si="5"/>
        <v>0.28812758692762425</v>
      </c>
      <c r="DX5" s="37">
        <f t="shared" si="5"/>
        <v>302.49821799232956</v>
      </c>
      <c r="DY5" s="37">
        <f t="shared" si="5"/>
        <v>6.3062166484847948</v>
      </c>
      <c r="DZ5" s="37">
        <f t="shared" si="5"/>
        <v>9.5505328368732751</v>
      </c>
      <c r="EA5" s="37">
        <f t="shared" si="5"/>
        <v>55.664502979116449</v>
      </c>
      <c r="EB5" s="37">
        <f t="shared" si="5"/>
        <v>1055.1047553123244</v>
      </c>
      <c r="EC5" s="37">
        <f t="shared" si="5"/>
        <v>912.43329650307066</v>
      </c>
      <c r="ED5" s="37">
        <f t="shared" si="5"/>
        <v>109.78523378324016</v>
      </c>
      <c r="EE5" s="37">
        <f t="shared" ref="EE5:EI10" si="6">16*DD5</f>
        <v>53.289829916068079</v>
      </c>
      <c r="EF5" s="37">
        <f t="shared" si="6"/>
        <v>69.405381837249337</v>
      </c>
      <c r="EG5" s="37">
        <f t="shared" si="6"/>
        <v>1019.3362707012252</v>
      </c>
      <c r="EH5" s="37">
        <f t="shared" si="6"/>
        <v>418.75230871160102</v>
      </c>
      <c r="EI5" s="37">
        <f t="shared" si="6"/>
        <v>528.18309796105575</v>
      </c>
      <c r="EJ5" s="37"/>
      <c r="EK5" s="37"/>
      <c r="EL5" s="37"/>
      <c r="EM5" s="37">
        <f t="shared" ref="EM5:EV10" si="7">DK5*1.5/1000</f>
        <v>6.7452084701767312</v>
      </c>
      <c r="EN5" s="37">
        <f t="shared" si="7"/>
        <v>0.90264883905986582</v>
      </c>
      <c r="EO5" s="37">
        <f t="shared" si="7"/>
        <v>0.49361180177566538</v>
      </c>
      <c r="EP5" s="37">
        <f t="shared" si="7"/>
        <v>0.34494055991143141</v>
      </c>
      <c r="EQ5" s="37">
        <f t="shared" si="7"/>
        <v>7.3110045965937356E-2</v>
      </c>
      <c r="ER5" s="37">
        <f t="shared" si="7"/>
        <v>1.7316221686004232</v>
      </c>
      <c r="ES5" s="37">
        <f t="shared" si="7"/>
        <v>0.35544171849712008</v>
      </c>
      <c r="ET5" s="37">
        <f t="shared" si="7"/>
        <v>0.35995721180439383</v>
      </c>
      <c r="EU5" s="37">
        <f t="shared" si="7"/>
        <v>1.9837827572264439</v>
      </c>
      <c r="EV5" s="37">
        <f t="shared" si="7"/>
        <v>27.732667144673147</v>
      </c>
      <c r="EW5" s="37">
        <f t="shared" ref="EW5:FF10" si="8">DU5*1.5/1000</f>
        <v>3.3302563856774004E-3</v>
      </c>
      <c r="EX5" s="37">
        <f t="shared" si="8"/>
        <v>0.35013158723936699</v>
      </c>
      <c r="EY5" s="37">
        <f t="shared" si="8"/>
        <v>4.3219138039143635E-4</v>
      </c>
      <c r="EZ5" s="37">
        <f t="shared" si="8"/>
        <v>0.45374732698849435</v>
      </c>
      <c r="FA5" s="37">
        <f t="shared" si="8"/>
        <v>9.4593249727271921E-3</v>
      </c>
      <c r="FB5" s="37">
        <f t="shared" si="8"/>
        <v>1.4325799255309914E-2</v>
      </c>
      <c r="FC5" s="37">
        <f t="shared" si="8"/>
        <v>8.3496754468674675E-2</v>
      </c>
      <c r="FD5" s="37">
        <f t="shared" si="8"/>
        <v>1.5826571329684866</v>
      </c>
      <c r="FE5" s="37">
        <f t="shared" si="8"/>
        <v>1.3686499447546059</v>
      </c>
      <c r="FF5" s="37">
        <f t="shared" si="8"/>
        <v>0.16467785067486024</v>
      </c>
      <c r="FG5" s="37">
        <f t="shared" ref="FG5:FK10" si="9">EE5*1.5/1000</f>
        <v>7.9934744874102126E-2</v>
      </c>
      <c r="FH5" s="37">
        <f t="shared" si="9"/>
        <v>0.104108072755874</v>
      </c>
      <c r="FI5" s="37">
        <f t="shared" si="9"/>
        <v>1.5290044060518377</v>
      </c>
      <c r="FJ5" s="37">
        <f t="shared" si="9"/>
        <v>0.62812846306740155</v>
      </c>
      <c r="FK5" s="37">
        <f t="shared" si="9"/>
        <v>0.79227464694158356</v>
      </c>
    </row>
    <row r="6" spans="1:167" s="4" customFormat="1" ht="14" x14ac:dyDescent="0.2">
      <c r="A6" s="5" t="s">
        <v>53</v>
      </c>
      <c r="B6" s="5" t="s">
        <v>124</v>
      </c>
      <c r="C6" s="5" t="s">
        <v>131</v>
      </c>
      <c r="D6" s="23">
        <v>22703039.8083729</v>
      </c>
      <c r="E6" s="23">
        <v>1644680383.8050699</v>
      </c>
      <c r="F6" s="23">
        <v>58698847.944859803</v>
      </c>
      <c r="G6" s="23">
        <v>2067924283.24512</v>
      </c>
      <c r="H6" s="23">
        <v>1362015550.96608</v>
      </c>
      <c r="I6" s="23">
        <v>692609251.951949</v>
      </c>
      <c r="J6" s="23">
        <v>1749407738.7696099</v>
      </c>
      <c r="K6" s="23">
        <v>193189707.60511899</v>
      </c>
      <c r="L6" s="23">
        <v>436505544.32942998</v>
      </c>
      <c r="M6" s="23">
        <v>205896225.824269</v>
      </c>
      <c r="N6" s="23">
        <f>PeakArea!N58</f>
        <v>15764960.4007574</v>
      </c>
      <c r="O6" s="23">
        <v>532509.99659425498</v>
      </c>
      <c r="P6" s="23">
        <v>91156263.671324193</v>
      </c>
      <c r="Q6" s="23">
        <v>707963.03895185096</v>
      </c>
      <c r="R6" s="23">
        <v>67337873.734110698</v>
      </c>
      <c r="S6" s="23">
        <v>6793907.5374026</v>
      </c>
      <c r="T6" s="23">
        <v>6854123.38282663</v>
      </c>
      <c r="U6" s="23">
        <v>2876413.9199105198</v>
      </c>
      <c r="V6" s="23">
        <v>5648324227.5177498</v>
      </c>
      <c r="W6" s="23">
        <v>2374346588.30018</v>
      </c>
      <c r="X6" s="23">
        <v>972025926.57814097</v>
      </c>
      <c r="Y6" s="23">
        <v>312443549.45643997</v>
      </c>
      <c r="Z6" s="23">
        <v>18189929.221560299</v>
      </c>
      <c r="AA6" s="23">
        <v>410124587.64627802</v>
      </c>
      <c r="AB6" s="23">
        <v>19191699.043870699</v>
      </c>
      <c r="AC6" s="23">
        <v>990065825.46721303</v>
      </c>
      <c r="AD6" s="33"/>
      <c r="AE6" s="33"/>
      <c r="AF6" s="32"/>
      <c r="AG6" s="28">
        <f t="shared" ref="AG6:AG10" si="10">LOG10(E6)</f>
        <v>9.2160815125982261</v>
      </c>
      <c r="AH6" s="28">
        <f t="shared" si="0"/>
        <v>7.768629577634325</v>
      </c>
      <c r="AI6" s="28">
        <f t="shared" si="0"/>
        <v>9.3155346330820432</v>
      </c>
      <c r="AJ6" s="28">
        <f t="shared" si="0"/>
        <v>9.1341820662112756</v>
      </c>
      <c r="AK6" s="28">
        <f t="shared" si="0"/>
        <v>8.8404882886065135</v>
      </c>
      <c r="AL6" s="28">
        <f t="shared" si="0"/>
        <v>9.2428910433609026</v>
      </c>
      <c r="AM6" s="28">
        <f t="shared" si="0"/>
        <v>8.2859839851779711</v>
      </c>
      <c r="AN6" s="28">
        <f t="shared" si="0"/>
        <v>8.6399897643219674</v>
      </c>
      <c r="AO6" s="28">
        <f t="shared" si="0"/>
        <v>8.3136483858666157</v>
      </c>
      <c r="AP6" s="28">
        <f t="shared" si="0"/>
        <v>7.1976928842019605</v>
      </c>
      <c r="AQ6" s="28">
        <f t="shared" si="0"/>
        <v>5.7263277650215212</v>
      </c>
      <c r="AR6" s="28">
        <f t="shared" si="0"/>
        <v>7.9597865159359253</v>
      </c>
      <c r="AS6" s="28">
        <f t="shared" si="0"/>
        <v>5.8500105848108612</v>
      </c>
      <c r="AT6" s="28">
        <f t="shared" si="0"/>
        <v>7.8282593989525493</v>
      </c>
      <c r="AU6" s="28">
        <f t="shared" si="0"/>
        <v>6.8321196319851296</v>
      </c>
      <c r="AV6" s="28">
        <f t="shared" si="0"/>
        <v>6.8359519180101698</v>
      </c>
      <c r="AW6" s="28">
        <f t="shared" si="0"/>
        <v>6.4588513817798257</v>
      </c>
      <c r="AX6" s="28">
        <f t="shared" si="1"/>
        <v>9.7519196183164709</v>
      </c>
      <c r="AY6" s="28">
        <f t="shared" si="1"/>
        <v>9.3755441141129978</v>
      </c>
      <c r="AZ6" s="28">
        <f t="shared" si="1"/>
        <v>8.9876778488971141</v>
      </c>
      <c r="BA6" s="28">
        <f t="shared" si="1"/>
        <v>8.4947715628827947</v>
      </c>
      <c r="BB6" s="28">
        <f t="shared" si="1"/>
        <v>7.2598310091929168</v>
      </c>
      <c r="BC6" s="28">
        <f t="shared" si="1"/>
        <v>8.6129158067393377</v>
      </c>
      <c r="BD6" s="28">
        <f t="shared" si="1"/>
        <v>7.2831134245902938</v>
      </c>
      <c r="BE6" s="28">
        <f t="shared" si="1"/>
        <v>8.9956640700387815</v>
      </c>
      <c r="BF6" s="32"/>
      <c r="BG6" s="32"/>
      <c r="BH6" s="32"/>
      <c r="BI6" s="28">
        <f t="shared" ref="BI6:BI25" si="11">(AG6-6.7469)/0.9945</f>
        <v>2.4828371167402974</v>
      </c>
      <c r="BJ6" s="28">
        <f>(AH6-5.9974)/1.1314</f>
        <v>1.5655202206419703</v>
      </c>
      <c r="BK6" s="28">
        <f t="shared" ref="BK6:BL10" si="12">(AI6-8.051)/0.9447</f>
        <v>1.3385568255340776</v>
      </c>
      <c r="BL6" s="28">
        <f t="shared" si="12"/>
        <v>1.1465884050082307</v>
      </c>
      <c r="BM6" s="28">
        <f t="shared" ref="BM6:BM10" si="13">(AK6-8.3449)/0.9408</f>
        <v>0.52677326595079998</v>
      </c>
      <c r="BN6" s="28">
        <f t="shared" ref="BN6:BN10" si="14">(AL6-7.5263)/0.9176</f>
        <v>1.8707400210995015</v>
      </c>
      <c r="BO6" s="28">
        <f t="shared" ref="BO6:BO10" si="15">(AM6-7.0015)/1.1126</f>
        <v>1.154488571973729</v>
      </c>
      <c r="BP6" s="28">
        <f t="shared" ref="BP6:BP10" si="16">(AN6-7.5901)/0.8567</f>
        <v>1.2255045690696484</v>
      </c>
      <c r="BQ6" s="28">
        <f t="shared" ref="BQ6:BQ10" si="17">(AO6-5.9134)/1.2361</f>
        <v>1.941791429388088</v>
      </c>
      <c r="BR6" s="28">
        <f t="shared" ref="BR6:BR26" si="18">(AP6-4.7745)/0.7995</f>
        <v>3.0308854086328467</v>
      </c>
      <c r="BS6" s="28">
        <f t="shared" ref="BS6:BS10" si="19">(AQ6-6.7219)/0.9346</f>
        <v>-1.0652388561721362</v>
      </c>
      <c r="BT6" s="28">
        <f t="shared" ref="BT6:BT10" si="20">(AR6-6.9453)/0.8638</f>
        <v>1.1744460707755566</v>
      </c>
      <c r="BU6" s="28">
        <f t="shared" ref="BU6:BU10" si="21">(AS6-7.3329)/0.8373</f>
        <v>-1.7710371613389932</v>
      </c>
      <c r="BV6" s="28">
        <f t="shared" ref="BV6:BV10" si="22">(AT6-6.7448)/0.846</f>
        <v>1.2806848687382384</v>
      </c>
      <c r="BW6" s="28">
        <f t="shared" ref="BW6:BW10" si="23">(AU6-7.1878)/0.9406</f>
        <v>-0.37814200299263295</v>
      </c>
      <c r="BX6" s="28">
        <f t="shared" ref="BX6:BX10" si="24">(AV6-7.0163)/0.9277</f>
        <v>-0.19440345153587413</v>
      </c>
      <c r="BY6" s="28">
        <f t="shared" ref="BY6:BY10" si="25">(AW6-5.9407)/1.1253</f>
        <v>0.46045621770179151</v>
      </c>
      <c r="BZ6" s="28">
        <f t="shared" ref="BZ6:BZ10" si="26">(AX6-8.0877)/0.8323</f>
        <v>1.9995429752690987</v>
      </c>
      <c r="CA6" s="28">
        <f t="shared" ref="CA6:CA10" si="27">(AY6-7.9256)/0.8182</f>
        <v>1.7721145369261764</v>
      </c>
      <c r="CB6" s="28">
        <f t="shared" ref="CB6:CB10" si="28">(AZ6-8.1518)/0.9575</f>
        <v>0.87297947665494968</v>
      </c>
      <c r="CC6" s="28">
        <f t="shared" ref="CC6:CC10" si="29">(BA6-7.969)/0.9473</f>
        <v>0.55502117901698966</v>
      </c>
      <c r="CD6" s="28">
        <f t="shared" ref="CD6:CD10" si="30">(BB6-6.6282)/0.9938</f>
        <v>0.63557155282040367</v>
      </c>
      <c r="CE6" s="28">
        <f t="shared" ref="CE6:CE10" si="31">(BC6-7.0903)/0.8553</f>
        <v>1.7802125648770464</v>
      </c>
      <c r="CF6" s="28">
        <f t="shared" ref="CF6:CF10" si="32">(BD6-5.4628)/1.3003</f>
        <v>1.3999180378299578</v>
      </c>
      <c r="CG6" s="28">
        <f t="shared" ref="CG6:CG10" si="33">(BE6-8.125)/0.5654</f>
        <v>1.5399081535882235</v>
      </c>
      <c r="CH6" s="28"/>
      <c r="CI6" s="28"/>
      <c r="CJ6" s="28">
        <f t="shared" ref="CJ6:CJ10" si="34">10^BI6</f>
        <v>303.97447477908736</v>
      </c>
      <c r="CK6" s="28">
        <f t="shared" si="2"/>
        <v>36.772251404751657</v>
      </c>
      <c r="CL6" s="28">
        <f t="shared" si="2"/>
        <v>21.80503687894694</v>
      </c>
      <c r="CM6" s="28">
        <f t="shared" si="2"/>
        <v>14.014848422358295</v>
      </c>
      <c r="CN6" s="28">
        <f t="shared" si="2"/>
        <v>3.363359311378693</v>
      </c>
      <c r="CO6" s="28">
        <f t="shared" si="2"/>
        <v>74.257448225345243</v>
      </c>
      <c r="CP6" s="28">
        <f t="shared" si="2"/>
        <v>14.272122740028042</v>
      </c>
      <c r="CQ6" s="28">
        <f t="shared" si="2"/>
        <v>16.807556082936184</v>
      </c>
      <c r="CR6" s="28">
        <f t="shared" si="2"/>
        <v>87.45636637729821</v>
      </c>
      <c r="CS6" s="28">
        <f t="shared" si="2"/>
        <v>1073.7060707717962</v>
      </c>
      <c r="CT6" s="28">
        <f t="shared" si="2"/>
        <v>8.6052034730052893E-2</v>
      </c>
      <c r="CU6" s="28">
        <f t="shared" si="2"/>
        <v>14.943284701738637</v>
      </c>
      <c r="CV6" s="28">
        <f t="shared" si="2"/>
        <v>1.6941928270013066E-2</v>
      </c>
      <c r="CW6" s="28">
        <f t="shared" si="2"/>
        <v>19.084679401078041</v>
      </c>
      <c r="CX6" s="28">
        <f t="shared" si="2"/>
        <v>0.41865665290623205</v>
      </c>
      <c r="CY6" s="28">
        <f t="shared" si="2"/>
        <v>0.6391408096227732</v>
      </c>
      <c r="CZ6" s="28">
        <f t="shared" si="2"/>
        <v>2.8870627126025674</v>
      </c>
      <c r="DA6" s="28">
        <f t="shared" si="3"/>
        <v>99.894821518130215</v>
      </c>
      <c r="DB6" s="28">
        <f t="shared" si="3"/>
        <v>59.171766790250743</v>
      </c>
      <c r="DC6" s="28">
        <f t="shared" si="3"/>
        <v>7.464134845023902</v>
      </c>
      <c r="DD6" s="28">
        <f t="shared" si="3"/>
        <v>3.5893943843430858</v>
      </c>
      <c r="DE6" s="28">
        <f t="shared" si="3"/>
        <v>4.3208735093534987</v>
      </c>
      <c r="DF6" s="28">
        <f t="shared" si="3"/>
        <v>60.285458027716523</v>
      </c>
      <c r="DG6" s="28">
        <f t="shared" si="3"/>
        <v>25.114124207972189</v>
      </c>
      <c r="DH6" s="28">
        <f t="shared" si="3"/>
        <v>34.66635288479759</v>
      </c>
      <c r="DI6" s="38"/>
      <c r="DJ6" s="28"/>
      <c r="DK6" s="37">
        <f t="shared" si="4"/>
        <v>4863.5915964653977</v>
      </c>
      <c r="DL6" s="37">
        <f t="shared" si="4"/>
        <v>588.35602247602651</v>
      </c>
      <c r="DM6" s="37">
        <f t="shared" si="4"/>
        <v>348.88059006315103</v>
      </c>
      <c r="DN6" s="37">
        <f t="shared" si="4"/>
        <v>224.23757475773272</v>
      </c>
      <c r="DO6" s="37">
        <f t="shared" si="4"/>
        <v>53.813748982059089</v>
      </c>
      <c r="DP6" s="37">
        <f t="shared" si="4"/>
        <v>1188.1191716055239</v>
      </c>
      <c r="DQ6" s="37">
        <f t="shared" si="4"/>
        <v>228.35396384044867</v>
      </c>
      <c r="DR6" s="37">
        <f t="shared" si="4"/>
        <v>268.92089732697895</v>
      </c>
      <c r="DS6" s="37">
        <f t="shared" si="4"/>
        <v>1399.3018620367714</v>
      </c>
      <c r="DT6" s="37">
        <f t="shared" si="4"/>
        <v>17179.29713234874</v>
      </c>
      <c r="DU6" s="37">
        <f t="shared" si="5"/>
        <v>1.3768325556808463</v>
      </c>
      <c r="DV6" s="37">
        <f t="shared" si="5"/>
        <v>239.0925552278182</v>
      </c>
      <c r="DW6" s="37">
        <f t="shared" si="5"/>
        <v>0.27107085232020905</v>
      </c>
      <c r="DX6" s="37">
        <f t="shared" si="5"/>
        <v>305.35487041724866</v>
      </c>
      <c r="DY6" s="37">
        <f t="shared" si="5"/>
        <v>6.6985064464997128</v>
      </c>
      <c r="DZ6" s="37">
        <f t="shared" si="5"/>
        <v>10.226252953964371</v>
      </c>
      <c r="EA6" s="37">
        <f t="shared" si="5"/>
        <v>46.193003401641079</v>
      </c>
      <c r="EB6" s="37">
        <f t="shared" si="5"/>
        <v>1598.3171442900834</v>
      </c>
      <c r="EC6" s="37">
        <f t="shared" si="5"/>
        <v>946.74826864401189</v>
      </c>
      <c r="ED6" s="37">
        <f t="shared" si="5"/>
        <v>119.42615752038243</v>
      </c>
      <c r="EE6" s="37">
        <f t="shared" si="6"/>
        <v>57.430310149489372</v>
      </c>
      <c r="EF6" s="37">
        <f t="shared" si="6"/>
        <v>69.133976149655979</v>
      </c>
      <c r="EG6" s="37">
        <f t="shared" si="6"/>
        <v>964.56732844346436</v>
      </c>
      <c r="EH6" s="37">
        <f t="shared" si="6"/>
        <v>401.82598732755503</v>
      </c>
      <c r="EI6" s="37">
        <f t="shared" si="6"/>
        <v>554.66164615676144</v>
      </c>
      <c r="EJ6" s="37"/>
      <c r="EK6" s="37"/>
      <c r="EL6" s="37"/>
      <c r="EM6" s="37">
        <f t="shared" si="7"/>
        <v>7.2953873946980963</v>
      </c>
      <c r="EN6" s="37">
        <f t="shared" si="7"/>
        <v>0.88253403371403971</v>
      </c>
      <c r="EO6" s="37">
        <f t="shared" si="7"/>
        <v>0.52332088509472663</v>
      </c>
      <c r="EP6" s="37">
        <f t="shared" si="7"/>
        <v>0.33635636213659903</v>
      </c>
      <c r="EQ6" s="37">
        <f t="shared" si="7"/>
        <v>8.0720623473088643E-2</v>
      </c>
      <c r="ER6" s="37">
        <f t="shared" si="7"/>
        <v>1.7821787574082859</v>
      </c>
      <c r="ES6" s="37">
        <f t="shared" si="7"/>
        <v>0.34253094576067306</v>
      </c>
      <c r="ET6" s="37">
        <f t="shared" si="7"/>
        <v>0.40338134599046838</v>
      </c>
      <c r="EU6" s="37">
        <f t="shared" si="7"/>
        <v>2.0989527930551573</v>
      </c>
      <c r="EV6" s="37">
        <f t="shared" si="7"/>
        <v>25.768945698523108</v>
      </c>
      <c r="EW6" s="37">
        <f t="shared" si="8"/>
        <v>2.0652488335212694E-3</v>
      </c>
      <c r="EX6" s="37">
        <f t="shared" si="8"/>
        <v>0.35863883284172732</v>
      </c>
      <c r="EY6" s="37">
        <f t="shared" si="8"/>
        <v>4.0660627848031363E-4</v>
      </c>
      <c r="EZ6" s="37">
        <f t="shared" si="8"/>
        <v>0.45803230562587299</v>
      </c>
      <c r="FA6" s="37">
        <f t="shared" si="8"/>
        <v>1.0047759669749568E-2</v>
      </c>
      <c r="FB6" s="37">
        <f t="shared" si="8"/>
        <v>1.5339379430946558E-2</v>
      </c>
      <c r="FC6" s="37">
        <f t="shared" si="8"/>
        <v>6.9289505102461624E-2</v>
      </c>
      <c r="FD6" s="37">
        <f t="shared" si="8"/>
        <v>2.397475716435125</v>
      </c>
      <c r="FE6" s="37">
        <f t="shared" si="8"/>
        <v>1.420122402966018</v>
      </c>
      <c r="FF6" s="37">
        <f t="shared" si="8"/>
        <v>0.17913923628057365</v>
      </c>
      <c r="FG6" s="37">
        <f t="shared" si="9"/>
        <v>8.6145465224234052E-2</v>
      </c>
      <c r="FH6" s="37">
        <f t="shared" si="9"/>
        <v>0.10370096422448397</v>
      </c>
      <c r="FI6" s="37">
        <f t="shared" si="9"/>
        <v>1.4468509926651967</v>
      </c>
      <c r="FJ6" s="37">
        <f t="shared" si="9"/>
        <v>0.6027389809913325</v>
      </c>
      <c r="FK6" s="37">
        <f t="shared" si="9"/>
        <v>0.83199246923514214</v>
      </c>
    </row>
    <row r="7" spans="1:167" s="4" customFormat="1" ht="14" x14ac:dyDescent="0.2">
      <c r="A7" s="5" t="s">
        <v>54</v>
      </c>
      <c r="B7" s="5" t="s">
        <v>124</v>
      </c>
      <c r="C7" s="5" t="s">
        <v>131</v>
      </c>
      <c r="D7" s="23">
        <v>21886038.943544</v>
      </c>
      <c r="E7" s="23">
        <v>1541370502.9066</v>
      </c>
      <c r="F7" s="23">
        <v>54104788.118079901</v>
      </c>
      <c r="G7" s="23">
        <v>1909532098.35794</v>
      </c>
      <c r="H7" s="23">
        <v>1346266351.9888</v>
      </c>
      <c r="I7" s="23">
        <v>629529196.91568696</v>
      </c>
      <c r="J7" s="23">
        <v>1721778343.0293701</v>
      </c>
      <c r="K7" s="23">
        <v>191773520.84074199</v>
      </c>
      <c r="L7" s="23">
        <v>401492638.896878</v>
      </c>
      <c r="M7" s="23">
        <v>199036738.46160099</v>
      </c>
      <c r="N7" s="23">
        <f>PeakArea!N59</f>
        <v>15312580.2489499</v>
      </c>
      <c r="O7" s="23">
        <v>713478.26429610595</v>
      </c>
      <c r="P7" s="23">
        <v>86625647.2740715</v>
      </c>
      <c r="Q7" s="23">
        <v>560495.94707164203</v>
      </c>
      <c r="R7" s="23">
        <v>63287901.225360297</v>
      </c>
      <c r="S7" s="23">
        <v>5547642.1849529203</v>
      </c>
      <c r="T7" s="23">
        <v>4942839.5383385401</v>
      </c>
      <c r="U7" s="23">
        <v>2349328.5226929202</v>
      </c>
      <c r="V7" s="23">
        <v>4673893033.9437599</v>
      </c>
      <c r="W7" s="23">
        <v>2349157038.6831102</v>
      </c>
      <c r="X7" s="23">
        <v>931868002.21326101</v>
      </c>
      <c r="Y7" s="23">
        <v>301955153.941998</v>
      </c>
      <c r="Z7" s="23">
        <v>14653345.265357399</v>
      </c>
      <c r="AA7" s="23">
        <v>432372931.45702499</v>
      </c>
      <c r="AB7" s="23">
        <v>18798770.3063641</v>
      </c>
      <c r="AC7" s="23">
        <v>899449552.56668997</v>
      </c>
      <c r="AD7" s="33"/>
      <c r="AE7" s="33"/>
      <c r="AF7" s="32"/>
      <c r="AG7" s="28">
        <f t="shared" si="10"/>
        <v>9.1879070436681083</v>
      </c>
      <c r="AH7" s="28">
        <f t="shared" si="0"/>
        <v>7.7332357006194208</v>
      </c>
      <c r="AI7" s="28">
        <f t="shared" si="0"/>
        <v>9.2809269630615585</v>
      </c>
      <c r="AJ7" s="28">
        <f t="shared" si="0"/>
        <v>9.1291309913555274</v>
      </c>
      <c r="AK7" s="28">
        <f t="shared" si="0"/>
        <v>8.7990158770416933</v>
      </c>
      <c r="AL7" s="28">
        <f t="shared" si="0"/>
        <v>9.2359772408485536</v>
      </c>
      <c r="AM7" s="28">
        <f t="shared" si="0"/>
        <v>8.2827886416947614</v>
      </c>
      <c r="AN7" s="28">
        <f t="shared" si="0"/>
        <v>8.6036775871843822</v>
      </c>
      <c r="AO7" s="28">
        <f t="shared" si="0"/>
        <v>8.298933246452572</v>
      </c>
      <c r="AP7" s="28">
        <f t="shared" si="0"/>
        <v>7.1850483777304719</v>
      </c>
      <c r="AQ7" s="28">
        <f t="shared" si="0"/>
        <v>5.8533807471212373</v>
      </c>
      <c r="AR7" s="28">
        <f t="shared" si="0"/>
        <v>7.9376464927166284</v>
      </c>
      <c r="AS7" s="28">
        <f t="shared" si="0"/>
        <v>5.7485724765727664</v>
      </c>
      <c r="AT7" s="28">
        <f t="shared" si="0"/>
        <v>7.8013206936938522</v>
      </c>
      <c r="AU7" s="28">
        <f t="shared" si="0"/>
        <v>6.7441084419268735</v>
      </c>
      <c r="AV7" s="28">
        <f t="shared" si="0"/>
        <v>6.6939765119891463</v>
      </c>
      <c r="AW7" s="28">
        <f t="shared" si="0"/>
        <v>6.3709437513951439</v>
      </c>
      <c r="AX7" s="28">
        <f t="shared" si="1"/>
        <v>9.6696787689677297</v>
      </c>
      <c r="AY7" s="28">
        <f t="shared" si="1"/>
        <v>9.3709120498784504</v>
      </c>
      <c r="AZ7" s="28">
        <f t="shared" si="1"/>
        <v>8.9693543995103333</v>
      </c>
      <c r="BA7" s="28">
        <f t="shared" si="1"/>
        <v>8.4799424467923803</v>
      </c>
      <c r="BB7" s="28">
        <f t="shared" si="1"/>
        <v>7.1659367826721523</v>
      </c>
      <c r="BC7" s="28">
        <f t="shared" si="1"/>
        <v>8.6358584972913999</v>
      </c>
      <c r="BD7" s="28">
        <f t="shared" si="1"/>
        <v>7.274129441464364</v>
      </c>
      <c r="BE7" s="28">
        <f t="shared" si="1"/>
        <v>8.9539768100870099</v>
      </c>
      <c r="BF7" s="32"/>
      <c r="BG7" s="32"/>
      <c r="BH7" s="32"/>
      <c r="BI7" s="28">
        <f t="shared" si="11"/>
        <v>2.4545068312399279</v>
      </c>
      <c r="BJ7" s="28">
        <f t="shared" ref="BJ7:BJ10" si="35">(AH7-5.9974)/1.1314</f>
        <v>1.5342369636021045</v>
      </c>
      <c r="BK7" s="28">
        <f t="shared" si="12"/>
        <v>1.3019233228131242</v>
      </c>
      <c r="BL7" s="28">
        <f t="shared" si="12"/>
        <v>1.1412416548698288</v>
      </c>
      <c r="BM7" s="28">
        <f t="shared" si="13"/>
        <v>0.48269119583513226</v>
      </c>
      <c r="BN7" s="28">
        <f t="shared" si="14"/>
        <v>1.8632053627381797</v>
      </c>
      <c r="BO7" s="28">
        <f t="shared" si="15"/>
        <v>1.1516166112661885</v>
      </c>
      <c r="BP7" s="28">
        <f t="shared" si="16"/>
        <v>1.1831184629209555</v>
      </c>
      <c r="BQ7" s="28">
        <f t="shared" si="17"/>
        <v>1.929886939934125</v>
      </c>
      <c r="BR7" s="28">
        <f t="shared" si="18"/>
        <v>3.0150698908448681</v>
      </c>
      <c r="BS7" s="28">
        <f t="shared" si="19"/>
        <v>-0.92929515608684188</v>
      </c>
      <c r="BT7" s="28">
        <f t="shared" si="20"/>
        <v>1.1488151108087854</v>
      </c>
      <c r="BU7" s="28">
        <f t="shared" si="21"/>
        <v>-1.892186221697401</v>
      </c>
      <c r="BV7" s="28">
        <f t="shared" si="22"/>
        <v>1.2488424275341046</v>
      </c>
      <c r="BW7" s="28">
        <f t="shared" si="23"/>
        <v>-0.47171120356488055</v>
      </c>
      <c r="BX7" s="28">
        <f t="shared" si="24"/>
        <v>-0.34744366498960211</v>
      </c>
      <c r="BY7" s="28">
        <f t="shared" si="25"/>
        <v>0.38233693361338689</v>
      </c>
      <c r="BZ7" s="28">
        <f t="shared" si="26"/>
        <v>1.900731429734146</v>
      </c>
      <c r="CA7" s="28">
        <f t="shared" si="27"/>
        <v>1.7664532508903081</v>
      </c>
      <c r="CB7" s="28">
        <f t="shared" si="28"/>
        <v>0.85384271489329877</v>
      </c>
      <c r="CC7" s="28">
        <f t="shared" si="29"/>
        <v>0.53936709257086457</v>
      </c>
      <c r="CD7" s="28">
        <f t="shared" si="30"/>
        <v>0.54109155028391287</v>
      </c>
      <c r="CE7" s="28">
        <f t="shared" si="31"/>
        <v>1.8070367090978603</v>
      </c>
      <c r="CF7" s="28">
        <f t="shared" si="32"/>
        <v>1.3930088760012032</v>
      </c>
      <c r="CG7" s="28">
        <f t="shared" si="33"/>
        <v>1.4661775912398476</v>
      </c>
      <c r="CH7" s="28"/>
      <c r="CI7" s="28"/>
      <c r="CJ7" s="28">
        <f t="shared" si="34"/>
        <v>284.77825940497326</v>
      </c>
      <c r="CK7" s="28">
        <f t="shared" si="2"/>
        <v>34.216608728106984</v>
      </c>
      <c r="CL7" s="28">
        <f t="shared" si="2"/>
        <v>20.04118157547876</v>
      </c>
      <c r="CM7" s="28">
        <f t="shared" si="2"/>
        <v>13.843364522849358</v>
      </c>
      <c r="CN7" s="28">
        <f t="shared" si="2"/>
        <v>3.0387235794029044</v>
      </c>
      <c r="CO7" s="28">
        <f t="shared" si="2"/>
        <v>72.98025268779034</v>
      </c>
      <c r="CP7" s="28">
        <f t="shared" si="2"/>
        <v>14.17805351514658</v>
      </c>
      <c r="CQ7" s="28">
        <f t="shared" si="2"/>
        <v>15.24468527826695</v>
      </c>
      <c r="CR7" s="28">
        <f t="shared" si="2"/>
        <v>85.091648991658943</v>
      </c>
      <c r="CS7" s="28">
        <f t="shared" si="2"/>
        <v>1035.3087651172689</v>
      </c>
      <c r="CT7" s="28">
        <f t="shared" si="2"/>
        <v>0.11768059184854941</v>
      </c>
      <c r="CU7" s="28">
        <f t="shared" si="2"/>
        <v>14.086889593238304</v>
      </c>
      <c r="CV7" s="28">
        <f t="shared" si="2"/>
        <v>1.2817808483218507E-2</v>
      </c>
      <c r="CW7" s="28">
        <f t="shared" si="2"/>
        <v>17.735458791105195</v>
      </c>
      <c r="CX7" s="28">
        <f t="shared" si="2"/>
        <v>0.33751167201251414</v>
      </c>
      <c r="CY7" s="28">
        <f t="shared" si="2"/>
        <v>0.44932060503157645</v>
      </c>
      <c r="CZ7" s="28">
        <f t="shared" si="2"/>
        <v>2.4117758028982963</v>
      </c>
      <c r="DA7" s="28">
        <f t="shared" si="3"/>
        <v>79.566715298976334</v>
      </c>
      <c r="DB7" s="28">
        <f t="shared" si="3"/>
        <v>58.405433387922699</v>
      </c>
      <c r="DC7" s="28">
        <f t="shared" si="3"/>
        <v>7.1423760926425377</v>
      </c>
      <c r="DD7" s="28">
        <f t="shared" si="3"/>
        <v>3.4623191081155484</v>
      </c>
      <c r="DE7" s="28">
        <f t="shared" si="3"/>
        <v>3.4760943059435561</v>
      </c>
      <c r="DF7" s="28">
        <f t="shared" si="3"/>
        <v>64.126377764204548</v>
      </c>
      <c r="DG7" s="28">
        <f t="shared" si="3"/>
        <v>24.717746620076952</v>
      </c>
      <c r="DH7" s="28">
        <f t="shared" si="3"/>
        <v>29.253483636524852</v>
      </c>
      <c r="DI7" s="38"/>
      <c r="DJ7" s="28"/>
      <c r="DK7" s="37">
        <f t="shared" si="4"/>
        <v>4556.4521504795721</v>
      </c>
      <c r="DL7" s="37">
        <f t="shared" si="4"/>
        <v>547.46573964971174</v>
      </c>
      <c r="DM7" s="37">
        <f t="shared" si="4"/>
        <v>320.65890520766015</v>
      </c>
      <c r="DN7" s="37">
        <f t="shared" si="4"/>
        <v>221.49383236558972</v>
      </c>
      <c r="DO7" s="37">
        <f t="shared" si="4"/>
        <v>48.61957727044647</v>
      </c>
      <c r="DP7" s="37">
        <f t="shared" si="4"/>
        <v>1167.6840430046454</v>
      </c>
      <c r="DQ7" s="37">
        <f t="shared" si="4"/>
        <v>226.84885624234528</v>
      </c>
      <c r="DR7" s="37">
        <f t="shared" si="4"/>
        <v>243.91496445227119</v>
      </c>
      <c r="DS7" s="37">
        <f t="shared" si="4"/>
        <v>1361.4663838665431</v>
      </c>
      <c r="DT7" s="37">
        <f t="shared" si="4"/>
        <v>16564.940241876302</v>
      </c>
      <c r="DU7" s="37">
        <f t="shared" si="5"/>
        <v>1.8828894695767906</v>
      </c>
      <c r="DV7" s="37">
        <f t="shared" si="5"/>
        <v>225.39023349181286</v>
      </c>
      <c r="DW7" s="37">
        <f t="shared" si="5"/>
        <v>0.20508493573149611</v>
      </c>
      <c r="DX7" s="37">
        <f t="shared" si="5"/>
        <v>283.76734065768312</v>
      </c>
      <c r="DY7" s="37">
        <f t="shared" si="5"/>
        <v>5.4001867522002263</v>
      </c>
      <c r="DZ7" s="37">
        <f t="shared" si="5"/>
        <v>7.1891296805052232</v>
      </c>
      <c r="EA7" s="37">
        <f t="shared" si="5"/>
        <v>38.588412846372741</v>
      </c>
      <c r="EB7" s="37">
        <f t="shared" si="5"/>
        <v>1273.0674447836213</v>
      </c>
      <c r="EC7" s="37">
        <f t="shared" si="5"/>
        <v>934.48693420676318</v>
      </c>
      <c r="ED7" s="37">
        <f t="shared" si="5"/>
        <v>114.2780174822806</v>
      </c>
      <c r="EE7" s="37">
        <f t="shared" si="6"/>
        <v>55.397105729848775</v>
      </c>
      <c r="EF7" s="37">
        <f t="shared" si="6"/>
        <v>55.617508895096897</v>
      </c>
      <c r="EG7" s="37">
        <f t="shared" si="6"/>
        <v>1026.0220442272728</v>
      </c>
      <c r="EH7" s="37">
        <f t="shared" si="6"/>
        <v>395.48394592123122</v>
      </c>
      <c r="EI7" s="37">
        <f t="shared" si="6"/>
        <v>468.05573818439763</v>
      </c>
      <c r="EJ7" s="37"/>
      <c r="EK7" s="37"/>
      <c r="EL7" s="37"/>
      <c r="EM7" s="37">
        <f t="shared" si="7"/>
        <v>6.8346782257193581</v>
      </c>
      <c r="EN7" s="37">
        <f t="shared" si="7"/>
        <v>0.82119860947456758</v>
      </c>
      <c r="EO7" s="37">
        <f t="shared" si="7"/>
        <v>0.48098835781149024</v>
      </c>
      <c r="EP7" s="37">
        <f t="shared" si="7"/>
        <v>0.33224074854838459</v>
      </c>
      <c r="EQ7" s="37">
        <f t="shared" si="7"/>
        <v>7.2929365905669702E-2</v>
      </c>
      <c r="ER7" s="37">
        <f t="shared" si="7"/>
        <v>1.7515260645069681</v>
      </c>
      <c r="ES7" s="37">
        <f t="shared" si="7"/>
        <v>0.34027328436351789</v>
      </c>
      <c r="ET7" s="37">
        <f t="shared" si="7"/>
        <v>0.36587244667840679</v>
      </c>
      <c r="EU7" s="37">
        <f t="shared" si="7"/>
        <v>2.0421995757998146</v>
      </c>
      <c r="EV7" s="37">
        <f t="shared" si="7"/>
        <v>24.84741036281445</v>
      </c>
      <c r="EW7" s="37">
        <f t="shared" si="8"/>
        <v>2.8243342043651862E-3</v>
      </c>
      <c r="EX7" s="37">
        <f t="shared" si="8"/>
        <v>0.3380853502377193</v>
      </c>
      <c r="EY7" s="37">
        <f t="shared" si="8"/>
        <v>3.0762740359724415E-4</v>
      </c>
      <c r="EZ7" s="37">
        <f t="shared" si="8"/>
        <v>0.42565101098652469</v>
      </c>
      <c r="FA7" s="37">
        <f t="shared" si="8"/>
        <v>8.1002801283003387E-3</v>
      </c>
      <c r="FB7" s="37">
        <f t="shared" si="8"/>
        <v>1.0783694520757834E-2</v>
      </c>
      <c r="FC7" s="37">
        <f t="shared" si="8"/>
        <v>5.7882619269559114E-2</v>
      </c>
      <c r="FD7" s="37">
        <f t="shared" si="8"/>
        <v>1.909601167175432</v>
      </c>
      <c r="FE7" s="37">
        <f t="shared" si="8"/>
        <v>1.4017304013101448</v>
      </c>
      <c r="FF7" s="37">
        <f t="shared" si="8"/>
        <v>0.17141702622342092</v>
      </c>
      <c r="FG7" s="37">
        <f t="shared" si="9"/>
        <v>8.3095658594773164E-2</v>
      </c>
      <c r="FH7" s="37">
        <f t="shared" si="9"/>
        <v>8.3426263342645343E-2</v>
      </c>
      <c r="FI7" s="37">
        <f t="shared" si="9"/>
        <v>1.5390330663409091</v>
      </c>
      <c r="FJ7" s="37">
        <f t="shared" si="9"/>
        <v>0.59322591888184684</v>
      </c>
      <c r="FK7" s="37">
        <f t="shared" si="9"/>
        <v>0.70208360727659647</v>
      </c>
    </row>
    <row r="8" spans="1:167" s="4" customFormat="1" ht="14" x14ac:dyDescent="0.2">
      <c r="A8" s="5" t="s">
        <v>55</v>
      </c>
      <c r="B8" s="5" t="s">
        <v>124</v>
      </c>
      <c r="C8" s="5" t="s">
        <v>131</v>
      </c>
      <c r="D8" s="23">
        <v>24009116.033979099</v>
      </c>
      <c r="E8" s="23">
        <v>1675113557.39381</v>
      </c>
      <c r="F8" s="23">
        <v>58068054.601466</v>
      </c>
      <c r="G8" s="23">
        <v>2092640362.4921401</v>
      </c>
      <c r="H8" s="23">
        <v>1432556259.0404999</v>
      </c>
      <c r="I8" s="23">
        <v>672097810.36131704</v>
      </c>
      <c r="J8" s="23">
        <v>1669254057.99264</v>
      </c>
      <c r="K8" s="23">
        <v>200606823.39605099</v>
      </c>
      <c r="L8" s="23">
        <v>414405433.19104099</v>
      </c>
      <c r="M8" s="23">
        <v>199559832.56183001</v>
      </c>
      <c r="N8" s="23">
        <f>PeakArea!N60</f>
        <v>17699422.3204506</v>
      </c>
      <c r="O8" s="23">
        <v>399041.27800677897</v>
      </c>
      <c r="P8" s="23">
        <v>87343476.6348432</v>
      </c>
      <c r="Q8" s="23">
        <v>636456.50865568803</v>
      </c>
      <c r="R8" s="23">
        <v>66168963.691237003</v>
      </c>
      <c r="S8" s="23">
        <v>6913105.7220123503</v>
      </c>
      <c r="T8" s="23">
        <v>7087526.7868526997</v>
      </c>
      <c r="U8" s="23">
        <v>4369511.8455453496</v>
      </c>
      <c r="V8" s="23">
        <v>4579377830.3075705</v>
      </c>
      <c r="W8" s="23">
        <v>2440633007.54388</v>
      </c>
      <c r="X8" s="23">
        <v>937565814.18650901</v>
      </c>
      <c r="Y8" s="23">
        <v>307881233.31280202</v>
      </c>
      <c r="Z8" s="23">
        <v>17513261.0824687</v>
      </c>
      <c r="AA8" s="23">
        <v>423155672.55645901</v>
      </c>
      <c r="AB8" s="23">
        <v>20519686.561570998</v>
      </c>
      <c r="AC8" s="23">
        <v>968886499.14855599</v>
      </c>
      <c r="AD8" s="33"/>
      <c r="AE8" s="33"/>
      <c r="AF8" s="32"/>
      <c r="AG8" s="28">
        <f t="shared" si="10"/>
        <v>9.2240442535685894</v>
      </c>
      <c r="AH8" s="28">
        <f t="shared" si="0"/>
        <v>7.7639372765240973</v>
      </c>
      <c r="AI8" s="28">
        <f t="shared" si="0"/>
        <v>9.3206945976623707</v>
      </c>
      <c r="AJ8" s="28">
        <f t="shared" si="0"/>
        <v>9.156111686493583</v>
      </c>
      <c r="AK8" s="28">
        <f t="shared" si="0"/>
        <v>8.8274324805078379</v>
      </c>
      <c r="AL8" s="28">
        <f t="shared" si="0"/>
        <v>9.2225224406860615</v>
      </c>
      <c r="AM8" s="28">
        <f t="shared" si="0"/>
        <v>8.3023457009319301</v>
      </c>
      <c r="AN8" s="28">
        <f t="shared" si="0"/>
        <v>8.6174254407270894</v>
      </c>
      <c r="AO8" s="28">
        <f t="shared" si="0"/>
        <v>8.3000731308779692</v>
      </c>
      <c r="AP8" s="28">
        <f t="shared" si="0"/>
        <v>7.2479590919474131</v>
      </c>
      <c r="AQ8" s="28">
        <f t="shared" si="0"/>
        <v>5.6010178227126506</v>
      </c>
      <c r="AR8" s="28">
        <f t="shared" si="0"/>
        <v>7.9412304746620075</v>
      </c>
      <c r="AS8" s="28">
        <f t="shared" si="0"/>
        <v>5.8037687321119451</v>
      </c>
      <c r="AT8" s="28">
        <f t="shared" si="0"/>
        <v>7.8206543329706069</v>
      </c>
      <c r="AU8" s="28">
        <f t="shared" si="0"/>
        <v>6.8396731985916031</v>
      </c>
      <c r="AV8" s="28">
        <f t="shared" si="0"/>
        <v>6.850494713292191</v>
      </c>
      <c r="AW8" s="28">
        <f t="shared" si="0"/>
        <v>6.6404329210372808</v>
      </c>
      <c r="AX8" s="28">
        <f t="shared" si="1"/>
        <v>9.66080647730106</v>
      </c>
      <c r="AY8" s="28">
        <f t="shared" si="1"/>
        <v>9.3875024804491396</v>
      </c>
      <c r="AZ8" s="28">
        <f t="shared" si="1"/>
        <v>8.9720017635835418</v>
      </c>
      <c r="BA8" s="28">
        <f t="shared" si="1"/>
        <v>8.4883832175908065</v>
      </c>
      <c r="BB8" s="28">
        <f t="shared" si="1"/>
        <v>7.2433670220545299</v>
      </c>
      <c r="BC8" s="28">
        <f t="shared" si="1"/>
        <v>8.6265001671263395</v>
      </c>
      <c r="BD8" s="28">
        <f t="shared" si="1"/>
        <v>7.3121707226376449</v>
      </c>
      <c r="BE8" s="28">
        <f t="shared" si="1"/>
        <v>8.9862729043153902</v>
      </c>
      <c r="BF8" s="32"/>
      <c r="BG8" s="32"/>
      <c r="BH8" s="32"/>
      <c r="BI8" s="28">
        <f t="shared" si="11"/>
        <v>2.4908438949910399</v>
      </c>
      <c r="BJ8" s="28">
        <f t="shared" si="35"/>
        <v>1.5613728800814013</v>
      </c>
      <c r="BK8" s="28">
        <f t="shared" si="12"/>
        <v>1.3440188394859434</v>
      </c>
      <c r="BL8" s="28">
        <f t="shared" si="12"/>
        <v>1.1698017217038033</v>
      </c>
      <c r="BM8" s="28">
        <f t="shared" si="13"/>
        <v>0.5128959189071397</v>
      </c>
      <c r="BN8" s="28">
        <f t="shared" si="14"/>
        <v>1.8485423285593523</v>
      </c>
      <c r="BO8" s="28">
        <f t="shared" si="15"/>
        <v>1.1691944103288963</v>
      </c>
      <c r="BP8" s="28">
        <f t="shared" si="16"/>
        <v>1.1991659165718336</v>
      </c>
      <c r="BQ8" s="28">
        <f t="shared" si="17"/>
        <v>1.9308091019156775</v>
      </c>
      <c r="BR8" s="28">
        <f t="shared" si="18"/>
        <v>3.0937574633488598</v>
      </c>
      <c r="BS8" s="28">
        <f t="shared" si="19"/>
        <v>-1.1993175447114799</v>
      </c>
      <c r="BT8" s="28">
        <f t="shared" si="20"/>
        <v>1.1529641984973464</v>
      </c>
      <c r="BU8" s="28">
        <f t="shared" si="21"/>
        <v>-1.82626450243408</v>
      </c>
      <c r="BV8" s="28">
        <f t="shared" si="22"/>
        <v>1.2716954290432709</v>
      </c>
      <c r="BW8" s="28">
        <f t="shared" si="23"/>
        <v>-0.3701114197410133</v>
      </c>
      <c r="BX8" s="28">
        <f t="shared" si="24"/>
        <v>-0.17872726819856555</v>
      </c>
      <c r="BY8" s="28">
        <f t="shared" si="25"/>
        <v>0.62181900029972559</v>
      </c>
      <c r="BZ8" s="28">
        <f t="shared" si="26"/>
        <v>1.8900714613733751</v>
      </c>
      <c r="CA8" s="28">
        <f t="shared" si="27"/>
        <v>1.7867299932157654</v>
      </c>
      <c r="CB8" s="28">
        <f t="shared" si="28"/>
        <v>0.85660758598803355</v>
      </c>
      <c r="CC8" s="28">
        <f t="shared" si="29"/>
        <v>0.54827743860530576</v>
      </c>
      <c r="CD8" s="28">
        <f t="shared" si="30"/>
        <v>0.61900485213778444</v>
      </c>
      <c r="CE8" s="28">
        <f t="shared" si="31"/>
        <v>1.7960951328496897</v>
      </c>
      <c r="CF8" s="28">
        <f t="shared" si="32"/>
        <v>1.4222646486485004</v>
      </c>
      <c r="CG8" s="28">
        <f t="shared" si="33"/>
        <v>1.5232983804658475</v>
      </c>
      <c r="CH8" s="28"/>
      <c r="CI8" s="28"/>
      <c r="CJ8" s="28">
        <f t="shared" si="34"/>
        <v>309.63061472008559</v>
      </c>
      <c r="CK8" s="28">
        <f t="shared" si="2"/>
        <v>36.422762342545788</v>
      </c>
      <c r="CL8" s="28">
        <f t="shared" si="2"/>
        <v>22.081005172807796</v>
      </c>
      <c r="CM8" s="28">
        <f t="shared" si="2"/>
        <v>14.784332514447597</v>
      </c>
      <c r="CN8" s="28">
        <f t="shared" si="2"/>
        <v>3.2575862177719834</v>
      </c>
      <c r="CO8" s="28">
        <f t="shared" si="2"/>
        <v>70.557360950878575</v>
      </c>
      <c r="CP8" s="28">
        <f t="shared" si="2"/>
        <v>14.763672757610884</v>
      </c>
      <c r="CQ8" s="28">
        <f t="shared" si="2"/>
        <v>15.818522499751504</v>
      </c>
      <c r="CR8" s="28">
        <f t="shared" si="2"/>
        <v>85.272520851615383</v>
      </c>
      <c r="CS8" s="28">
        <f t="shared" si="2"/>
        <v>1240.9590864452023</v>
      </c>
      <c r="CT8" s="28">
        <f t="shared" si="2"/>
        <v>6.3194961745814043E-2</v>
      </c>
      <c r="CU8" s="28">
        <f t="shared" si="2"/>
        <v>14.222115408506637</v>
      </c>
      <c r="CV8" s="28">
        <f t="shared" si="2"/>
        <v>1.4918855158286568E-2</v>
      </c>
      <c r="CW8" s="28">
        <f t="shared" si="2"/>
        <v>18.693706898759803</v>
      </c>
      <c r="CX8" s="28">
        <f t="shared" si="2"/>
        <v>0.42647009239832184</v>
      </c>
      <c r="CY8" s="28">
        <f t="shared" si="2"/>
        <v>0.66263249844515115</v>
      </c>
      <c r="CZ8" s="28">
        <f t="shared" si="2"/>
        <v>4.1861906205761406</v>
      </c>
      <c r="DA8" s="28">
        <f t="shared" si="3"/>
        <v>77.637485541288996</v>
      </c>
      <c r="DB8" s="28">
        <f t="shared" si="3"/>
        <v>61.196980348118778</v>
      </c>
      <c r="DC8" s="28">
        <f t="shared" si="3"/>
        <v>7.1879920150015026</v>
      </c>
      <c r="DD8" s="28">
        <f t="shared" si="3"/>
        <v>3.534088644645883</v>
      </c>
      <c r="DE8" s="28">
        <f t="shared" si="3"/>
        <v>4.1591525726469412</v>
      </c>
      <c r="DF8" s="28">
        <f t="shared" si="3"/>
        <v>62.530965278036099</v>
      </c>
      <c r="DG8" s="28">
        <f t="shared" si="3"/>
        <v>26.440194686024135</v>
      </c>
      <c r="DH8" s="28">
        <f t="shared" si="3"/>
        <v>33.365557089614619</v>
      </c>
      <c r="DI8" s="38"/>
      <c r="DJ8" s="28"/>
      <c r="DK8" s="37">
        <f t="shared" si="4"/>
        <v>4954.0898355213694</v>
      </c>
      <c r="DL8" s="37">
        <f t="shared" si="4"/>
        <v>582.76419748073261</v>
      </c>
      <c r="DM8" s="37">
        <f t="shared" si="4"/>
        <v>353.29608276492473</v>
      </c>
      <c r="DN8" s="37">
        <f t="shared" si="4"/>
        <v>236.54932023116154</v>
      </c>
      <c r="DO8" s="37">
        <f t="shared" si="4"/>
        <v>52.121379484351735</v>
      </c>
      <c r="DP8" s="37">
        <f t="shared" si="4"/>
        <v>1128.9177752140572</v>
      </c>
      <c r="DQ8" s="37">
        <f t="shared" si="4"/>
        <v>236.21876412177414</v>
      </c>
      <c r="DR8" s="37">
        <f t="shared" si="4"/>
        <v>253.09635999602406</v>
      </c>
      <c r="DS8" s="37">
        <f t="shared" si="4"/>
        <v>1364.3603336258461</v>
      </c>
      <c r="DT8" s="37">
        <f t="shared" si="4"/>
        <v>19855.345383123236</v>
      </c>
      <c r="DU8" s="37">
        <f t="shared" si="5"/>
        <v>1.0111193879330247</v>
      </c>
      <c r="DV8" s="37">
        <f t="shared" si="5"/>
        <v>227.55384653610619</v>
      </c>
      <c r="DW8" s="37">
        <f t="shared" si="5"/>
        <v>0.23870168253258509</v>
      </c>
      <c r="DX8" s="37">
        <f t="shared" si="5"/>
        <v>299.09931038015685</v>
      </c>
      <c r="DY8" s="37">
        <f t="shared" si="5"/>
        <v>6.8235214783731495</v>
      </c>
      <c r="DZ8" s="37">
        <f t="shared" si="5"/>
        <v>10.602119975122418</v>
      </c>
      <c r="EA8" s="37">
        <f t="shared" si="5"/>
        <v>66.979049929218249</v>
      </c>
      <c r="EB8" s="37">
        <f t="shared" si="5"/>
        <v>1242.1997686606239</v>
      </c>
      <c r="EC8" s="37">
        <f t="shared" si="5"/>
        <v>979.15168556990045</v>
      </c>
      <c r="ED8" s="37">
        <f t="shared" si="5"/>
        <v>115.00787224002404</v>
      </c>
      <c r="EE8" s="37">
        <f t="shared" si="6"/>
        <v>56.545418314334128</v>
      </c>
      <c r="EF8" s="37">
        <f t="shared" si="6"/>
        <v>66.546441162351059</v>
      </c>
      <c r="EG8" s="37">
        <f t="shared" si="6"/>
        <v>1000.4954444485776</v>
      </c>
      <c r="EH8" s="37">
        <f t="shared" si="6"/>
        <v>423.04311497638616</v>
      </c>
      <c r="EI8" s="37">
        <f t="shared" si="6"/>
        <v>533.8489134338339</v>
      </c>
      <c r="EJ8" s="37"/>
      <c r="EK8" s="37"/>
      <c r="EL8" s="37"/>
      <c r="EM8" s="37">
        <f t="shared" si="7"/>
        <v>7.4311347532820546</v>
      </c>
      <c r="EN8" s="37">
        <f t="shared" si="7"/>
        <v>0.87414629622109896</v>
      </c>
      <c r="EO8" s="37">
        <f t="shared" si="7"/>
        <v>0.52994412414738712</v>
      </c>
      <c r="EP8" s="37">
        <f t="shared" si="7"/>
        <v>0.35482398034674228</v>
      </c>
      <c r="EQ8" s="37">
        <f t="shared" si="7"/>
        <v>7.8182069226527609E-2</v>
      </c>
      <c r="ER8" s="37">
        <f t="shared" si="7"/>
        <v>1.6933766628210858</v>
      </c>
      <c r="ES8" s="37">
        <f t="shared" si="7"/>
        <v>0.35432814618266123</v>
      </c>
      <c r="ET8" s="37">
        <f t="shared" si="7"/>
        <v>0.37964453999403613</v>
      </c>
      <c r="EU8" s="37">
        <f t="shared" si="7"/>
        <v>2.0465405004387693</v>
      </c>
      <c r="EV8" s="37">
        <f t="shared" si="7"/>
        <v>29.783018074684858</v>
      </c>
      <c r="EW8" s="37">
        <f t="shared" si="8"/>
        <v>1.516679081899537E-3</v>
      </c>
      <c r="EX8" s="37">
        <f t="shared" si="8"/>
        <v>0.34133076980415927</v>
      </c>
      <c r="EY8" s="37">
        <f t="shared" si="8"/>
        <v>3.5805252379887762E-4</v>
      </c>
      <c r="EZ8" s="37">
        <f t="shared" si="8"/>
        <v>0.44864896557023531</v>
      </c>
      <c r="FA8" s="37">
        <f t="shared" si="8"/>
        <v>1.0235282217559726E-2</v>
      </c>
      <c r="FB8" s="37">
        <f t="shared" si="8"/>
        <v>1.5903179962683627E-2</v>
      </c>
      <c r="FC8" s="37">
        <f t="shared" si="8"/>
        <v>0.10046857489382736</v>
      </c>
      <c r="FD8" s="37">
        <f t="shared" si="8"/>
        <v>1.863299652990936</v>
      </c>
      <c r="FE8" s="37">
        <f t="shared" si="8"/>
        <v>1.4687275283548507</v>
      </c>
      <c r="FF8" s="37">
        <f t="shared" si="8"/>
        <v>0.17251180836003607</v>
      </c>
      <c r="FG8" s="37">
        <f t="shared" si="9"/>
        <v>8.4818127471501178E-2</v>
      </c>
      <c r="FH8" s="37">
        <f t="shared" si="9"/>
        <v>9.9819661743526578E-2</v>
      </c>
      <c r="FI8" s="37">
        <f t="shared" si="9"/>
        <v>1.5007431666728663</v>
      </c>
      <c r="FJ8" s="37">
        <f t="shared" si="9"/>
        <v>0.63456467246457915</v>
      </c>
      <c r="FK8" s="37">
        <f t="shared" si="9"/>
        <v>0.8007733701507509</v>
      </c>
    </row>
    <row r="9" spans="1:167" s="4" customFormat="1" ht="14" x14ac:dyDescent="0.2">
      <c r="A9" s="5" t="s">
        <v>56</v>
      </c>
      <c r="B9" s="5" t="s">
        <v>124</v>
      </c>
      <c r="C9" s="5" t="s">
        <v>131</v>
      </c>
      <c r="D9" s="23">
        <v>22340506.973918699</v>
      </c>
      <c r="E9" s="23">
        <v>1512936780.63449</v>
      </c>
      <c r="F9" s="23">
        <v>58669455.666842498</v>
      </c>
      <c r="G9" s="23">
        <v>1908525793.6724999</v>
      </c>
      <c r="H9" s="23">
        <v>1346579050.2449601</v>
      </c>
      <c r="I9" s="23">
        <v>659949789.24121702</v>
      </c>
      <c r="J9" s="23">
        <v>1672679987.3148899</v>
      </c>
      <c r="K9" s="23">
        <v>202804224.53331801</v>
      </c>
      <c r="L9" s="23">
        <v>402286990.061028</v>
      </c>
      <c r="M9" s="23">
        <v>195290288.28571999</v>
      </c>
      <c r="N9" s="23">
        <f>PeakArea!N61</f>
        <v>17107873.719289999</v>
      </c>
      <c r="O9" s="23">
        <v>601690.64018200396</v>
      </c>
      <c r="P9" s="23">
        <v>88397695.394933596</v>
      </c>
      <c r="Q9" s="23">
        <v>733824.64415875205</v>
      </c>
      <c r="R9" s="23">
        <v>64573827.741404399</v>
      </c>
      <c r="S9" s="23">
        <v>6073887.9560800605</v>
      </c>
      <c r="T9" s="23">
        <v>5284804.2814032203</v>
      </c>
      <c r="U9" s="23">
        <v>3745305.9608497298</v>
      </c>
      <c r="V9" s="23">
        <v>4345791543.4621897</v>
      </c>
      <c r="W9" s="23">
        <v>2297855777.1831398</v>
      </c>
      <c r="X9" s="23">
        <v>872891370.75596905</v>
      </c>
      <c r="Y9" s="23">
        <v>285734374.36108702</v>
      </c>
      <c r="Z9" s="23">
        <v>16126794.831127601</v>
      </c>
      <c r="AA9" s="23">
        <v>412170191.83527899</v>
      </c>
      <c r="AB9" s="23">
        <v>21026145.058474202</v>
      </c>
      <c r="AC9" s="23">
        <v>975756749.11017394</v>
      </c>
      <c r="AD9" s="33"/>
      <c r="AE9" s="33"/>
      <c r="AF9" s="32"/>
      <c r="AG9" s="28">
        <f t="shared" si="10"/>
        <v>9.1798207810336194</v>
      </c>
      <c r="AH9" s="28">
        <f t="shared" si="0"/>
        <v>7.7684120588660113</v>
      </c>
      <c r="AI9" s="28">
        <f t="shared" si="0"/>
        <v>9.2806980338025067</v>
      </c>
      <c r="AJ9" s="28">
        <f t="shared" si="0"/>
        <v>9.1292318535347299</v>
      </c>
      <c r="AK9" s="28">
        <f t="shared" si="0"/>
        <v>8.8195108945040044</v>
      </c>
      <c r="AL9" s="28">
        <f t="shared" si="0"/>
        <v>9.2234128608446113</v>
      </c>
      <c r="AM9" s="28">
        <f t="shared" si="0"/>
        <v>8.3070769973693839</v>
      </c>
      <c r="AN9" s="28">
        <f t="shared" si="0"/>
        <v>8.6045359877388794</v>
      </c>
      <c r="AO9" s="28">
        <f t="shared" si="0"/>
        <v>8.2906806465198386</v>
      </c>
      <c r="AP9" s="28">
        <f t="shared" si="0"/>
        <v>7.2331960358787919</v>
      </c>
      <c r="AQ9" s="28">
        <f t="shared" si="0"/>
        <v>5.7793732557181414</v>
      </c>
      <c r="AR9" s="28">
        <f t="shared" si="0"/>
        <v>7.9464409427244975</v>
      </c>
      <c r="AS9" s="28">
        <f t="shared" si="0"/>
        <v>5.8655922926508337</v>
      </c>
      <c r="AT9" s="28">
        <f t="shared" si="0"/>
        <v>7.8100565308335774</v>
      </c>
      <c r="AU9" s="28">
        <f t="shared" si="0"/>
        <v>6.7834667763038521</v>
      </c>
      <c r="AV9" s="28">
        <f t="shared" si="0"/>
        <v>6.7230289081845021</v>
      </c>
      <c r="AW9" s="28">
        <f t="shared" si="0"/>
        <v>6.573487301790113</v>
      </c>
      <c r="AX9" s="28">
        <f t="shared" si="1"/>
        <v>9.6380688904853482</v>
      </c>
      <c r="AY9" s="28">
        <f t="shared" si="1"/>
        <v>9.3613227671115773</v>
      </c>
      <c r="AZ9" s="28">
        <f t="shared" si="1"/>
        <v>8.9409602001584094</v>
      </c>
      <c r="BA9" s="28">
        <f t="shared" si="1"/>
        <v>8.4559624899358923</v>
      </c>
      <c r="BB9" s="28">
        <f t="shared" si="1"/>
        <v>7.2075480607880289</v>
      </c>
      <c r="BC9" s="28">
        <f t="shared" si="1"/>
        <v>8.6150765803845992</v>
      </c>
      <c r="BD9" s="28">
        <f t="shared" si="1"/>
        <v>7.3227596562671238</v>
      </c>
      <c r="BE9" s="28">
        <f t="shared" si="1"/>
        <v>8.9893415638899192</v>
      </c>
      <c r="BF9" s="32"/>
      <c r="BG9" s="32"/>
      <c r="BH9" s="32"/>
      <c r="BI9" s="28">
        <f t="shared" si="11"/>
        <v>2.4463758481987119</v>
      </c>
      <c r="BJ9" s="28">
        <f t="shared" si="35"/>
        <v>1.5653279643503726</v>
      </c>
      <c r="BK9" s="28">
        <f t="shared" si="12"/>
        <v>1.3016809926987474</v>
      </c>
      <c r="BL9" s="28">
        <f t="shared" si="12"/>
        <v>1.1413484212286755</v>
      </c>
      <c r="BM9" s="28">
        <f t="shared" si="13"/>
        <v>0.50447586575680647</v>
      </c>
      <c r="BN9" s="28">
        <f t="shared" si="14"/>
        <v>1.8495127079823577</v>
      </c>
      <c r="BO9" s="28">
        <f t="shared" si="15"/>
        <v>1.1734468788148336</v>
      </c>
      <c r="BP9" s="28">
        <f t="shared" si="16"/>
        <v>1.1841204479267886</v>
      </c>
      <c r="BQ9" s="28">
        <f t="shared" si="17"/>
        <v>1.9232106193025147</v>
      </c>
      <c r="BR9" s="28">
        <f t="shared" si="18"/>
        <v>3.0752921024124982</v>
      </c>
      <c r="BS9" s="28">
        <f t="shared" si="19"/>
        <v>-1.008481429790133</v>
      </c>
      <c r="BT9" s="28">
        <f t="shared" si="20"/>
        <v>1.1589962291323199</v>
      </c>
      <c r="BU9" s="28">
        <f t="shared" si="21"/>
        <v>-1.7524276930003184</v>
      </c>
      <c r="BV9" s="28">
        <f t="shared" si="22"/>
        <v>1.2591684761626214</v>
      </c>
      <c r="BW9" s="28">
        <f t="shared" si="23"/>
        <v>-0.42986734392531162</v>
      </c>
      <c r="BX9" s="28">
        <f t="shared" si="24"/>
        <v>-0.31612707967607867</v>
      </c>
      <c r="BY9" s="28">
        <f t="shared" si="25"/>
        <v>0.56232764755186471</v>
      </c>
      <c r="BZ9" s="28">
        <f t="shared" si="26"/>
        <v>1.8627524816596759</v>
      </c>
      <c r="CA9" s="28">
        <f t="shared" si="27"/>
        <v>1.7547332768413311</v>
      </c>
      <c r="CB9" s="28">
        <f t="shared" si="28"/>
        <v>0.82418819859886128</v>
      </c>
      <c r="CC9" s="28">
        <f t="shared" si="29"/>
        <v>0.51405308765532776</v>
      </c>
      <c r="CD9" s="28">
        <f t="shared" si="30"/>
        <v>0.58296242784064123</v>
      </c>
      <c r="CE9" s="28">
        <f t="shared" si="31"/>
        <v>1.7827388990817248</v>
      </c>
      <c r="CF9" s="28">
        <f t="shared" si="32"/>
        <v>1.430408102950953</v>
      </c>
      <c r="CG9" s="28">
        <f t="shared" si="33"/>
        <v>1.5287257939333556</v>
      </c>
      <c r="CH9" s="28"/>
      <c r="CI9" s="28"/>
      <c r="CJ9" s="28">
        <f t="shared" si="34"/>
        <v>279.49616174449318</v>
      </c>
      <c r="CK9" s="28">
        <f t="shared" si="2"/>
        <v>36.755976429165635</v>
      </c>
      <c r="CL9" s="28">
        <f t="shared" si="2"/>
        <v>20.030002001880433</v>
      </c>
      <c r="CM9" s="28">
        <f t="shared" si="2"/>
        <v>13.84676817492465</v>
      </c>
      <c r="CN9" s="28">
        <f t="shared" si="2"/>
        <v>3.1950368080094829</v>
      </c>
      <c r="CO9" s="28">
        <f t="shared" si="2"/>
        <v>70.715189249911703</v>
      </c>
      <c r="CP9" s="28">
        <f t="shared" si="2"/>
        <v>14.908943839888124</v>
      </c>
      <c r="CQ9" s="28">
        <f t="shared" si="2"/>
        <v>15.279897746082201</v>
      </c>
      <c r="CR9" s="28">
        <f t="shared" si="2"/>
        <v>83.793555626049127</v>
      </c>
      <c r="CS9" s="28">
        <f t="shared" si="2"/>
        <v>1189.3018718218773</v>
      </c>
      <c r="CT9" s="28">
        <f t="shared" si="2"/>
        <v>9.8066024595590162E-2</v>
      </c>
      <c r="CU9" s="28">
        <f t="shared" si="2"/>
        <v>14.421028300612354</v>
      </c>
      <c r="CV9" s="28">
        <f t="shared" si="2"/>
        <v>1.7683666139234701E-2</v>
      </c>
      <c r="CW9" s="28">
        <f t="shared" si="2"/>
        <v>18.16220093662454</v>
      </c>
      <c r="CX9" s="28">
        <f t="shared" si="2"/>
        <v>0.37164873257288783</v>
      </c>
      <c r="CY9" s="28">
        <f t="shared" si="2"/>
        <v>0.48291747402790319</v>
      </c>
      <c r="CZ9" s="28">
        <f t="shared" si="2"/>
        <v>3.6502923439917172</v>
      </c>
      <c r="DA9" s="28">
        <f t="shared" si="3"/>
        <v>72.904188749677914</v>
      </c>
      <c r="DB9" s="28">
        <f t="shared" si="3"/>
        <v>56.850367550019499</v>
      </c>
      <c r="DC9" s="28">
        <f t="shared" si="3"/>
        <v>6.6709578806929528</v>
      </c>
      <c r="DD9" s="28">
        <f t="shared" si="3"/>
        <v>3.2662775633142491</v>
      </c>
      <c r="DE9" s="28">
        <f t="shared" si="3"/>
        <v>3.827916253963866</v>
      </c>
      <c r="DF9" s="28">
        <f t="shared" si="3"/>
        <v>60.63716650405749</v>
      </c>
      <c r="DG9" s="28">
        <f t="shared" si="3"/>
        <v>26.940652057469418</v>
      </c>
      <c r="DH9" s="28">
        <f t="shared" si="3"/>
        <v>33.785145525224237</v>
      </c>
      <c r="DI9" s="38"/>
      <c r="DJ9" s="28"/>
      <c r="DK9" s="37">
        <f t="shared" si="4"/>
        <v>4471.9385879118909</v>
      </c>
      <c r="DL9" s="37">
        <f t="shared" si="4"/>
        <v>588.09562286665016</v>
      </c>
      <c r="DM9" s="37">
        <f t="shared" si="4"/>
        <v>320.48003203008693</v>
      </c>
      <c r="DN9" s="37">
        <f t="shared" si="4"/>
        <v>221.5482907987944</v>
      </c>
      <c r="DO9" s="37">
        <f t="shared" si="4"/>
        <v>51.120588928151726</v>
      </c>
      <c r="DP9" s="37">
        <f t="shared" si="4"/>
        <v>1131.4430279985872</v>
      </c>
      <c r="DQ9" s="37">
        <f t="shared" si="4"/>
        <v>238.54310143820999</v>
      </c>
      <c r="DR9" s="37">
        <f t="shared" si="4"/>
        <v>244.47836393731521</v>
      </c>
      <c r="DS9" s="37">
        <f t="shared" si="4"/>
        <v>1340.696890016786</v>
      </c>
      <c r="DT9" s="37">
        <f t="shared" si="4"/>
        <v>19028.829949150037</v>
      </c>
      <c r="DU9" s="37">
        <f t="shared" si="5"/>
        <v>1.5690563935294426</v>
      </c>
      <c r="DV9" s="37">
        <f t="shared" si="5"/>
        <v>230.73645280979767</v>
      </c>
      <c r="DW9" s="37">
        <f t="shared" si="5"/>
        <v>0.28293865822775521</v>
      </c>
      <c r="DX9" s="37">
        <f t="shared" si="5"/>
        <v>290.59521498599264</v>
      </c>
      <c r="DY9" s="37">
        <f t="shared" si="5"/>
        <v>5.9463797211662053</v>
      </c>
      <c r="DZ9" s="37">
        <f t="shared" si="5"/>
        <v>7.7266795844464511</v>
      </c>
      <c r="EA9" s="37">
        <f t="shared" si="5"/>
        <v>58.404677503867475</v>
      </c>
      <c r="EB9" s="37">
        <f t="shared" si="5"/>
        <v>1166.4670199948466</v>
      </c>
      <c r="EC9" s="37">
        <f t="shared" si="5"/>
        <v>909.60588080031198</v>
      </c>
      <c r="ED9" s="37">
        <f t="shared" si="5"/>
        <v>106.73532609108725</v>
      </c>
      <c r="EE9" s="37">
        <f t="shared" si="6"/>
        <v>52.260441013027986</v>
      </c>
      <c r="EF9" s="37">
        <f t="shared" si="6"/>
        <v>61.246660063421857</v>
      </c>
      <c r="EG9" s="37">
        <f t="shared" si="6"/>
        <v>970.19466406491983</v>
      </c>
      <c r="EH9" s="37">
        <f t="shared" si="6"/>
        <v>431.05043291951068</v>
      </c>
      <c r="EI9" s="37">
        <f t="shared" si="6"/>
        <v>540.5623284035878</v>
      </c>
      <c r="EJ9" s="37"/>
      <c r="EK9" s="37"/>
      <c r="EL9" s="37"/>
      <c r="EM9" s="37">
        <f t="shared" si="7"/>
        <v>6.7079078818678362</v>
      </c>
      <c r="EN9" s="37">
        <f t="shared" si="7"/>
        <v>0.88214343429997533</v>
      </c>
      <c r="EO9" s="37">
        <f t="shared" si="7"/>
        <v>0.48072004804513041</v>
      </c>
      <c r="EP9" s="37">
        <f t="shared" si="7"/>
        <v>0.33232243619819163</v>
      </c>
      <c r="EQ9" s="37">
        <f t="shared" si="7"/>
        <v>7.6680883392227589E-2</v>
      </c>
      <c r="ER9" s="37">
        <f t="shared" si="7"/>
        <v>1.6971645419978809</v>
      </c>
      <c r="ES9" s="37">
        <f t="shared" si="7"/>
        <v>0.35781465215731501</v>
      </c>
      <c r="ET9" s="37">
        <f t="shared" si="7"/>
        <v>0.36671754590597283</v>
      </c>
      <c r="EU9" s="37">
        <f t="shared" si="7"/>
        <v>2.0110453350251793</v>
      </c>
      <c r="EV9" s="37">
        <f t="shared" si="7"/>
        <v>28.543244923725055</v>
      </c>
      <c r="EW9" s="37">
        <f t="shared" si="8"/>
        <v>2.353584590294164E-3</v>
      </c>
      <c r="EX9" s="37">
        <f t="shared" si="8"/>
        <v>0.34610467921469651</v>
      </c>
      <c r="EY9" s="37">
        <f t="shared" si="8"/>
        <v>4.2440798734163284E-4</v>
      </c>
      <c r="EZ9" s="37">
        <f t="shared" si="8"/>
        <v>0.43589282247898892</v>
      </c>
      <c r="FA9" s="37">
        <f t="shared" si="8"/>
        <v>8.9195695817493072E-3</v>
      </c>
      <c r="FB9" s="37">
        <f t="shared" si="8"/>
        <v>1.1590019376669676E-2</v>
      </c>
      <c r="FC9" s="37">
        <f t="shared" si="8"/>
        <v>8.7607016255801209E-2</v>
      </c>
      <c r="FD9" s="37">
        <f t="shared" si="8"/>
        <v>1.7497005299922699</v>
      </c>
      <c r="FE9" s="37">
        <f t="shared" si="8"/>
        <v>1.3644088212004681</v>
      </c>
      <c r="FF9" s="37">
        <f t="shared" si="8"/>
        <v>0.16010298913663087</v>
      </c>
      <c r="FG9" s="37">
        <f t="shared" si="9"/>
        <v>7.8390661519541979E-2</v>
      </c>
      <c r="FH9" s="37">
        <f t="shared" si="9"/>
        <v>9.1869990095132775E-2</v>
      </c>
      <c r="FI9" s="37">
        <f t="shared" si="9"/>
        <v>1.4552919960973798</v>
      </c>
      <c r="FJ9" s="37">
        <f t="shared" si="9"/>
        <v>0.64657564937926604</v>
      </c>
      <c r="FK9" s="37">
        <f t="shared" si="9"/>
        <v>0.81084349260538169</v>
      </c>
    </row>
    <row r="10" spans="1:167" s="4" customFormat="1" ht="14" x14ac:dyDescent="0.2">
      <c r="A10" s="5" t="s">
        <v>57</v>
      </c>
      <c r="B10" s="5" t="s">
        <v>124</v>
      </c>
      <c r="C10" s="5" t="s">
        <v>131</v>
      </c>
      <c r="D10" s="23">
        <v>24243454.6413505</v>
      </c>
      <c r="E10" s="23">
        <v>1488749806.5671699</v>
      </c>
      <c r="F10" s="23">
        <v>60517589.490349799</v>
      </c>
      <c r="G10" s="23">
        <v>2176019088.1830702</v>
      </c>
      <c r="H10" s="23">
        <v>1443396043.0381999</v>
      </c>
      <c r="I10" s="23">
        <v>673474854.22957504</v>
      </c>
      <c r="J10" s="23">
        <v>1667056882.4702301</v>
      </c>
      <c r="K10" s="23">
        <v>191248642.45147601</v>
      </c>
      <c r="L10" s="23">
        <v>412077141.18712503</v>
      </c>
      <c r="M10" s="23">
        <v>196502004.331779</v>
      </c>
      <c r="N10" s="23">
        <f>PeakArea!N62</f>
        <v>16474803.641849</v>
      </c>
      <c r="O10" s="23">
        <v>382584.248270832</v>
      </c>
      <c r="P10" s="23">
        <v>94783026.186102003</v>
      </c>
      <c r="Q10" s="23">
        <v>788749.85370959202</v>
      </c>
      <c r="R10" s="23">
        <v>68656880.985806406</v>
      </c>
      <c r="S10" s="23">
        <v>5563608.0559760202</v>
      </c>
      <c r="T10" s="23">
        <v>6881465.6939314501</v>
      </c>
      <c r="U10" s="23">
        <v>3178259.2366974801</v>
      </c>
      <c r="V10" s="23">
        <v>3909218033.1614199</v>
      </c>
      <c r="W10" s="23">
        <v>2471659030.9301</v>
      </c>
      <c r="X10" s="23">
        <v>957890509.70081306</v>
      </c>
      <c r="Y10" s="23">
        <v>315436905.03098601</v>
      </c>
      <c r="Z10" s="23">
        <v>16102756.0769998</v>
      </c>
      <c r="AA10" s="23">
        <v>410307373.11045998</v>
      </c>
      <c r="AB10" s="23">
        <v>20845725.600589301</v>
      </c>
      <c r="AC10" s="23">
        <v>955438875.11654997</v>
      </c>
      <c r="AD10" s="33"/>
      <c r="AE10" s="33"/>
      <c r="AF10" s="32"/>
      <c r="AG10" s="28">
        <f t="shared" si="10"/>
        <v>9.1728217180630818</v>
      </c>
      <c r="AH10" s="28">
        <f t="shared" si="0"/>
        <v>7.7818816210714292</v>
      </c>
      <c r="AI10" s="28">
        <f t="shared" si="0"/>
        <v>9.3376627007027135</v>
      </c>
      <c r="AJ10" s="28">
        <f t="shared" si="0"/>
        <v>9.159385510377696</v>
      </c>
      <c r="AK10" s="28">
        <f t="shared" si="0"/>
        <v>8.8283213849540143</v>
      </c>
      <c r="AL10" s="28">
        <f t="shared" si="0"/>
        <v>9.2219504188570802</v>
      </c>
      <c r="AM10" s="28">
        <f t="shared" si="0"/>
        <v>8.2815983610652619</v>
      </c>
      <c r="AN10" s="28">
        <f t="shared" si="0"/>
        <v>8.6149785239358039</v>
      </c>
      <c r="AO10" s="28">
        <f t="shared" si="0"/>
        <v>8.2933669845628053</v>
      </c>
      <c r="AP10" s="28">
        <f t="shared" si="0"/>
        <v>7.216820247073656</v>
      </c>
      <c r="AQ10" s="28">
        <f t="shared" si="0"/>
        <v>5.5827270853204398</v>
      </c>
      <c r="AR10" s="28">
        <f t="shared" si="0"/>
        <v>7.9767305705265459</v>
      </c>
      <c r="AS10" s="28">
        <f t="shared" si="0"/>
        <v>5.896939291703065</v>
      </c>
      <c r="AT10" s="28">
        <f t="shared" si="0"/>
        <v>7.8366840699691194</v>
      </c>
      <c r="AU10" s="28">
        <f t="shared" si="0"/>
        <v>6.7453565273008733</v>
      </c>
      <c r="AV10" s="28">
        <f t="shared" si="0"/>
        <v>6.8376809491356072</v>
      </c>
      <c r="AW10" s="28">
        <f t="shared" si="0"/>
        <v>6.5021893178164714</v>
      </c>
      <c r="AX10" s="28">
        <f t="shared" si="1"/>
        <v>9.5920898934965049</v>
      </c>
      <c r="AY10" s="28">
        <f t="shared" si="1"/>
        <v>9.3929885589737836</v>
      </c>
      <c r="AZ10" s="28">
        <f t="shared" si="1"/>
        <v>8.9813158705083129</v>
      </c>
      <c r="BA10" s="28">
        <f t="shared" si="1"/>
        <v>8.4989125029234014</v>
      </c>
      <c r="BB10" s="28">
        <f t="shared" si="1"/>
        <v>7.206900214329651</v>
      </c>
      <c r="BC10" s="28">
        <f t="shared" si="1"/>
        <v>8.6131093211892296</v>
      </c>
      <c r="BD10" s="28">
        <f t="shared" si="1"/>
        <v>7.3190170167013422</v>
      </c>
      <c r="BE10" s="28">
        <f t="shared" si="1"/>
        <v>8.9802029079805372</v>
      </c>
      <c r="BF10" s="32"/>
      <c r="BG10" s="32"/>
      <c r="BH10" s="32"/>
      <c r="BI10" s="28">
        <f t="shared" si="11"/>
        <v>2.4393380774892726</v>
      </c>
      <c r="BJ10" s="28">
        <f t="shared" si="35"/>
        <v>1.5772331810778057</v>
      </c>
      <c r="BK10" s="28">
        <f t="shared" si="12"/>
        <v>1.3619802061000459</v>
      </c>
      <c r="BL10" s="28">
        <f t="shared" si="12"/>
        <v>1.1732671857496515</v>
      </c>
      <c r="BM10" s="28">
        <f t="shared" si="13"/>
        <v>0.51384075781676597</v>
      </c>
      <c r="BN10" s="28">
        <f t="shared" si="14"/>
        <v>1.8479189394693551</v>
      </c>
      <c r="BO10" s="28">
        <f t="shared" si="15"/>
        <v>1.1505467922571111</v>
      </c>
      <c r="BP10" s="28">
        <f t="shared" si="16"/>
        <v>1.196309704605818</v>
      </c>
      <c r="BQ10" s="28">
        <f t="shared" si="17"/>
        <v>1.9253838561304144</v>
      </c>
      <c r="BR10" s="28">
        <f t="shared" si="18"/>
        <v>3.0548095648200828</v>
      </c>
      <c r="BS10" s="28">
        <f t="shared" si="19"/>
        <v>-1.2188882031666595</v>
      </c>
      <c r="BT10" s="28">
        <f t="shared" si="20"/>
        <v>1.1940617857450178</v>
      </c>
      <c r="BU10" s="28">
        <f t="shared" si="21"/>
        <v>-1.7149894999366242</v>
      </c>
      <c r="BV10" s="28">
        <f t="shared" si="22"/>
        <v>1.2906431087105434</v>
      </c>
      <c r="BW10" s="28">
        <f t="shared" si="23"/>
        <v>-0.47038430012664989</v>
      </c>
      <c r="BX10" s="28">
        <f t="shared" si="24"/>
        <v>-0.19253966892787863</v>
      </c>
      <c r="BY10" s="28">
        <f t="shared" si="25"/>
        <v>0.49896855755484915</v>
      </c>
      <c r="BZ10" s="28">
        <f t="shared" si="26"/>
        <v>1.8075091835834494</v>
      </c>
      <c r="CA10" s="28">
        <f t="shared" si="27"/>
        <v>1.7934350513001507</v>
      </c>
      <c r="CB10" s="28">
        <f t="shared" si="28"/>
        <v>0.86633511280241582</v>
      </c>
      <c r="CC10" s="28">
        <f t="shared" si="29"/>
        <v>0.55939248698765021</v>
      </c>
      <c r="CD10" s="28">
        <f t="shared" si="30"/>
        <v>0.58231053967564028</v>
      </c>
      <c r="CE10" s="28">
        <f t="shared" si="31"/>
        <v>1.7804388181798545</v>
      </c>
      <c r="CF10" s="28">
        <f t="shared" si="32"/>
        <v>1.427529813659419</v>
      </c>
      <c r="CG10" s="28">
        <f t="shared" si="33"/>
        <v>1.5125626246560615</v>
      </c>
      <c r="CH10" s="28"/>
      <c r="CI10" s="28"/>
      <c r="CJ10" s="28">
        <f t="shared" si="34"/>
        <v>275.00340901269982</v>
      </c>
      <c r="CK10" s="28">
        <f t="shared" si="2"/>
        <v>37.777497114537887</v>
      </c>
      <c r="CL10" s="28">
        <f t="shared" si="2"/>
        <v>23.013369266653022</v>
      </c>
      <c r="CM10" s="28">
        <f t="shared" si="2"/>
        <v>14.902776412557921</v>
      </c>
      <c r="CN10" s="28">
        <f t="shared" si="2"/>
        <v>3.264681045954116</v>
      </c>
      <c r="CO10" s="28">
        <f t="shared" si="2"/>
        <v>70.456155114715543</v>
      </c>
      <c r="CP10" s="28">
        <f t="shared" si="2"/>
        <v>14.143170998459947</v>
      </c>
      <c r="CQ10" s="28">
        <f t="shared" si="2"/>
        <v>15.714830627470427</v>
      </c>
      <c r="CR10" s="28">
        <f t="shared" si="2"/>
        <v>84.213914708660681</v>
      </c>
      <c r="CS10" s="28">
        <f t="shared" si="2"/>
        <v>1134.5132302422739</v>
      </c>
      <c r="CT10" s="28">
        <f t="shared" si="2"/>
        <v>6.041041188848191E-2</v>
      </c>
      <c r="CU10" s="28">
        <f t="shared" si="2"/>
        <v>15.633700426854203</v>
      </c>
      <c r="CV10" s="28">
        <f t="shared" si="2"/>
        <v>1.9275715160819596E-2</v>
      </c>
      <c r="CW10" s="28">
        <f t="shared" si="2"/>
        <v>19.527340929439102</v>
      </c>
      <c r="CX10" s="28">
        <f t="shared" si="2"/>
        <v>0.33854445107569731</v>
      </c>
      <c r="CY10" s="28">
        <f t="shared" si="2"/>
        <v>0.64188958794077022</v>
      </c>
      <c r="CZ10" s="28">
        <f t="shared" si="2"/>
        <v>3.1547762127615124</v>
      </c>
      <c r="DA10" s="28">
        <f t="shared" si="3"/>
        <v>64.196179627732377</v>
      </c>
      <c r="DB10" s="28">
        <f t="shared" si="3"/>
        <v>62.149129683597977</v>
      </c>
      <c r="DC10" s="28">
        <f t="shared" si="3"/>
        <v>7.35080856689948</v>
      </c>
      <c r="DD10" s="28">
        <f t="shared" si="3"/>
        <v>3.625705179525665</v>
      </c>
      <c r="DE10" s="28">
        <f t="shared" si="3"/>
        <v>3.8221747547493701</v>
      </c>
      <c r="DF10" s="28">
        <f t="shared" si="3"/>
        <v>60.316872973375794</v>
      </c>
      <c r="DG10" s="28">
        <f t="shared" si="3"/>
        <v>26.762693087342086</v>
      </c>
      <c r="DH10" s="28">
        <f t="shared" si="3"/>
        <v>32.55087180152821</v>
      </c>
      <c r="DI10" s="38"/>
      <c r="DJ10" s="28"/>
      <c r="DK10" s="37">
        <f t="shared" si="4"/>
        <v>4400.0545442031971</v>
      </c>
      <c r="DL10" s="37">
        <f t="shared" si="4"/>
        <v>604.43995383260619</v>
      </c>
      <c r="DM10" s="37">
        <f t="shared" si="4"/>
        <v>368.21390826644836</v>
      </c>
      <c r="DN10" s="37">
        <f t="shared" si="4"/>
        <v>238.44442260092674</v>
      </c>
      <c r="DO10" s="37">
        <f t="shared" si="4"/>
        <v>52.234896735265856</v>
      </c>
      <c r="DP10" s="37">
        <f t="shared" si="4"/>
        <v>1127.2984818354487</v>
      </c>
      <c r="DQ10" s="37">
        <f t="shared" si="4"/>
        <v>226.29073597535915</v>
      </c>
      <c r="DR10" s="37">
        <f t="shared" si="4"/>
        <v>251.43729003952683</v>
      </c>
      <c r="DS10" s="37">
        <f t="shared" si="4"/>
        <v>1347.4226353385709</v>
      </c>
      <c r="DT10" s="37">
        <f t="shared" si="4"/>
        <v>18152.211683876383</v>
      </c>
      <c r="DU10" s="37">
        <f t="shared" si="5"/>
        <v>0.96656659021571056</v>
      </c>
      <c r="DV10" s="37">
        <f t="shared" si="5"/>
        <v>250.13920682966724</v>
      </c>
      <c r="DW10" s="37">
        <f t="shared" si="5"/>
        <v>0.30841144257311354</v>
      </c>
      <c r="DX10" s="37">
        <f t="shared" si="5"/>
        <v>312.43745487102564</v>
      </c>
      <c r="DY10" s="37">
        <f t="shared" si="5"/>
        <v>5.4167112172111569</v>
      </c>
      <c r="DZ10" s="37">
        <f t="shared" si="5"/>
        <v>10.270233407052324</v>
      </c>
      <c r="EA10" s="37">
        <f t="shared" si="5"/>
        <v>50.476419404184199</v>
      </c>
      <c r="EB10" s="37">
        <f t="shared" si="5"/>
        <v>1027.138874043718</v>
      </c>
      <c r="EC10" s="37">
        <f t="shared" si="5"/>
        <v>994.38607493756763</v>
      </c>
      <c r="ED10" s="37">
        <f t="shared" si="5"/>
        <v>117.61293707039168</v>
      </c>
      <c r="EE10" s="37">
        <f t="shared" si="6"/>
        <v>58.011282872410639</v>
      </c>
      <c r="EF10" s="37">
        <f t="shared" si="6"/>
        <v>61.154796075989921</v>
      </c>
      <c r="EG10" s="37">
        <f t="shared" si="6"/>
        <v>965.06996757401271</v>
      </c>
      <c r="EH10" s="37">
        <f t="shared" si="6"/>
        <v>428.20308939747338</v>
      </c>
      <c r="EI10" s="37">
        <f t="shared" si="6"/>
        <v>520.81394882445136</v>
      </c>
      <c r="EJ10" s="37"/>
      <c r="EK10" s="37"/>
      <c r="EL10" s="37"/>
      <c r="EM10" s="37">
        <f t="shared" si="7"/>
        <v>6.6000818163047956</v>
      </c>
      <c r="EN10" s="37">
        <f t="shared" si="7"/>
        <v>0.90665993074890938</v>
      </c>
      <c r="EO10" s="37">
        <f t="shared" si="7"/>
        <v>0.55232086239967249</v>
      </c>
      <c r="EP10" s="37">
        <f t="shared" si="7"/>
        <v>0.35766663390139014</v>
      </c>
      <c r="EQ10" s="37">
        <f t="shared" si="7"/>
        <v>7.8352345102898777E-2</v>
      </c>
      <c r="ER10" s="37">
        <f t="shared" si="7"/>
        <v>1.6909477227531728</v>
      </c>
      <c r="ES10" s="37">
        <f t="shared" si="7"/>
        <v>0.33943610396303869</v>
      </c>
      <c r="ET10" s="37">
        <f t="shared" si="7"/>
        <v>0.37715593505929024</v>
      </c>
      <c r="EU10" s="37">
        <f t="shared" si="7"/>
        <v>2.021133953007856</v>
      </c>
      <c r="EV10" s="37">
        <f t="shared" si="7"/>
        <v>27.228317525814575</v>
      </c>
      <c r="EW10" s="37">
        <f t="shared" si="8"/>
        <v>1.449849885323566E-3</v>
      </c>
      <c r="EX10" s="37">
        <f t="shared" si="8"/>
        <v>0.37520881024450087</v>
      </c>
      <c r="EY10" s="37">
        <f t="shared" si="8"/>
        <v>4.6261716385967032E-4</v>
      </c>
      <c r="EZ10" s="37">
        <f t="shared" si="8"/>
        <v>0.46865618230653844</v>
      </c>
      <c r="FA10" s="37">
        <f t="shared" si="8"/>
        <v>8.1250668258167347E-3</v>
      </c>
      <c r="FB10" s="37">
        <f t="shared" si="8"/>
        <v>1.5405350110578486E-2</v>
      </c>
      <c r="FC10" s="37">
        <f t="shared" si="8"/>
        <v>7.5714629106276299E-2</v>
      </c>
      <c r="FD10" s="37">
        <f t="shared" si="8"/>
        <v>1.5407083110655773</v>
      </c>
      <c r="FE10" s="37">
        <f t="shared" si="8"/>
        <v>1.4915791124063515</v>
      </c>
      <c r="FF10" s="37">
        <f t="shared" si="8"/>
        <v>0.17641940560558753</v>
      </c>
      <c r="FG10" s="37">
        <f t="shared" si="9"/>
        <v>8.7016924308615962E-2</v>
      </c>
      <c r="FH10" s="37">
        <f t="shared" si="9"/>
        <v>9.1732194113984894E-2</v>
      </c>
      <c r="FI10" s="37">
        <f t="shared" si="9"/>
        <v>1.4476049513610192</v>
      </c>
      <c r="FJ10" s="37">
        <f t="shared" si="9"/>
        <v>0.64230463409621008</v>
      </c>
      <c r="FK10" s="37">
        <f t="shared" si="9"/>
        <v>0.78122092323667702</v>
      </c>
    </row>
    <row r="11" spans="1:167" s="2" customFormat="1" ht="14" x14ac:dyDescent="0.2">
      <c r="C11" s="2" t="s">
        <v>134</v>
      </c>
      <c r="D11" s="13"/>
      <c r="E11" s="15">
        <f>AVERAGE(E5:E10)</f>
        <v>1564025730.5878716</v>
      </c>
      <c r="F11" s="15">
        <f t="shared" ref="F11:AC11" si="36">AVERAGE(F5:F10)</f>
        <v>58378916.97148893</v>
      </c>
      <c r="G11" s="15">
        <f t="shared" si="36"/>
        <v>2018580599.4215736</v>
      </c>
      <c r="H11" s="15">
        <f t="shared" si="36"/>
        <v>1387607298.35414</v>
      </c>
      <c r="I11" s="15">
        <f t="shared" si="36"/>
        <v>659776216.50977409</v>
      </c>
      <c r="J11" s="15">
        <f t="shared" si="36"/>
        <v>1697332214.6646998</v>
      </c>
      <c r="K11" s="15">
        <f t="shared" si="36"/>
        <v>196821886.2548565</v>
      </c>
      <c r="L11" s="15">
        <f t="shared" si="36"/>
        <v>410448826.52842498</v>
      </c>
      <c r="M11" s="15">
        <f t="shared" si="36"/>
        <v>198051355.93901348</v>
      </c>
      <c r="N11" s="15">
        <f t="shared" si="36"/>
        <v>16512995.2754257</v>
      </c>
      <c r="O11" s="15">
        <f t="shared" si="36"/>
        <v>576928.42070753977</v>
      </c>
      <c r="P11" s="15">
        <f t="shared" si="36"/>
        <v>89598587.303570628</v>
      </c>
      <c r="Q11" s="15">
        <f t="shared" si="36"/>
        <v>695427.70899931632</v>
      </c>
      <c r="R11" s="15">
        <f t="shared" si="36"/>
        <v>66138331.819061391</v>
      </c>
      <c r="S11" s="15">
        <f t="shared" si="36"/>
        <v>6218525.2020979105</v>
      </c>
      <c r="T11" s="15">
        <f t="shared" si="36"/>
        <v>6247283.2751860349</v>
      </c>
      <c r="U11" s="15">
        <f t="shared" si="36"/>
        <v>3344496.4298776235</v>
      </c>
      <c r="V11" s="15">
        <f t="shared" si="36"/>
        <v>4525701565.9331293</v>
      </c>
      <c r="W11" s="15">
        <f t="shared" si="36"/>
        <v>2372891614.0261102</v>
      </c>
      <c r="X11" s="15">
        <f t="shared" si="36"/>
        <v>928166834.77428567</v>
      </c>
      <c r="Y11" s="15">
        <f t="shared" si="36"/>
        <v>302419071.40489435</v>
      </c>
      <c r="Z11" s="15">
        <f t="shared" si="36"/>
        <v>16807830.332345348</v>
      </c>
      <c r="AA11" s="15">
        <f t="shared" si="36"/>
        <v>419682133.23922616</v>
      </c>
      <c r="AB11" s="15">
        <f t="shared" si="36"/>
        <v>20105250.142030466</v>
      </c>
      <c r="AC11" s="15">
        <f t="shared" si="36"/>
        <v>958776092.31306207</v>
      </c>
      <c r="AD11" s="34"/>
      <c r="AE11" s="34"/>
      <c r="AF11" s="32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32"/>
      <c r="BG11" s="32"/>
      <c r="BH11" s="32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32"/>
      <c r="BT11" s="28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22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</row>
    <row r="12" spans="1:167" s="2" customFormat="1" ht="14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5"/>
      <c r="AE12" s="35"/>
      <c r="AF12" s="32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32"/>
      <c r="BG12" s="32"/>
      <c r="BH12" s="32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32"/>
      <c r="BT12" s="28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22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7"/>
      <c r="EC12" s="37"/>
      <c r="ED12" s="37"/>
      <c r="EE12" s="37"/>
      <c r="EF12" s="37"/>
      <c r="EG12" s="37"/>
      <c r="EH12" s="37"/>
      <c r="EI12" s="37"/>
      <c r="EJ12" s="37"/>
      <c r="EK12" s="37"/>
      <c r="EL12" s="37"/>
      <c r="EM12" s="37"/>
      <c r="EN12" s="37"/>
      <c r="EO12" s="37"/>
      <c r="EP12" s="37"/>
      <c r="EQ12" s="37"/>
      <c r="ER12" s="37"/>
      <c r="ES12" s="37"/>
      <c r="ET12" s="37"/>
      <c r="EU12" s="37"/>
      <c r="EV12" s="37"/>
      <c r="EW12" s="37"/>
      <c r="EX12" s="37"/>
      <c r="EY12" s="37"/>
      <c r="EZ12" s="37"/>
      <c r="FA12" s="37"/>
      <c r="FB12" s="37"/>
      <c r="FC12" s="37"/>
      <c r="FD12" s="37"/>
      <c r="FE12" s="37"/>
      <c r="FF12" s="37"/>
      <c r="FG12" s="37"/>
      <c r="FH12" s="37"/>
      <c r="FI12" s="37"/>
      <c r="FJ12" s="37"/>
      <c r="FK12" s="37"/>
    </row>
    <row r="13" spans="1:167" s="4" customFormat="1" ht="14" x14ac:dyDescent="0.2">
      <c r="A13" s="5" t="s">
        <v>64</v>
      </c>
      <c r="B13" s="5" t="s">
        <v>125</v>
      </c>
      <c r="C13" s="5" t="s">
        <v>131</v>
      </c>
      <c r="D13" s="27">
        <v>23377821.746731501</v>
      </c>
      <c r="E13" s="27">
        <v>1524208387.57528</v>
      </c>
      <c r="F13" s="27">
        <v>56010433.987485103</v>
      </c>
      <c r="G13" s="27">
        <v>1969983472.35572</v>
      </c>
      <c r="H13" s="27">
        <v>1414106308.9014001</v>
      </c>
      <c r="I13" s="27">
        <v>588941437.87972605</v>
      </c>
      <c r="J13" s="27">
        <v>1652578928.3675399</v>
      </c>
      <c r="K13" s="27">
        <v>242623769.21624601</v>
      </c>
      <c r="L13" s="27">
        <v>330374358.78650498</v>
      </c>
      <c r="M13" s="27">
        <v>194262019.948217</v>
      </c>
      <c r="N13" s="27">
        <f>PeakArea!N63</f>
        <v>15812732.475841301</v>
      </c>
      <c r="O13" s="27">
        <v>2470818.02554016</v>
      </c>
      <c r="P13" s="27">
        <v>90318848.824284196</v>
      </c>
      <c r="Q13" s="27">
        <v>5309572.6863212902</v>
      </c>
      <c r="R13" s="27">
        <v>63988259.622033902</v>
      </c>
      <c r="S13" s="27">
        <v>8406465.0043509193</v>
      </c>
      <c r="T13" s="27">
        <v>6096704.8854816603</v>
      </c>
      <c r="U13" s="27">
        <v>104854.257168374</v>
      </c>
      <c r="V13" s="27">
        <v>4886582949.6988201</v>
      </c>
      <c r="W13" s="27">
        <v>2384970852.5377302</v>
      </c>
      <c r="X13" s="27">
        <v>892189656.11589599</v>
      </c>
      <c r="Y13" s="27">
        <v>287084517.004749</v>
      </c>
      <c r="Z13" s="27">
        <v>13786223.794037299</v>
      </c>
      <c r="AA13" s="27">
        <v>393820735.661174</v>
      </c>
      <c r="AB13" s="27">
        <v>16285419.1995469</v>
      </c>
      <c r="AC13" s="27">
        <v>913562003.78098595</v>
      </c>
      <c r="AD13" s="27"/>
      <c r="AE13" s="27"/>
      <c r="AF13" s="32"/>
      <c r="AG13" s="28">
        <f>LOG10(E13)</f>
        <v>9.1830443471788676</v>
      </c>
      <c r="AH13" s="28">
        <f t="shared" ref="AH13:AW18" si="37">LOG10(F13)</f>
        <v>7.748268937739974</v>
      </c>
      <c r="AI13" s="28">
        <f t="shared" si="37"/>
        <v>9.2944625825601612</v>
      </c>
      <c r="AJ13" s="28">
        <f t="shared" si="37"/>
        <v>9.1504820598383656</v>
      </c>
      <c r="AK13" s="28">
        <f t="shared" si="37"/>
        <v>8.7700721123250762</v>
      </c>
      <c r="AL13" s="28">
        <f t="shared" si="37"/>
        <v>9.2181622108722916</v>
      </c>
      <c r="AM13" s="28">
        <f t="shared" si="37"/>
        <v>8.3849333453095625</v>
      </c>
      <c r="AN13" s="28">
        <f t="shared" si="37"/>
        <v>8.5190063332316992</v>
      </c>
      <c r="AO13" s="28">
        <f t="shared" si="37"/>
        <v>8.2883879002435066</v>
      </c>
      <c r="AP13" s="28">
        <f t="shared" si="37"/>
        <v>7.1990069234832372</v>
      </c>
      <c r="AQ13" s="28">
        <f t="shared" si="37"/>
        <v>6.3928407610176352</v>
      </c>
      <c r="AR13" s="28">
        <f t="shared" si="37"/>
        <v>7.9557783935709505</v>
      </c>
      <c r="AS13" s="28">
        <f t="shared" si="37"/>
        <v>6.7250595705277529</v>
      </c>
      <c r="AT13" s="28">
        <f t="shared" si="37"/>
        <v>7.8061002982168208</v>
      </c>
      <c r="AU13" s="28">
        <f t="shared" si="37"/>
        <v>6.9246134093713163</v>
      </c>
      <c r="AV13" s="28">
        <f t="shared" si="37"/>
        <v>6.7850951732556766</v>
      </c>
      <c r="AW13" s="28">
        <f t="shared" si="37"/>
        <v>5.0205860678695569</v>
      </c>
      <c r="AX13" s="28">
        <f t="shared" ref="AX13:BE18" si="38">LOG10(V13)</f>
        <v>9.6890052753135603</v>
      </c>
      <c r="AY13" s="28">
        <f t="shared" si="38"/>
        <v>9.3774830757621377</v>
      </c>
      <c r="AZ13" s="28">
        <f t="shared" si="38"/>
        <v>8.9504571838037936</v>
      </c>
      <c r="BA13" s="28">
        <f t="shared" si="38"/>
        <v>8.4580097708290687</v>
      </c>
      <c r="BB13" s="28">
        <f t="shared" si="38"/>
        <v>7.1394453241891132</v>
      </c>
      <c r="BC13" s="28">
        <f t="shared" si="38"/>
        <v>8.595298579110743</v>
      </c>
      <c r="BD13" s="28">
        <f t="shared" si="38"/>
        <v>7.2117989421275963</v>
      </c>
      <c r="BE13" s="28">
        <f t="shared" si="38"/>
        <v>8.9607380284111784</v>
      </c>
      <c r="BF13" s="32"/>
      <c r="BG13" s="32"/>
      <c r="BH13" s="32"/>
      <c r="BI13" s="28">
        <f t="shared" si="11"/>
        <v>2.4496172420099218</v>
      </c>
      <c r="BJ13" s="28">
        <f>(AH13-5.9974)/1.1314</f>
        <v>1.5475242511401575</v>
      </c>
      <c r="BK13" s="28">
        <f>(AI13-8.051)/0.9447</f>
        <v>1.3162512782472331</v>
      </c>
      <c r="BL13" s="28">
        <f>(AJ13-8.051)/0.9447</f>
        <v>1.1638425530203933</v>
      </c>
      <c r="BM13" s="28">
        <f>(AK13-8.3449)/0.9408</f>
        <v>0.45192613980131308</v>
      </c>
      <c r="BN13" s="28">
        <f>(AL13-7.5263)/0.9176</f>
        <v>1.8437905523891582</v>
      </c>
      <c r="BO13" s="28">
        <f>(AM13-7.0015)/1.1126</f>
        <v>1.2434238228559791</v>
      </c>
      <c r="BP13" s="28">
        <f>(AN13-7.5901)/0.8567</f>
        <v>1.0842842689759538</v>
      </c>
      <c r="BQ13" s="28">
        <f>(AO13-5.9134)/1.2361</f>
        <v>1.921355796653593</v>
      </c>
      <c r="BR13" s="28">
        <f t="shared" si="18"/>
        <v>3.0325289849696531</v>
      </c>
      <c r="BS13" s="28">
        <f>(AQ13-6.7219)/0.9346</f>
        <v>-0.35208563982705388</v>
      </c>
      <c r="BT13" s="28">
        <f>(AR13-6.9453)/0.8638</f>
        <v>1.1698059661622493</v>
      </c>
      <c r="BU13" s="28">
        <f>(AS13-7.3329)/0.8373</f>
        <v>-0.72595297918577262</v>
      </c>
      <c r="BV13" s="28">
        <f>(AT13-6.7448)/0.846</f>
        <v>1.2544920782704743</v>
      </c>
      <c r="BW13" s="28">
        <f>(AU13-7.1878)/0.9406</f>
        <v>-0.27980713441280447</v>
      </c>
      <c r="BX13" s="28">
        <f>(AV13-7.0163)/0.9277</f>
        <v>-0.24922370027414428</v>
      </c>
      <c r="BY13" s="28">
        <f>(AW13-5.9407)/1.1253</f>
        <v>-0.81766100784718987</v>
      </c>
      <c r="BZ13" s="28">
        <f>(AX13-8.0877)/0.8323</f>
        <v>1.9239520308945817</v>
      </c>
      <c r="CA13" s="28">
        <f>(AY13-7.9256)/0.8182</f>
        <v>1.7744843262798062</v>
      </c>
      <c r="CB13" s="28">
        <f>(AZ13-8.1518)/0.9575</f>
        <v>0.8341067193773305</v>
      </c>
      <c r="CC13" s="28">
        <f>(BA13-7.969)/0.9473</f>
        <v>0.51621426246074986</v>
      </c>
      <c r="CD13" s="28">
        <f>(BB13-6.6282)/0.9938</f>
        <v>0.51443482007356967</v>
      </c>
      <c r="CE13" s="28">
        <f>(BC13-7.0903)/0.8553</f>
        <v>1.7596148475514359</v>
      </c>
      <c r="CF13" s="28">
        <f>(BD13-5.4628)/1.3003</f>
        <v>1.3450734000827476</v>
      </c>
      <c r="CG13" s="28">
        <f>(BE13-8.125)/0.5654</f>
        <v>1.4781358832882532</v>
      </c>
      <c r="CH13" s="28"/>
      <c r="CI13" s="28"/>
      <c r="CJ13" s="28">
        <f>10^BI13</f>
        <v>281.5900092089862</v>
      </c>
      <c r="CK13" s="28">
        <f t="shared" ref="CK13:CZ18" si="39">10^BJ13</f>
        <v>35.279648633535942</v>
      </c>
      <c r="CL13" s="28">
        <f t="shared" si="39"/>
        <v>20.713394575079253</v>
      </c>
      <c r="CM13" s="28">
        <f t="shared" si="39"/>
        <v>14.582854848036565</v>
      </c>
      <c r="CN13" s="28">
        <f t="shared" si="39"/>
        <v>2.8309105036275328</v>
      </c>
      <c r="CO13" s="28">
        <f t="shared" si="39"/>
        <v>69.789574806102209</v>
      </c>
      <c r="CP13" s="28">
        <f t="shared" si="39"/>
        <v>17.515551768539826</v>
      </c>
      <c r="CQ13" s="28">
        <f t="shared" si="39"/>
        <v>12.141833383807745</v>
      </c>
      <c r="CR13" s="28">
        <f t="shared" si="39"/>
        <v>83.436445950540474</v>
      </c>
      <c r="CS13" s="28">
        <f t="shared" si="39"/>
        <v>1077.7771825301495</v>
      </c>
      <c r="CT13" s="28">
        <f t="shared" si="39"/>
        <v>0.44454359794460285</v>
      </c>
      <c r="CU13" s="28">
        <f t="shared" si="39"/>
        <v>14.784477005787616</v>
      </c>
      <c r="CV13" s="28">
        <f t="shared" si="39"/>
        <v>0.18795203003714342</v>
      </c>
      <c r="CW13" s="28">
        <f t="shared" si="39"/>
        <v>17.967683060007907</v>
      </c>
      <c r="CX13" s="28">
        <f t="shared" si="39"/>
        <v>0.52504057345129285</v>
      </c>
      <c r="CY13" s="28">
        <f t="shared" si="39"/>
        <v>0.56334740707486664</v>
      </c>
      <c r="CZ13" s="28">
        <f t="shared" si="39"/>
        <v>0.15217348690269414</v>
      </c>
      <c r="DA13" s="28">
        <f t="shared" ref="DA13:DH18" si="40">10^BZ13</f>
        <v>83.936727081040317</v>
      </c>
      <c r="DB13" s="28">
        <f t="shared" si="40"/>
        <v>59.495528439099296</v>
      </c>
      <c r="DC13" s="28">
        <f t="shared" si="40"/>
        <v>6.8250638613691308</v>
      </c>
      <c r="DD13" s="28">
        <f t="shared" si="40"/>
        <v>3.2825720133851455</v>
      </c>
      <c r="DE13" s="28">
        <f t="shared" si="40"/>
        <v>3.26914978991524</v>
      </c>
      <c r="DF13" s="28">
        <f t="shared" si="40"/>
        <v>57.492983678939304</v>
      </c>
      <c r="DG13" s="28">
        <f t="shared" si="40"/>
        <v>22.134687762112616</v>
      </c>
      <c r="DH13" s="28">
        <f t="shared" si="40"/>
        <v>30.070169994570445</v>
      </c>
      <c r="DI13" s="38"/>
      <c r="DJ13" s="28"/>
      <c r="DK13" s="37">
        <f t="shared" ref="DK13:DT18" si="41">16*CJ13</f>
        <v>4505.4401473437792</v>
      </c>
      <c r="DL13" s="37">
        <f t="shared" si="41"/>
        <v>564.47437813657507</v>
      </c>
      <c r="DM13" s="37">
        <f t="shared" si="41"/>
        <v>331.41431320126804</v>
      </c>
      <c r="DN13" s="37">
        <f t="shared" si="41"/>
        <v>233.32567756858504</v>
      </c>
      <c r="DO13" s="37">
        <f t="shared" si="41"/>
        <v>45.294568058040525</v>
      </c>
      <c r="DP13" s="37">
        <f t="shared" si="41"/>
        <v>1116.6331968976353</v>
      </c>
      <c r="DQ13" s="37">
        <f t="shared" si="41"/>
        <v>280.24882829663721</v>
      </c>
      <c r="DR13" s="37">
        <f t="shared" si="41"/>
        <v>194.26933414092392</v>
      </c>
      <c r="DS13" s="37">
        <f t="shared" si="41"/>
        <v>1334.9831352086476</v>
      </c>
      <c r="DT13" s="37">
        <f t="shared" si="41"/>
        <v>17244.434920482392</v>
      </c>
      <c r="DU13" s="37">
        <f t="shared" ref="DU13:ED18" si="42">16*CT13</f>
        <v>7.1126975671136456</v>
      </c>
      <c r="DV13" s="37">
        <f t="shared" si="42"/>
        <v>236.55163209260186</v>
      </c>
      <c r="DW13" s="37">
        <f t="shared" si="42"/>
        <v>3.0072324805942947</v>
      </c>
      <c r="DX13" s="37">
        <f t="shared" si="42"/>
        <v>287.48292896012651</v>
      </c>
      <c r="DY13" s="37">
        <f t="shared" si="42"/>
        <v>8.4006491752206855</v>
      </c>
      <c r="DZ13" s="37">
        <f t="shared" si="42"/>
        <v>9.0135585131978662</v>
      </c>
      <c r="EA13" s="37">
        <f t="shared" si="42"/>
        <v>2.4347757904431062</v>
      </c>
      <c r="EB13" s="37">
        <f t="shared" si="42"/>
        <v>1342.9876332966451</v>
      </c>
      <c r="EC13" s="37">
        <f t="shared" si="42"/>
        <v>951.92845502558873</v>
      </c>
      <c r="ED13" s="37">
        <f t="shared" si="42"/>
        <v>109.20102178190609</v>
      </c>
      <c r="EE13" s="37">
        <f t="shared" ref="EE13:EI18" si="43">16*DD13</f>
        <v>52.521152214162328</v>
      </c>
      <c r="EF13" s="37">
        <f t="shared" si="43"/>
        <v>52.306396638643839</v>
      </c>
      <c r="EG13" s="37">
        <f t="shared" si="43"/>
        <v>919.88773886302886</v>
      </c>
      <c r="EH13" s="37">
        <f t="shared" si="43"/>
        <v>354.15500419380186</v>
      </c>
      <c r="EI13" s="37">
        <f t="shared" si="43"/>
        <v>481.12271991312713</v>
      </c>
      <c r="EJ13" s="37"/>
      <c r="EK13" s="37"/>
      <c r="EL13" s="37"/>
      <c r="EM13" s="37">
        <f t="shared" ref="EM13:EV18" si="44">DK13*1.5/1000</f>
        <v>6.758160221015669</v>
      </c>
      <c r="EN13" s="37">
        <f t="shared" si="44"/>
        <v>0.84671156720486263</v>
      </c>
      <c r="EO13" s="37">
        <f t="shared" si="44"/>
        <v>0.49712146980190208</v>
      </c>
      <c r="EP13" s="37">
        <f t="shared" si="44"/>
        <v>0.34998851635287759</v>
      </c>
      <c r="EQ13" s="37">
        <f t="shared" si="44"/>
        <v>6.79418520870608E-2</v>
      </c>
      <c r="ER13" s="37">
        <f t="shared" si="44"/>
        <v>1.6749497953464529</v>
      </c>
      <c r="ES13" s="37">
        <f t="shared" si="44"/>
        <v>0.42037324244495583</v>
      </c>
      <c r="ET13" s="37">
        <f t="shared" si="44"/>
        <v>0.29140400121138588</v>
      </c>
      <c r="EU13" s="37">
        <f t="shared" si="44"/>
        <v>2.0024747028129712</v>
      </c>
      <c r="EV13" s="37">
        <f t="shared" si="44"/>
        <v>25.866652380723586</v>
      </c>
      <c r="EW13" s="37">
        <f t="shared" ref="EW13:FF18" si="45">DU13*1.5/1000</f>
        <v>1.0669046350670468E-2</v>
      </c>
      <c r="EX13" s="37">
        <f t="shared" si="45"/>
        <v>0.35482744813890282</v>
      </c>
      <c r="EY13" s="37">
        <f t="shared" si="45"/>
        <v>4.5108487208914416E-3</v>
      </c>
      <c r="EZ13" s="37">
        <f t="shared" si="45"/>
        <v>0.43122439344018976</v>
      </c>
      <c r="FA13" s="37">
        <f t="shared" si="45"/>
        <v>1.2600973762831029E-2</v>
      </c>
      <c r="FB13" s="37">
        <f t="shared" si="45"/>
        <v>1.35203377697968E-2</v>
      </c>
      <c r="FC13" s="37">
        <f t="shared" si="45"/>
        <v>3.6521636856646591E-3</v>
      </c>
      <c r="FD13" s="37">
        <f t="shared" si="45"/>
        <v>2.0144814499449675</v>
      </c>
      <c r="FE13" s="37">
        <f t="shared" si="45"/>
        <v>1.4278926825383831</v>
      </c>
      <c r="FF13" s="37">
        <f t="shared" si="45"/>
        <v>0.16380153267285913</v>
      </c>
      <c r="FG13" s="37">
        <f t="shared" ref="FG13:FK18" si="46">EE13*1.5/1000</f>
        <v>7.8781728321243485E-2</v>
      </c>
      <c r="FH13" s="37">
        <f t="shared" si="46"/>
        <v>7.8459594957965756E-2</v>
      </c>
      <c r="FI13" s="37">
        <f t="shared" si="46"/>
        <v>1.3798316082945432</v>
      </c>
      <c r="FJ13" s="37">
        <f t="shared" si="46"/>
        <v>0.53123250629070273</v>
      </c>
      <c r="FK13" s="37">
        <f t="shared" si="46"/>
        <v>0.72168407986969063</v>
      </c>
    </row>
    <row r="14" spans="1:167" s="4" customFormat="1" ht="14" x14ac:dyDescent="0.2">
      <c r="A14" s="5" t="s">
        <v>65</v>
      </c>
      <c r="B14" s="5" t="s">
        <v>125</v>
      </c>
      <c r="C14" s="5" t="s">
        <v>131</v>
      </c>
      <c r="D14" s="27">
        <v>24447304.379583601</v>
      </c>
      <c r="E14" s="27">
        <v>1334762807.9491501</v>
      </c>
      <c r="F14" s="27">
        <v>51438117.565009698</v>
      </c>
      <c r="G14" s="27">
        <v>1754633495.33163</v>
      </c>
      <c r="H14" s="27">
        <v>1290848353.3399701</v>
      </c>
      <c r="I14" s="27">
        <v>541057957.83313799</v>
      </c>
      <c r="J14" s="27">
        <v>1613877171.1870401</v>
      </c>
      <c r="K14" s="27">
        <v>228537057.558292</v>
      </c>
      <c r="L14" s="27">
        <v>304075395.15865803</v>
      </c>
      <c r="M14" s="27">
        <v>177405426.398853</v>
      </c>
      <c r="N14" s="27">
        <f>PeakArea!N64</f>
        <v>16458283.862215901</v>
      </c>
      <c r="O14" s="27">
        <v>2250911.2370864502</v>
      </c>
      <c r="P14" s="27">
        <v>82604167.029533595</v>
      </c>
      <c r="Q14" s="27">
        <v>3930996.9437134401</v>
      </c>
      <c r="R14" s="27">
        <v>60207944.539269798</v>
      </c>
      <c r="S14" s="27">
        <v>11040291.8348535</v>
      </c>
      <c r="T14" s="27">
        <v>3580312.24041148</v>
      </c>
      <c r="U14" s="27">
        <v>0</v>
      </c>
      <c r="V14" s="27">
        <v>4940231489.4785805</v>
      </c>
      <c r="W14" s="27">
        <v>2339407118.85673</v>
      </c>
      <c r="X14" s="27">
        <v>846986665.98108304</v>
      </c>
      <c r="Y14" s="27">
        <v>267677262.380054</v>
      </c>
      <c r="Z14" s="27">
        <v>11612775.1288688</v>
      </c>
      <c r="AA14" s="27">
        <v>358510078.352171</v>
      </c>
      <c r="AB14" s="27">
        <v>16267535.6702572</v>
      </c>
      <c r="AC14" s="27">
        <v>821801256.81236804</v>
      </c>
      <c r="AD14" s="27"/>
      <c r="AE14" s="27"/>
      <c r="AF14" s="32"/>
      <c r="AG14" s="28">
        <f t="shared" ref="AG14:AG18" si="47">LOG10(E14)</f>
        <v>9.1254040968983325</v>
      </c>
      <c r="AH14" s="28">
        <f t="shared" si="37"/>
        <v>7.7112850667185011</v>
      </c>
      <c r="AI14" s="28">
        <f t="shared" si="37"/>
        <v>9.244186415629434</v>
      </c>
      <c r="AJ14" s="28">
        <f t="shared" si="37"/>
        <v>9.1108752250890248</v>
      </c>
      <c r="AK14" s="28">
        <f t="shared" si="37"/>
        <v>8.7332437889862877</v>
      </c>
      <c r="AL14" s="28">
        <f t="shared" si="37"/>
        <v>9.2078704783999417</v>
      </c>
      <c r="AM14" s="28">
        <f t="shared" si="37"/>
        <v>8.3589566314876471</v>
      </c>
      <c r="AN14" s="28">
        <f t="shared" si="37"/>
        <v>8.4829812797983912</v>
      </c>
      <c r="AO14" s="28">
        <f t="shared" si="37"/>
        <v>8.2489668997067334</v>
      </c>
      <c r="AP14" s="28">
        <f t="shared" si="37"/>
        <v>7.2163845484931466</v>
      </c>
      <c r="AQ14" s="28">
        <f t="shared" si="37"/>
        <v>6.3523583692770096</v>
      </c>
      <c r="AR14" s="28">
        <f t="shared" si="37"/>
        <v>7.917001956185822</v>
      </c>
      <c r="AS14" s="28">
        <f t="shared" si="37"/>
        <v>6.5945027061632828</v>
      </c>
      <c r="AT14" s="28">
        <f t="shared" si="37"/>
        <v>7.7796538009242981</v>
      </c>
      <c r="AU14" s="28">
        <f t="shared" si="37"/>
        <v>7.0429805535192092</v>
      </c>
      <c r="AV14" s="28">
        <f t="shared" si="37"/>
        <v>6.5539209032847987</v>
      </c>
      <c r="AW14" s="28" t="e">
        <f t="shared" si="37"/>
        <v>#NUM!</v>
      </c>
      <c r="AX14" s="28">
        <f t="shared" si="38"/>
        <v>9.6937472995810765</v>
      </c>
      <c r="AY14" s="28">
        <f t="shared" si="38"/>
        <v>9.3691058071393361</v>
      </c>
      <c r="AZ14" s="28">
        <f t="shared" si="38"/>
        <v>8.9278765733337533</v>
      </c>
      <c r="BA14" s="28">
        <f t="shared" si="38"/>
        <v>8.4276114819741323</v>
      </c>
      <c r="BB14" s="28">
        <f t="shared" si="38"/>
        <v>7.0649360163910702</v>
      </c>
      <c r="BC14" s="28">
        <f t="shared" si="38"/>
        <v>8.5545013689611746</v>
      </c>
      <c r="BD14" s="28">
        <f t="shared" si="38"/>
        <v>7.2113217676959742</v>
      </c>
      <c r="BE14" s="28">
        <f t="shared" si="38"/>
        <v>8.9147668011096677</v>
      </c>
      <c r="BF14" s="32"/>
      <c r="BG14" s="32"/>
      <c r="BH14" s="32"/>
      <c r="BI14" s="28">
        <f t="shared" si="11"/>
        <v>2.3916582170923402</v>
      </c>
      <c r="BJ14" s="28">
        <f t="shared" ref="BJ14:BJ18" si="48">(AH14-5.9974)/1.1314</f>
        <v>1.5148356608790006</v>
      </c>
      <c r="BK14" s="28">
        <f t="shared" ref="BK14:BL18" si="49">(AI14-8.051)/0.9447</f>
        <v>1.2630320902185179</v>
      </c>
      <c r="BL14" s="28">
        <f t="shared" si="49"/>
        <v>1.1219172489563085</v>
      </c>
      <c r="BM14" s="28">
        <f t="shared" ref="BM14:BM18" si="50">(AK14-8.3449)/0.9408</f>
        <v>0.41278038795311106</v>
      </c>
      <c r="BN14" s="28">
        <f t="shared" ref="BN14:BN18" si="51">(AL14-7.5263)/0.9176</f>
        <v>1.8325746277244352</v>
      </c>
      <c r="BO14" s="28">
        <f t="shared" ref="BO14:BO18" si="52">(AM14-7.0015)/1.1126</f>
        <v>1.2200760664098931</v>
      </c>
      <c r="BP14" s="28">
        <f t="shared" ref="BP14:BP18" si="53">(AN14-7.5901)/0.8567</f>
        <v>1.042233313643506</v>
      </c>
      <c r="BQ14" s="28">
        <f t="shared" ref="BQ14:BQ18" si="54">(AO14-5.9134)/1.2361</f>
        <v>1.889464363487366</v>
      </c>
      <c r="BR14" s="28">
        <f t="shared" si="18"/>
        <v>3.0542646009920538</v>
      </c>
      <c r="BS14" s="28">
        <f t="shared" ref="BS14:BS18" si="55">(AQ14-6.7219)/0.9346</f>
        <v>-0.39540084605498627</v>
      </c>
      <c r="BT14" s="28">
        <f t="shared" ref="BT14:BT18" si="56">(AR14-6.9453)/0.8638</f>
        <v>1.1249154389740941</v>
      </c>
      <c r="BU14" s="28">
        <f t="shared" ref="BU14:BU18" si="57">(AS14-7.3329)/0.8373</f>
        <v>-0.88187900852348922</v>
      </c>
      <c r="BV14" s="28">
        <f t="shared" ref="BV14:BV18" si="58">(AT14-6.7448)/0.846</f>
        <v>1.2232314431729296</v>
      </c>
      <c r="BW14" s="28">
        <f t="shared" ref="BW14:BW18" si="59">(AU14-7.1878)/0.9406</f>
        <v>-0.15396496542716462</v>
      </c>
      <c r="BX14" s="28">
        <f t="shared" ref="BX14:BX18" si="60">(AV14-7.0163)/0.9277</f>
        <v>-0.49841446234256925</v>
      </c>
      <c r="BY14" s="28" t="e">
        <f t="shared" ref="BY14:BY18" si="61">(AW14-5.9407)/1.1253</f>
        <v>#NUM!</v>
      </c>
      <c r="BZ14" s="28">
        <f t="shared" ref="BZ14:BZ18" si="62">(AX14-8.0877)/0.8323</f>
        <v>1.929649524908178</v>
      </c>
      <c r="CA14" s="28">
        <f t="shared" ref="CA14:CA18" si="63">(AY14-7.9256)/0.8182</f>
        <v>1.7642456699331897</v>
      </c>
      <c r="CB14" s="28">
        <f t="shared" ref="CB14:CB18" si="64">(AZ14-8.1518)/0.9575</f>
        <v>0.81052383637989933</v>
      </c>
      <c r="CC14" s="28">
        <f t="shared" ref="CC14:CC18" si="65">(BA14-7.969)/0.9473</f>
        <v>0.48412486221274359</v>
      </c>
      <c r="CD14" s="28">
        <f t="shared" ref="CD14:CD18" si="66">(BB14-6.6282)/0.9938</f>
        <v>0.4394606725609484</v>
      </c>
      <c r="CE14" s="28">
        <f t="shared" ref="CE14:CE18" si="67">(BC14-7.0903)/0.8553</f>
        <v>1.7119155488848061</v>
      </c>
      <c r="CF14" s="28">
        <f t="shared" ref="CF14:CF18" si="68">(BD14-5.4628)/1.3003</f>
        <v>1.3447064275136311</v>
      </c>
      <c r="CG14" s="28">
        <f t="shared" ref="CG14:CG18" si="69">(BE14-8.125)/0.5654</f>
        <v>1.3968284420050718</v>
      </c>
      <c r="CH14" s="28"/>
      <c r="CI14" s="28"/>
      <c r="CJ14" s="28">
        <f t="shared" ref="CJ14:CJ18" si="70">10^BI14</f>
        <v>246.4099366633032</v>
      </c>
      <c r="CK14" s="28">
        <f t="shared" si="39"/>
        <v>32.721685101835298</v>
      </c>
      <c r="CL14" s="28">
        <f t="shared" si="39"/>
        <v>18.324498179266872</v>
      </c>
      <c r="CM14" s="28">
        <f t="shared" si="39"/>
        <v>13.240892174501447</v>
      </c>
      <c r="CN14" s="28">
        <f t="shared" si="39"/>
        <v>2.5869044503433059</v>
      </c>
      <c r="CO14" s="28">
        <f t="shared" si="39"/>
        <v>68.010290159152888</v>
      </c>
      <c r="CP14" s="28">
        <f t="shared" si="39"/>
        <v>16.59877608515254</v>
      </c>
      <c r="CQ14" s="28">
        <f t="shared" si="39"/>
        <v>11.021312424517225</v>
      </c>
      <c r="CR14" s="28">
        <f t="shared" si="39"/>
        <v>77.529032344698507</v>
      </c>
      <c r="CS14" s="28">
        <f t="shared" si="39"/>
        <v>1133.0905068341351</v>
      </c>
      <c r="CT14" s="28">
        <f t="shared" si="39"/>
        <v>0.40234550517471751</v>
      </c>
      <c r="CU14" s="28">
        <f t="shared" si="39"/>
        <v>13.332618088715089</v>
      </c>
      <c r="CV14" s="28">
        <f t="shared" si="39"/>
        <v>0.131256551987637</v>
      </c>
      <c r="CW14" s="28">
        <f t="shared" si="39"/>
        <v>16.71981405248042</v>
      </c>
      <c r="CX14" s="28">
        <f t="shared" si="39"/>
        <v>0.70151188716110235</v>
      </c>
      <c r="CY14" s="28">
        <f t="shared" si="39"/>
        <v>0.31738437153488264</v>
      </c>
      <c r="CZ14" s="28" t="e">
        <f t="shared" si="39"/>
        <v>#NUM!</v>
      </c>
      <c r="DA14" s="28">
        <f t="shared" si="40"/>
        <v>85.045144796937279</v>
      </c>
      <c r="DB14" s="28">
        <f t="shared" si="40"/>
        <v>58.109303490766727</v>
      </c>
      <c r="DC14" s="28">
        <f t="shared" si="40"/>
        <v>6.4643347271646805</v>
      </c>
      <c r="DD14" s="28">
        <f t="shared" si="40"/>
        <v>3.0487714033088595</v>
      </c>
      <c r="DE14" s="28">
        <f t="shared" si="40"/>
        <v>2.7508104946863168</v>
      </c>
      <c r="DF14" s="28">
        <f t="shared" si="40"/>
        <v>51.512846508338534</v>
      </c>
      <c r="DG14" s="28">
        <f t="shared" si="40"/>
        <v>22.115992170284496</v>
      </c>
      <c r="DH14" s="28">
        <f t="shared" si="40"/>
        <v>24.936094895772857</v>
      </c>
      <c r="DI14" s="38"/>
      <c r="DJ14" s="28"/>
      <c r="DK14" s="37">
        <f t="shared" si="41"/>
        <v>3942.5589866128512</v>
      </c>
      <c r="DL14" s="37">
        <f t="shared" si="41"/>
        <v>523.54696162936477</v>
      </c>
      <c r="DM14" s="37">
        <f t="shared" si="41"/>
        <v>293.19197086826995</v>
      </c>
      <c r="DN14" s="37">
        <f t="shared" si="41"/>
        <v>211.85427479202315</v>
      </c>
      <c r="DO14" s="37">
        <f t="shared" si="41"/>
        <v>41.390471205492894</v>
      </c>
      <c r="DP14" s="37">
        <f t="shared" si="41"/>
        <v>1088.1646425464462</v>
      </c>
      <c r="DQ14" s="37">
        <f t="shared" si="41"/>
        <v>265.58041736244064</v>
      </c>
      <c r="DR14" s="37">
        <f t="shared" si="41"/>
        <v>176.3409987922756</v>
      </c>
      <c r="DS14" s="37">
        <f t="shared" si="41"/>
        <v>1240.4645175151761</v>
      </c>
      <c r="DT14" s="37">
        <f t="shared" si="41"/>
        <v>18129.448109346162</v>
      </c>
      <c r="DU14" s="37">
        <f t="shared" si="42"/>
        <v>6.4375280827954802</v>
      </c>
      <c r="DV14" s="37">
        <f t="shared" si="42"/>
        <v>213.32188941944142</v>
      </c>
      <c r="DW14" s="37">
        <f t="shared" si="42"/>
        <v>2.100104831802192</v>
      </c>
      <c r="DX14" s="37">
        <f t="shared" si="42"/>
        <v>267.51702483968671</v>
      </c>
      <c r="DY14" s="37">
        <f t="shared" si="42"/>
        <v>11.224190194577638</v>
      </c>
      <c r="DZ14" s="37">
        <f t="shared" si="42"/>
        <v>5.0781499445581222</v>
      </c>
      <c r="EA14" s="37" t="e">
        <f t="shared" si="42"/>
        <v>#NUM!</v>
      </c>
      <c r="EB14" s="37">
        <f t="shared" si="42"/>
        <v>1360.7223167509965</v>
      </c>
      <c r="EC14" s="37">
        <f t="shared" si="42"/>
        <v>929.74885585226764</v>
      </c>
      <c r="ED14" s="37">
        <f t="shared" si="42"/>
        <v>103.42935563463489</v>
      </c>
      <c r="EE14" s="37">
        <f t="shared" si="43"/>
        <v>48.780342452941753</v>
      </c>
      <c r="EF14" s="37">
        <f t="shared" si="43"/>
        <v>44.012967914981068</v>
      </c>
      <c r="EG14" s="37">
        <f t="shared" si="43"/>
        <v>824.20554413341654</v>
      </c>
      <c r="EH14" s="37">
        <f t="shared" si="43"/>
        <v>353.85587472455194</v>
      </c>
      <c r="EI14" s="37">
        <f t="shared" si="43"/>
        <v>398.97751833236572</v>
      </c>
      <c r="EJ14" s="37"/>
      <c r="EK14" s="37"/>
      <c r="EL14" s="37"/>
      <c r="EM14" s="37">
        <f t="shared" si="44"/>
        <v>5.9138384799192769</v>
      </c>
      <c r="EN14" s="37">
        <f t="shared" si="44"/>
        <v>0.78532044244404708</v>
      </c>
      <c r="EO14" s="37">
        <f t="shared" si="44"/>
        <v>0.43978795630240497</v>
      </c>
      <c r="EP14" s="37">
        <f t="shared" si="44"/>
        <v>0.31778141218803474</v>
      </c>
      <c r="EQ14" s="37">
        <f t="shared" si="44"/>
        <v>6.2085706808239334E-2</v>
      </c>
      <c r="ER14" s="37">
        <f t="shared" si="44"/>
        <v>1.6322469638196695</v>
      </c>
      <c r="ES14" s="37">
        <f t="shared" si="44"/>
        <v>0.39837062604366097</v>
      </c>
      <c r="ET14" s="37">
        <f t="shared" si="44"/>
        <v>0.26451149818841341</v>
      </c>
      <c r="EU14" s="37">
        <f t="shared" si="44"/>
        <v>1.860696776272764</v>
      </c>
      <c r="EV14" s="37">
        <f t="shared" si="44"/>
        <v>27.194172164019243</v>
      </c>
      <c r="EW14" s="37">
        <f t="shared" si="45"/>
        <v>9.6562921241932203E-3</v>
      </c>
      <c r="EX14" s="37">
        <f t="shared" si="45"/>
        <v>0.31998283412916212</v>
      </c>
      <c r="EY14" s="37">
        <f t="shared" si="45"/>
        <v>3.1501572477032882E-3</v>
      </c>
      <c r="EZ14" s="37">
        <f t="shared" si="45"/>
        <v>0.40127553725953008</v>
      </c>
      <c r="FA14" s="37">
        <f t="shared" si="45"/>
        <v>1.6836285291866458E-2</v>
      </c>
      <c r="FB14" s="37">
        <f t="shared" si="45"/>
        <v>7.6172249168371831E-3</v>
      </c>
      <c r="FC14" s="37" t="e">
        <f t="shared" si="45"/>
        <v>#NUM!</v>
      </c>
      <c r="FD14" s="37">
        <f t="shared" si="45"/>
        <v>2.0410834751264946</v>
      </c>
      <c r="FE14" s="37">
        <f t="shared" si="45"/>
        <v>1.3946232837784014</v>
      </c>
      <c r="FF14" s="37">
        <f t="shared" si="45"/>
        <v>0.15514403345195235</v>
      </c>
      <c r="FG14" s="37">
        <f t="shared" si="46"/>
        <v>7.317051367941263E-2</v>
      </c>
      <c r="FH14" s="37">
        <f t="shared" si="46"/>
        <v>6.6019451872471602E-2</v>
      </c>
      <c r="FI14" s="37">
        <f t="shared" si="46"/>
        <v>1.2363083162001249</v>
      </c>
      <c r="FJ14" s="37">
        <f t="shared" si="46"/>
        <v>0.5307838120868279</v>
      </c>
      <c r="FK14" s="37">
        <f t="shared" si="46"/>
        <v>0.59846627749854864</v>
      </c>
    </row>
    <row r="15" spans="1:167" s="4" customFormat="1" ht="14" x14ac:dyDescent="0.2">
      <c r="A15" s="5" t="s">
        <v>66</v>
      </c>
      <c r="B15" s="5" t="s">
        <v>125</v>
      </c>
      <c r="C15" s="5" t="s">
        <v>131</v>
      </c>
      <c r="D15" s="27">
        <v>24001284.3882664</v>
      </c>
      <c r="E15" s="27">
        <v>1449870700.7288001</v>
      </c>
      <c r="F15" s="27">
        <v>56871249.825194001</v>
      </c>
      <c r="G15" s="27">
        <v>1940803863.1624701</v>
      </c>
      <c r="H15" s="27">
        <v>1318142588.7432699</v>
      </c>
      <c r="I15" s="27">
        <v>520977522.947824</v>
      </c>
      <c r="J15" s="27">
        <v>1579117345.57022</v>
      </c>
      <c r="K15" s="27">
        <v>214641088.01082399</v>
      </c>
      <c r="L15" s="27">
        <v>298733797.03531498</v>
      </c>
      <c r="M15" s="27">
        <v>198844347.226134</v>
      </c>
      <c r="N15" s="27">
        <f>PeakArea!N65</f>
        <v>16610806.7197343</v>
      </c>
      <c r="O15" s="27">
        <v>2302859.6019027298</v>
      </c>
      <c r="P15" s="27">
        <v>84109485.075938299</v>
      </c>
      <c r="Q15" s="27">
        <v>4523257.8729171697</v>
      </c>
      <c r="R15" s="27">
        <v>59746677.973224401</v>
      </c>
      <c r="S15" s="27">
        <v>12164783.486470301</v>
      </c>
      <c r="T15" s="27">
        <v>5255001.9564361097</v>
      </c>
      <c r="U15" s="27">
        <v>0</v>
      </c>
      <c r="V15" s="27">
        <v>4935729146.0077801</v>
      </c>
      <c r="W15" s="27">
        <v>2283968624.3299298</v>
      </c>
      <c r="X15" s="27">
        <v>877031395.77428496</v>
      </c>
      <c r="Y15" s="27">
        <v>277998424.88536501</v>
      </c>
      <c r="Z15" s="27">
        <v>12362554.1370268</v>
      </c>
      <c r="AA15" s="27">
        <v>429360946.14825398</v>
      </c>
      <c r="AB15" s="27">
        <v>20816213.047286101</v>
      </c>
      <c r="AC15" s="27">
        <v>909796279.75808096</v>
      </c>
      <c r="AD15" s="27"/>
      <c r="AE15" s="27"/>
      <c r="AF15" s="32"/>
      <c r="AG15" s="28">
        <f t="shared" si="47"/>
        <v>9.1613292736392342</v>
      </c>
      <c r="AH15" s="28">
        <f t="shared" si="37"/>
        <v>7.7548927725852206</v>
      </c>
      <c r="AI15" s="28">
        <f t="shared" si="37"/>
        <v>9.2879816479848198</v>
      </c>
      <c r="AJ15" s="28">
        <f t="shared" si="37"/>
        <v>9.1199623921661086</v>
      </c>
      <c r="AK15" s="28">
        <f t="shared" si="37"/>
        <v>8.7168189865043129</v>
      </c>
      <c r="AL15" s="28">
        <f t="shared" si="37"/>
        <v>9.1984144040045202</v>
      </c>
      <c r="AM15" s="28">
        <f t="shared" si="37"/>
        <v>8.3317128610983762</v>
      </c>
      <c r="AN15" s="28">
        <f t="shared" si="37"/>
        <v>8.4752843589805114</v>
      </c>
      <c r="AO15" s="28">
        <f t="shared" si="37"/>
        <v>8.2985132493155014</v>
      </c>
      <c r="AP15" s="28">
        <f t="shared" si="37"/>
        <v>7.2203907248909651</v>
      </c>
      <c r="AQ15" s="28">
        <f t="shared" si="37"/>
        <v>6.3622674612045369</v>
      </c>
      <c r="AR15" s="28">
        <f t="shared" si="37"/>
        <v>7.9248449742029399</v>
      </c>
      <c r="AS15" s="28">
        <f t="shared" si="37"/>
        <v>6.6554513477707955</v>
      </c>
      <c r="AT15" s="28">
        <f t="shared" si="37"/>
        <v>7.7763137627079395</v>
      </c>
      <c r="AU15" s="28">
        <f t="shared" si="37"/>
        <v>7.0851043835941701</v>
      </c>
      <c r="AV15" s="28">
        <f t="shared" si="37"/>
        <v>6.7205728820520338</v>
      </c>
      <c r="AW15" s="28" t="e">
        <f t="shared" si="37"/>
        <v>#NUM!</v>
      </c>
      <c r="AX15" s="28">
        <f t="shared" si="38"/>
        <v>9.6933513192541731</v>
      </c>
      <c r="AY15" s="28">
        <f t="shared" si="38"/>
        <v>9.3586901335606889</v>
      </c>
      <c r="AZ15" s="28">
        <f t="shared" si="38"/>
        <v>8.943015140421311</v>
      </c>
      <c r="BA15" s="28">
        <f t="shared" si="38"/>
        <v>8.4440423352506944</v>
      </c>
      <c r="BB15" s="28">
        <f t="shared" si="38"/>
        <v>7.0921082064341965</v>
      </c>
      <c r="BC15" s="28">
        <f t="shared" si="38"/>
        <v>8.6328225392999247</v>
      </c>
      <c r="BD15" s="28">
        <f t="shared" si="38"/>
        <v>7.3184017241054455</v>
      </c>
      <c r="BE15" s="28">
        <f t="shared" si="38"/>
        <v>8.9589441566268881</v>
      </c>
      <c r="BF15" s="32"/>
      <c r="BG15" s="32"/>
      <c r="BH15" s="32"/>
      <c r="BI15" s="28">
        <f t="shared" si="11"/>
        <v>2.4277820750520203</v>
      </c>
      <c r="BJ15" s="28">
        <f t="shared" si="48"/>
        <v>1.5533787984666969</v>
      </c>
      <c r="BK15" s="28">
        <f t="shared" si="49"/>
        <v>1.3093909685453793</v>
      </c>
      <c r="BL15" s="28">
        <f t="shared" si="49"/>
        <v>1.1315363524569795</v>
      </c>
      <c r="BM15" s="28">
        <f t="shared" si="50"/>
        <v>0.39532205198162412</v>
      </c>
      <c r="BN15" s="28">
        <f t="shared" si="51"/>
        <v>1.8222694027948128</v>
      </c>
      <c r="BO15" s="28">
        <f t="shared" si="52"/>
        <v>1.1955894850785331</v>
      </c>
      <c r="BP15" s="28">
        <f t="shared" si="53"/>
        <v>1.0332489307581554</v>
      </c>
      <c r="BQ15" s="28">
        <f t="shared" si="54"/>
        <v>1.9295471639151374</v>
      </c>
      <c r="BR15" s="28">
        <f t="shared" si="18"/>
        <v>3.0592754532720017</v>
      </c>
      <c r="BS15" s="28">
        <f t="shared" si="55"/>
        <v>-0.38479835094742443</v>
      </c>
      <c r="BT15" s="28">
        <f t="shared" si="56"/>
        <v>1.13399510789875</v>
      </c>
      <c r="BU15" s="28">
        <f t="shared" si="57"/>
        <v>-0.80908712794602278</v>
      </c>
      <c r="BV15" s="28">
        <f t="shared" si="58"/>
        <v>1.2192834074561936</v>
      </c>
      <c r="BW15" s="28">
        <f t="shared" si="59"/>
        <v>-0.10918096577273032</v>
      </c>
      <c r="BX15" s="28">
        <f t="shared" si="60"/>
        <v>-0.31877451541227375</v>
      </c>
      <c r="BY15" s="28" t="e">
        <f t="shared" si="61"/>
        <v>#NUM!</v>
      </c>
      <c r="BZ15" s="28">
        <f t="shared" si="62"/>
        <v>1.9291737585656292</v>
      </c>
      <c r="CA15" s="28">
        <f t="shared" si="63"/>
        <v>1.7515156851145057</v>
      </c>
      <c r="CB15" s="28">
        <f t="shared" si="64"/>
        <v>0.82633435030946345</v>
      </c>
      <c r="CC15" s="28">
        <f t="shared" si="65"/>
        <v>0.50146979336080866</v>
      </c>
      <c r="CD15" s="28">
        <f t="shared" si="66"/>
        <v>0.46680238119762207</v>
      </c>
      <c r="CE15" s="28">
        <f t="shared" si="67"/>
        <v>1.8034871265052319</v>
      </c>
      <c r="CF15" s="28">
        <f t="shared" si="68"/>
        <v>1.4270566208609134</v>
      </c>
      <c r="CG15" s="28">
        <f t="shared" si="69"/>
        <v>1.4749631351731307</v>
      </c>
      <c r="CH15" s="28"/>
      <c r="CI15" s="28"/>
      <c r="CJ15" s="28">
        <f t="shared" si="70"/>
        <v>267.78242802145888</v>
      </c>
      <c r="CK15" s="28">
        <f t="shared" si="39"/>
        <v>35.75845930705043</v>
      </c>
      <c r="CL15" s="28">
        <f t="shared" si="39"/>
        <v>20.388767267800841</v>
      </c>
      <c r="CM15" s="28">
        <f t="shared" si="39"/>
        <v>13.537434005135202</v>
      </c>
      <c r="CN15" s="28">
        <f t="shared" si="39"/>
        <v>2.4849751607502841</v>
      </c>
      <c r="CO15" s="28">
        <f t="shared" si="39"/>
        <v>66.415493313193835</v>
      </c>
      <c r="CP15" s="28">
        <f t="shared" si="39"/>
        <v>15.688791272287929</v>
      </c>
      <c r="CQ15" s="28">
        <f t="shared" si="39"/>
        <v>10.795653347732944</v>
      </c>
      <c r="CR15" s="28">
        <f t="shared" si="39"/>
        <v>85.025102452353281</v>
      </c>
      <c r="CS15" s="28">
        <f t="shared" si="39"/>
        <v>1146.2397187521944</v>
      </c>
      <c r="CT15" s="28">
        <f t="shared" si="39"/>
        <v>0.41228890621547337</v>
      </c>
      <c r="CU15" s="28">
        <f t="shared" si="39"/>
        <v>13.6142934658673</v>
      </c>
      <c r="CV15" s="28">
        <f t="shared" si="39"/>
        <v>0.15520756020755797</v>
      </c>
      <c r="CW15" s="28">
        <f t="shared" si="39"/>
        <v>16.568508215460401</v>
      </c>
      <c r="CX15" s="28">
        <f t="shared" si="39"/>
        <v>0.77771241923265755</v>
      </c>
      <c r="CY15" s="28">
        <f t="shared" si="39"/>
        <v>0.47998258969119562</v>
      </c>
      <c r="CZ15" s="28" t="e">
        <f t="shared" si="39"/>
        <v>#NUM!</v>
      </c>
      <c r="DA15" s="28">
        <f t="shared" si="40"/>
        <v>84.952029492533413</v>
      </c>
      <c r="DB15" s="28">
        <f t="shared" si="40"/>
        <v>56.430732167571072</v>
      </c>
      <c r="DC15" s="28">
        <f t="shared" si="40"/>
        <v>6.7040053207772443</v>
      </c>
      <c r="DD15" s="28">
        <f t="shared" si="40"/>
        <v>3.1729979635005394</v>
      </c>
      <c r="DE15" s="28">
        <f t="shared" si="40"/>
        <v>2.9295598922390598</v>
      </c>
      <c r="DF15" s="28">
        <f t="shared" si="40"/>
        <v>63.604395074131475</v>
      </c>
      <c r="DG15" s="28">
        <f t="shared" si="40"/>
        <v>26.733549228553301</v>
      </c>
      <c r="DH15" s="28">
        <f t="shared" si="40"/>
        <v>29.851292172582564</v>
      </c>
      <c r="DI15" s="38"/>
      <c r="DJ15" s="28"/>
      <c r="DK15" s="37">
        <f t="shared" si="41"/>
        <v>4284.5188483433421</v>
      </c>
      <c r="DL15" s="37">
        <f t="shared" si="41"/>
        <v>572.13534891280688</v>
      </c>
      <c r="DM15" s="37">
        <f t="shared" si="41"/>
        <v>326.22027628481345</v>
      </c>
      <c r="DN15" s="37">
        <f t="shared" si="41"/>
        <v>216.59894408216323</v>
      </c>
      <c r="DO15" s="37">
        <f t="shared" si="41"/>
        <v>39.759602572004546</v>
      </c>
      <c r="DP15" s="37">
        <f t="shared" si="41"/>
        <v>1062.6478930111014</v>
      </c>
      <c r="DQ15" s="37">
        <f t="shared" si="41"/>
        <v>251.02066035660687</v>
      </c>
      <c r="DR15" s="37">
        <f t="shared" si="41"/>
        <v>172.73045356372711</v>
      </c>
      <c r="DS15" s="37">
        <f t="shared" si="41"/>
        <v>1360.4016392376525</v>
      </c>
      <c r="DT15" s="37">
        <f t="shared" si="41"/>
        <v>18339.835500035111</v>
      </c>
      <c r="DU15" s="37">
        <f t="shared" si="42"/>
        <v>6.596622499447574</v>
      </c>
      <c r="DV15" s="37">
        <f t="shared" si="42"/>
        <v>217.8286954538768</v>
      </c>
      <c r="DW15" s="37">
        <f t="shared" si="42"/>
        <v>2.4833209633209274</v>
      </c>
      <c r="DX15" s="37">
        <f t="shared" si="42"/>
        <v>265.09613144736642</v>
      </c>
      <c r="DY15" s="37">
        <f t="shared" si="42"/>
        <v>12.443398707722521</v>
      </c>
      <c r="DZ15" s="37">
        <f t="shared" si="42"/>
        <v>7.6797214350591299</v>
      </c>
      <c r="EA15" s="37" t="e">
        <f t="shared" si="42"/>
        <v>#NUM!</v>
      </c>
      <c r="EB15" s="37">
        <f t="shared" si="42"/>
        <v>1359.2324718805346</v>
      </c>
      <c r="EC15" s="37">
        <f t="shared" si="42"/>
        <v>902.89171468113716</v>
      </c>
      <c r="ED15" s="37">
        <f t="shared" si="42"/>
        <v>107.26408513243591</v>
      </c>
      <c r="EE15" s="37">
        <f t="shared" si="43"/>
        <v>50.767967416008631</v>
      </c>
      <c r="EF15" s="37">
        <f t="shared" si="43"/>
        <v>46.872958275824956</v>
      </c>
      <c r="EG15" s="37">
        <f t="shared" si="43"/>
        <v>1017.6703211861036</v>
      </c>
      <c r="EH15" s="37">
        <f t="shared" si="43"/>
        <v>427.73678765685281</v>
      </c>
      <c r="EI15" s="37">
        <f t="shared" si="43"/>
        <v>477.62067476132103</v>
      </c>
      <c r="EJ15" s="37"/>
      <c r="EK15" s="37"/>
      <c r="EL15" s="37"/>
      <c r="EM15" s="37">
        <f t="shared" si="44"/>
        <v>6.4267782725150138</v>
      </c>
      <c r="EN15" s="37">
        <f t="shared" si="44"/>
        <v>0.85820302336921028</v>
      </c>
      <c r="EO15" s="37">
        <f t="shared" si="44"/>
        <v>0.48933041442722014</v>
      </c>
      <c r="EP15" s="37">
        <f t="shared" si="44"/>
        <v>0.32489841612324483</v>
      </c>
      <c r="EQ15" s="37">
        <f t="shared" si="44"/>
        <v>5.9639403858006819E-2</v>
      </c>
      <c r="ER15" s="37">
        <f t="shared" si="44"/>
        <v>1.593971839516652</v>
      </c>
      <c r="ES15" s="37">
        <f t="shared" si="44"/>
        <v>0.37653099053491029</v>
      </c>
      <c r="ET15" s="37">
        <f t="shared" si="44"/>
        <v>0.25909568034559066</v>
      </c>
      <c r="EU15" s="37">
        <f t="shared" si="44"/>
        <v>2.0406024588564788</v>
      </c>
      <c r="EV15" s="37">
        <f t="shared" si="44"/>
        <v>27.509753250052665</v>
      </c>
      <c r="EW15" s="37">
        <f t="shared" si="45"/>
        <v>9.894933749171362E-3</v>
      </c>
      <c r="EX15" s="37">
        <f t="shared" si="45"/>
        <v>0.32674304318081521</v>
      </c>
      <c r="EY15" s="37">
        <f t="shared" si="45"/>
        <v>3.7249814449813907E-3</v>
      </c>
      <c r="EZ15" s="37">
        <f t="shared" si="45"/>
        <v>0.39764419717104965</v>
      </c>
      <c r="FA15" s="37">
        <f t="shared" si="45"/>
        <v>1.8665098061583781E-2</v>
      </c>
      <c r="FB15" s="37">
        <f t="shared" si="45"/>
        <v>1.1519582152588696E-2</v>
      </c>
      <c r="FC15" s="37" t="e">
        <f t="shared" si="45"/>
        <v>#NUM!</v>
      </c>
      <c r="FD15" s="37">
        <f t="shared" si="45"/>
        <v>2.0388487078208017</v>
      </c>
      <c r="FE15" s="37">
        <f t="shared" si="45"/>
        <v>1.3543375720217057</v>
      </c>
      <c r="FF15" s="37">
        <f t="shared" si="45"/>
        <v>0.16089612769865386</v>
      </c>
      <c r="FG15" s="37">
        <f t="shared" si="46"/>
        <v>7.6151951124012948E-2</v>
      </c>
      <c r="FH15" s="37">
        <f t="shared" si="46"/>
        <v>7.0309437413737436E-2</v>
      </c>
      <c r="FI15" s="37">
        <f t="shared" si="46"/>
        <v>1.5265054817791555</v>
      </c>
      <c r="FJ15" s="37">
        <f t="shared" si="46"/>
        <v>0.64160518148527923</v>
      </c>
      <c r="FK15" s="37">
        <f t="shared" si="46"/>
        <v>0.71643101214198157</v>
      </c>
    </row>
    <row r="16" spans="1:167" s="4" customFormat="1" ht="14" x14ac:dyDescent="0.2">
      <c r="A16" s="5" t="s">
        <v>67</v>
      </c>
      <c r="B16" s="5" t="s">
        <v>125</v>
      </c>
      <c r="C16" s="5" t="s">
        <v>131</v>
      </c>
      <c r="D16" s="27">
        <v>22858998.754400399</v>
      </c>
      <c r="E16" s="27">
        <v>1608819553.21086</v>
      </c>
      <c r="F16" s="27">
        <v>57751163.321910098</v>
      </c>
      <c r="G16" s="27">
        <v>1954612544.75965</v>
      </c>
      <c r="H16" s="27">
        <v>1352392365.2967501</v>
      </c>
      <c r="I16" s="27">
        <v>565307169.64291501</v>
      </c>
      <c r="J16" s="27">
        <v>1606605577.73932</v>
      </c>
      <c r="K16" s="27">
        <v>241636080.73750401</v>
      </c>
      <c r="L16" s="27">
        <v>322609544.27964199</v>
      </c>
      <c r="M16" s="27">
        <v>206408174.08396101</v>
      </c>
      <c r="N16" s="27">
        <f>PeakArea!N66</f>
        <v>16499534.469060401</v>
      </c>
      <c r="O16" s="27">
        <v>2261942.1584631898</v>
      </c>
      <c r="P16" s="27">
        <v>87430585.550673604</v>
      </c>
      <c r="Q16" s="27">
        <v>4803400.4792905496</v>
      </c>
      <c r="R16" s="27">
        <v>62931182.373124503</v>
      </c>
      <c r="S16" s="27">
        <v>9956162.7963119</v>
      </c>
      <c r="T16" s="27">
        <v>5639573.0835437598</v>
      </c>
      <c r="U16" s="27">
        <v>0</v>
      </c>
      <c r="V16" s="27">
        <v>5255368377.9715796</v>
      </c>
      <c r="W16" s="27">
        <v>2289884325.7823</v>
      </c>
      <c r="X16" s="27">
        <v>877275884.99468803</v>
      </c>
      <c r="Y16" s="27">
        <v>291353899.20330697</v>
      </c>
      <c r="Z16" s="27">
        <v>13043287.1198522</v>
      </c>
      <c r="AA16" s="27">
        <v>426687092.28604198</v>
      </c>
      <c r="AB16" s="27">
        <v>19526764.339191802</v>
      </c>
      <c r="AC16" s="27">
        <v>995499434.68321002</v>
      </c>
      <c r="AD16" s="27"/>
      <c r="AE16" s="27"/>
      <c r="AF16" s="32"/>
      <c r="AG16" s="28">
        <f t="shared" si="47"/>
        <v>9.2065073359327787</v>
      </c>
      <c r="AH16" s="28">
        <f t="shared" si="37"/>
        <v>7.7615607369485566</v>
      </c>
      <c r="AI16" s="28">
        <f t="shared" si="37"/>
        <v>9.2910606817577222</v>
      </c>
      <c r="AJ16" s="28">
        <f t="shared" si="37"/>
        <v>9.1311027103643241</v>
      </c>
      <c r="AK16" s="28">
        <f t="shared" si="37"/>
        <v>8.7522844935383244</v>
      </c>
      <c r="AL16" s="28">
        <f t="shared" si="37"/>
        <v>9.2059092703936027</v>
      </c>
      <c r="AM16" s="28">
        <f t="shared" si="37"/>
        <v>8.3831617829923779</v>
      </c>
      <c r="AN16" s="28">
        <f t="shared" si="37"/>
        <v>8.5086772116786928</v>
      </c>
      <c r="AO16" s="28">
        <f t="shared" si="37"/>
        <v>8.3147268920310751</v>
      </c>
      <c r="AP16" s="28">
        <f t="shared" si="37"/>
        <v>7.2174716908581251</v>
      </c>
      <c r="AQ16" s="28">
        <f t="shared" si="37"/>
        <v>6.3544814951157669</v>
      </c>
      <c r="AR16" s="28">
        <f t="shared" si="37"/>
        <v>7.9416633870075719</v>
      </c>
      <c r="AS16" s="28">
        <f t="shared" si="37"/>
        <v>6.6815487970689729</v>
      </c>
      <c r="AT16" s="28">
        <f t="shared" si="37"/>
        <v>7.7988658915011735</v>
      </c>
      <c r="AU16" s="28">
        <f t="shared" si="37"/>
        <v>6.9980919892786506</v>
      </c>
      <c r="AV16" s="28">
        <f t="shared" si="37"/>
        <v>6.7512462290757735</v>
      </c>
      <c r="AW16" s="28" t="e">
        <f t="shared" si="37"/>
        <v>#NUM!</v>
      </c>
      <c r="AX16" s="28">
        <f t="shared" si="38"/>
        <v>9.7206031635446752</v>
      </c>
      <c r="AY16" s="28">
        <f t="shared" si="38"/>
        <v>9.3598135443733881</v>
      </c>
      <c r="AZ16" s="28">
        <f t="shared" si="38"/>
        <v>8.9431361914152365</v>
      </c>
      <c r="BA16" s="28">
        <f t="shared" si="38"/>
        <v>8.4644208346490917</v>
      </c>
      <c r="BB16" s="28">
        <f t="shared" si="38"/>
        <v>7.115387054441273</v>
      </c>
      <c r="BC16" s="28">
        <f t="shared" si="38"/>
        <v>8.6301095052128751</v>
      </c>
      <c r="BD16" s="28">
        <f t="shared" si="38"/>
        <v>7.2906302849645623</v>
      </c>
      <c r="BE16" s="28">
        <f t="shared" si="38"/>
        <v>8.9980410177395882</v>
      </c>
      <c r="BF16" s="32"/>
      <c r="BG16" s="32"/>
      <c r="BH16" s="32"/>
      <c r="BI16" s="28">
        <f t="shared" si="11"/>
        <v>2.473209990882633</v>
      </c>
      <c r="BJ16" s="28">
        <f t="shared" si="48"/>
        <v>1.5592723501401422</v>
      </c>
      <c r="BK16" s="28">
        <f t="shared" si="49"/>
        <v>1.3126502400314619</v>
      </c>
      <c r="BL16" s="28">
        <f t="shared" si="49"/>
        <v>1.1433287925948172</v>
      </c>
      <c r="BM16" s="28">
        <f t="shared" si="50"/>
        <v>0.43301923207729964</v>
      </c>
      <c r="BN16" s="28">
        <f t="shared" si="51"/>
        <v>1.8304373042650424</v>
      </c>
      <c r="BO16" s="28">
        <f t="shared" si="52"/>
        <v>1.2418315504155832</v>
      </c>
      <c r="BP16" s="28">
        <f t="shared" si="53"/>
        <v>1.072227397780662</v>
      </c>
      <c r="BQ16" s="28">
        <f t="shared" si="54"/>
        <v>1.9426639365998501</v>
      </c>
      <c r="BR16" s="28">
        <f t="shared" si="18"/>
        <v>3.0556243788094126</v>
      </c>
      <c r="BS16" s="28">
        <f t="shared" si="55"/>
        <v>-0.3931291513847987</v>
      </c>
      <c r="BT16" s="28">
        <f t="shared" si="56"/>
        <v>1.1534653704648903</v>
      </c>
      <c r="BU16" s="28">
        <f t="shared" si="57"/>
        <v>-0.77791855121345699</v>
      </c>
      <c r="BV16" s="28">
        <f t="shared" si="58"/>
        <v>1.2459407700959502</v>
      </c>
      <c r="BW16" s="28">
        <f t="shared" si="59"/>
        <v>-0.20168829547241077</v>
      </c>
      <c r="BX16" s="28">
        <f t="shared" si="60"/>
        <v>-0.28571065099086629</v>
      </c>
      <c r="BY16" s="28" t="e">
        <f t="shared" si="61"/>
        <v>#NUM!</v>
      </c>
      <c r="BZ16" s="28">
        <f t="shared" si="62"/>
        <v>1.9619165728038872</v>
      </c>
      <c r="CA16" s="28">
        <f t="shared" si="63"/>
        <v>1.752888712262757</v>
      </c>
      <c r="CB16" s="28">
        <f t="shared" si="64"/>
        <v>0.82646077432400711</v>
      </c>
      <c r="CC16" s="28">
        <f t="shared" si="65"/>
        <v>0.52298198527297723</v>
      </c>
      <c r="CD16" s="28">
        <f t="shared" si="66"/>
        <v>0.49022645848387331</v>
      </c>
      <c r="CE16" s="28">
        <f t="shared" si="67"/>
        <v>1.800315100213814</v>
      </c>
      <c r="CF16" s="28">
        <f t="shared" si="68"/>
        <v>1.4056989040718009</v>
      </c>
      <c r="CG16" s="28">
        <f t="shared" si="69"/>
        <v>1.5441121643784721</v>
      </c>
      <c r="CH16" s="28"/>
      <c r="CI16" s="28"/>
      <c r="CJ16" s="28">
        <f t="shared" si="70"/>
        <v>297.310324470654</v>
      </c>
      <c r="CK16" s="28">
        <f t="shared" si="39"/>
        <v>36.247023564007399</v>
      </c>
      <c r="CL16" s="28">
        <f t="shared" si="39"/>
        <v>20.542355467346489</v>
      </c>
      <c r="CM16" s="28">
        <f t="shared" si="39"/>
        <v>13.91005325153732</v>
      </c>
      <c r="CN16" s="28">
        <f t="shared" si="39"/>
        <v>2.7103116513044809</v>
      </c>
      <c r="CO16" s="28">
        <f t="shared" si="39"/>
        <v>67.676408667114401</v>
      </c>
      <c r="CP16" s="28">
        <f t="shared" si="39"/>
        <v>17.451451330576379</v>
      </c>
      <c r="CQ16" s="28">
        <f t="shared" si="39"/>
        <v>11.809388165970509</v>
      </c>
      <c r="CR16" s="28">
        <f t="shared" si="39"/>
        <v>87.632244762702868</v>
      </c>
      <c r="CS16" s="28">
        <f t="shared" si="39"/>
        <v>1136.6437776430128</v>
      </c>
      <c r="CT16" s="28">
        <f t="shared" si="39"/>
        <v>0.40445559597580377</v>
      </c>
      <c r="CU16" s="28">
        <f t="shared" si="39"/>
        <v>14.238537076539465</v>
      </c>
      <c r="CV16" s="28">
        <f t="shared" si="39"/>
        <v>0.16675599220200837</v>
      </c>
      <c r="CW16" s="28">
        <f t="shared" si="39"/>
        <v>17.617357611666687</v>
      </c>
      <c r="CX16" s="28">
        <f t="shared" si="39"/>
        <v>0.62850929455655746</v>
      </c>
      <c r="CY16" s="28">
        <f t="shared" si="39"/>
        <v>0.51795180277826691</v>
      </c>
      <c r="CZ16" s="28" t="e">
        <f t="shared" si="39"/>
        <v>#NUM!</v>
      </c>
      <c r="DA16" s="28">
        <f t="shared" si="40"/>
        <v>91.60445027024187</v>
      </c>
      <c r="DB16" s="28">
        <f t="shared" si="40"/>
        <v>56.609420910128229</v>
      </c>
      <c r="DC16" s="28">
        <f t="shared" si="40"/>
        <v>6.7059571545555725</v>
      </c>
      <c r="DD16" s="28">
        <f t="shared" si="40"/>
        <v>3.3341258237514073</v>
      </c>
      <c r="DE16" s="28">
        <f t="shared" si="40"/>
        <v>3.0919072561430481</v>
      </c>
      <c r="DF16" s="28">
        <f t="shared" si="40"/>
        <v>63.141529857455232</v>
      </c>
      <c r="DG16" s="28">
        <f t="shared" si="40"/>
        <v>25.450651496711089</v>
      </c>
      <c r="DH16" s="28">
        <f t="shared" si="40"/>
        <v>35.003555834788756</v>
      </c>
      <c r="DI16" s="38"/>
      <c r="DJ16" s="28"/>
      <c r="DK16" s="37">
        <f t="shared" si="41"/>
        <v>4756.9651915304639</v>
      </c>
      <c r="DL16" s="37">
        <f t="shared" si="41"/>
        <v>579.95237702411839</v>
      </c>
      <c r="DM16" s="37">
        <f t="shared" si="41"/>
        <v>328.67768747754383</v>
      </c>
      <c r="DN16" s="37">
        <f t="shared" si="41"/>
        <v>222.56085202459712</v>
      </c>
      <c r="DO16" s="37">
        <f t="shared" si="41"/>
        <v>43.364986420871695</v>
      </c>
      <c r="DP16" s="37">
        <f t="shared" si="41"/>
        <v>1082.8225386738304</v>
      </c>
      <c r="DQ16" s="37">
        <f t="shared" si="41"/>
        <v>279.22322128922207</v>
      </c>
      <c r="DR16" s="37">
        <f t="shared" si="41"/>
        <v>188.95021065552814</v>
      </c>
      <c r="DS16" s="37">
        <f t="shared" si="41"/>
        <v>1402.1159162032459</v>
      </c>
      <c r="DT16" s="37">
        <f t="shared" si="41"/>
        <v>18186.300442288204</v>
      </c>
      <c r="DU16" s="37">
        <f t="shared" si="42"/>
        <v>6.4712895356128604</v>
      </c>
      <c r="DV16" s="37">
        <f t="shared" si="42"/>
        <v>227.81659322463145</v>
      </c>
      <c r="DW16" s="37">
        <f t="shared" si="42"/>
        <v>2.668095875232134</v>
      </c>
      <c r="DX16" s="37">
        <f t="shared" si="42"/>
        <v>281.877721786667</v>
      </c>
      <c r="DY16" s="37">
        <f t="shared" si="42"/>
        <v>10.056148712904919</v>
      </c>
      <c r="DZ16" s="37">
        <f t="shared" si="42"/>
        <v>8.2872288444522706</v>
      </c>
      <c r="EA16" s="37" t="e">
        <f t="shared" si="42"/>
        <v>#NUM!</v>
      </c>
      <c r="EB16" s="37">
        <f t="shared" si="42"/>
        <v>1465.6712043238699</v>
      </c>
      <c r="EC16" s="37">
        <f t="shared" si="42"/>
        <v>905.75073456205166</v>
      </c>
      <c r="ED16" s="37">
        <f t="shared" si="42"/>
        <v>107.29531447288916</v>
      </c>
      <c r="EE16" s="37">
        <f t="shared" si="43"/>
        <v>53.346013180022517</v>
      </c>
      <c r="EF16" s="37">
        <f t="shared" si="43"/>
        <v>49.470516098288769</v>
      </c>
      <c r="EG16" s="37">
        <f t="shared" si="43"/>
        <v>1010.2644777192837</v>
      </c>
      <c r="EH16" s="37">
        <f t="shared" si="43"/>
        <v>407.21042394737742</v>
      </c>
      <c r="EI16" s="37">
        <f t="shared" si="43"/>
        <v>560.05689335662009</v>
      </c>
      <c r="EJ16" s="37"/>
      <c r="EK16" s="37"/>
      <c r="EL16" s="37"/>
      <c r="EM16" s="37">
        <f t="shared" si="44"/>
        <v>7.1354477872956963</v>
      </c>
      <c r="EN16" s="37">
        <f t="shared" si="44"/>
        <v>0.86992856553617748</v>
      </c>
      <c r="EO16" s="37">
        <f t="shared" si="44"/>
        <v>0.49301653121631572</v>
      </c>
      <c r="EP16" s="37">
        <f t="shared" si="44"/>
        <v>0.33384127803689567</v>
      </c>
      <c r="EQ16" s="37">
        <f t="shared" si="44"/>
        <v>6.5047479631307539E-2</v>
      </c>
      <c r="ER16" s="37">
        <f t="shared" si="44"/>
        <v>1.6242338080107457</v>
      </c>
      <c r="ES16" s="37">
        <f t="shared" si="44"/>
        <v>0.41883483193383314</v>
      </c>
      <c r="ET16" s="37">
        <f t="shared" si="44"/>
        <v>0.28342531598329218</v>
      </c>
      <c r="EU16" s="37">
        <f t="shared" si="44"/>
        <v>2.1031738743048689</v>
      </c>
      <c r="EV16" s="37">
        <f t="shared" si="44"/>
        <v>27.279450663432304</v>
      </c>
      <c r="EW16" s="37">
        <f t="shared" si="45"/>
        <v>9.7069343034192901E-3</v>
      </c>
      <c r="EX16" s="37">
        <f t="shared" si="45"/>
        <v>0.34172488983694715</v>
      </c>
      <c r="EY16" s="37">
        <f t="shared" si="45"/>
        <v>4.0021438128482016E-3</v>
      </c>
      <c r="EZ16" s="37">
        <f t="shared" si="45"/>
        <v>0.42281658268000044</v>
      </c>
      <c r="FA16" s="37">
        <f t="shared" si="45"/>
        <v>1.5084223069357378E-2</v>
      </c>
      <c r="FB16" s="37">
        <f t="shared" si="45"/>
        <v>1.2430843266678406E-2</v>
      </c>
      <c r="FC16" s="37" t="e">
        <f t="shared" si="45"/>
        <v>#NUM!</v>
      </c>
      <c r="FD16" s="37">
        <f t="shared" si="45"/>
        <v>2.1985068064858053</v>
      </c>
      <c r="FE16" s="37">
        <f t="shared" si="45"/>
        <v>1.3586261018430776</v>
      </c>
      <c r="FF16" s="37">
        <f t="shared" si="45"/>
        <v>0.16094297170933372</v>
      </c>
      <c r="FG16" s="37">
        <f t="shared" si="46"/>
        <v>8.0019019770033784E-2</v>
      </c>
      <c r="FH16" s="37">
        <f t="shared" si="46"/>
        <v>7.4205774147433151E-2</v>
      </c>
      <c r="FI16" s="37">
        <f t="shared" si="46"/>
        <v>1.5153967165789257</v>
      </c>
      <c r="FJ16" s="37">
        <f t="shared" si="46"/>
        <v>0.61081563592106614</v>
      </c>
      <c r="FK16" s="37">
        <f t="shared" si="46"/>
        <v>0.84008534003493018</v>
      </c>
    </row>
    <row r="17" spans="1:167" s="4" customFormat="1" ht="14" x14ac:dyDescent="0.2">
      <c r="A17" s="5" t="s">
        <v>68</v>
      </c>
      <c r="B17" s="5" t="s">
        <v>125</v>
      </c>
      <c r="C17" s="5" t="s">
        <v>131</v>
      </c>
      <c r="D17" s="27">
        <v>22949843.236793999</v>
      </c>
      <c r="E17" s="27">
        <v>1450477179.9912601</v>
      </c>
      <c r="F17" s="27">
        <v>56322938.7499035</v>
      </c>
      <c r="G17" s="27">
        <v>1774255019.2711699</v>
      </c>
      <c r="H17" s="27">
        <v>1265695490.1129401</v>
      </c>
      <c r="I17" s="27">
        <v>527114136.46202701</v>
      </c>
      <c r="J17" s="27">
        <v>1540727814.9784999</v>
      </c>
      <c r="K17" s="27">
        <v>240113482.536111</v>
      </c>
      <c r="L17" s="27">
        <v>308015184.65677398</v>
      </c>
      <c r="M17" s="27">
        <v>187186601.78613901</v>
      </c>
      <c r="N17" s="27">
        <f>PeakArea!N67</f>
        <v>15084054.0884276</v>
      </c>
      <c r="O17" s="27">
        <v>2833336.9036624101</v>
      </c>
      <c r="P17" s="27">
        <v>85690212.575322405</v>
      </c>
      <c r="Q17" s="27">
        <v>4622321.8556187004</v>
      </c>
      <c r="R17" s="27">
        <v>62713021.127806403</v>
      </c>
      <c r="S17" s="27">
        <v>9675661.9863786809</v>
      </c>
      <c r="T17" s="27">
        <v>5407614.5872219298</v>
      </c>
      <c r="U17" s="27">
        <v>0</v>
      </c>
      <c r="V17" s="27">
        <v>4561929255.2864504</v>
      </c>
      <c r="W17" s="27">
        <v>2155486584.7407498</v>
      </c>
      <c r="X17" s="27">
        <v>833800210.09240997</v>
      </c>
      <c r="Y17" s="27">
        <v>264386545.28340399</v>
      </c>
      <c r="Z17" s="27">
        <v>12833060.9039503</v>
      </c>
      <c r="AA17" s="27">
        <v>380030614.89749497</v>
      </c>
      <c r="AB17" s="27">
        <v>17651099.586426102</v>
      </c>
      <c r="AC17" s="27">
        <v>870297277.75685</v>
      </c>
      <c r="AD17" s="27"/>
      <c r="AE17" s="27"/>
      <c r="AF17" s="32"/>
      <c r="AG17" s="28">
        <f t="shared" si="47"/>
        <v>9.1615109005417619</v>
      </c>
      <c r="AH17" s="28">
        <f t="shared" si="37"/>
        <v>7.7506853068153418</v>
      </c>
      <c r="AI17" s="28">
        <f t="shared" si="37"/>
        <v>9.2490160424981855</v>
      </c>
      <c r="AJ17" s="28">
        <f t="shared" si="37"/>
        <v>9.1023292326396223</v>
      </c>
      <c r="AK17" s="28">
        <f t="shared" si="37"/>
        <v>8.7219046635401831</v>
      </c>
      <c r="AL17" s="28">
        <f t="shared" si="37"/>
        <v>9.187725923018462</v>
      </c>
      <c r="AM17" s="28">
        <f t="shared" si="37"/>
        <v>8.3804165466736027</v>
      </c>
      <c r="AN17" s="28">
        <f t="shared" si="37"/>
        <v>8.4885721270526915</v>
      </c>
      <c r="AO17" s="28">
        <f t="shared" si="37"/>
        <v>8.2722747601147653</v>
      </c>
      <c r="AP17" s="28">
        <f t="shared" si="37"/>
        <v>7.1785180810302895</v>
      </c>
      <c r="AQ17" s="28">
        <f t="shared" si="37"/>
        <v>6.4522982182557733</v>
      </c>
      <c r="AR17" s="28">
        <f t="shared" si="37"/>
        <v>7.9329312202047539</v>
      </c>
      <c r="AS17" s="28">
        <f t="shared" si="37"/>
        <v>6.6648601824352935</v>
      </c>
      <c r="AT17" s="28">
        <f t="shared" si="37"/>
        <v>7.7973577229174555</v>
      </c>
      <c r="AU17" s="28">
        <f t="shared" si="37"/>
        <v>6.9856806881298317</v>
      </c>
      <c r="AV17" s="28">
        <f t="shared" si="37"/>
        <v>6.7330057308981699</v>
      </c>
      <c r="AW17" s="28" t="e">
        <f t="shared" si="37"/>
        <v>#NUM!</v>
      </c>
      <c r="AX17" s="28">
        <f t="shared" si="38"/>
        <v>9.6591485461144693</v>
      </c>
      <c r="AY17" s="28">
        <f t="shared" si="38"/>
        <v>9.3335453242480391</v>
      </c>
      <c r="AZ17" s="28">
        <f t="shared" si="38"/>
        <v>8.9210620002193544</v>
      </c>
      <c r="BA17" s="28">
        <f t="shared" si="38"/>
        <v>8.4222393499896437</v>
      </c>
      <c r="BB17" s="28">
        <f t="shared" si="38"/>
        <v>7.1083302553732342</v>
      </c>
      <c r="BC17" s="28">
        <f t="shared" si="38"/>
        <v>8.5798185843680734</v>
      </c>
      <c r="BD17" s="28">
        <f t="shared" si="38"/>
        <v>7.2467717652163319</v>
      </c>
      <c r="BE17" s="28">
        <f t="shared" si="38"/>
        <v>8.9396676250746339</v>
      </c>
      <c r="BF17" s="32"/>
      <c r="BG17" s="32"/>
      <c r="BH17" s="32"/>
      <c r="BI17" s="28">
        <f t="shared" si="11"/>
        <v>2.4279647064271108</v>
      </c>
      <c r="BJ17" s="28">
        <f t="shared" si="48"/>
        <v>1.5496599848111561</v>
      </c>
      <c r="BK17" s="28">
        <f t="shared" si="49"/>
        <v>1.2681444294465813</v>
      </c>
      <c r="BL17" s="28">
        <f t="shared" si="49"/>
        <v>1.1128709988775507</v>
      </c>
      <c r="BM17" s="28">
        <f t="shared" si="50"/>
        <v>0.40072774610988759</v>
      </c>
      <c r="BN17" s="28">
        <f t="shared" si="51"/>
        <v>1.8106211018073912</v>
      </c>
      <c r="BO17" s="28">
        <f t="shared" si="52"/>
        <v>1.239364144053211</v>
      </c>
      <c r="BP17" s="28">
        <f t="shared" si="53"/>
        <v>1.0487593405540934</v>
      </c>
      <c r="BQ17" s="28">
        <f t="shared" si="54"/>
        <v>1.9083203301632272</v>
      </c>
      <c r="BR17" s="28">
        <f t="shared" si="18"/>
        <v>3.0069019149847276</v>
      </c>
      <c r="BS17" s="28">
        <f t="shared" si="55"/>
        <v>-0.28846756017999836</v>
      </c>
      <c r="BT17" s="28">
        <f t="shared" si="56"/>
        <v>1.1433563558749182</v>
      </c>
      <c r="BU17" s="28">
        <f t="shared" si="57"/>
        <v>-0.79785001500621855</v>
      </c>
      <c r="BV17" s="28">
        <f t="shared" si="58"/>
        <v>1.2441580649142505</v>
      </c>
      <c r="BW17" s="28">
        <f t="shared" si="59"/>
        <v>-0.21488338493532694</v>
      </c>
      <c r="BX17" s="28">
        <f t="shared" si="60"/>
        <v>-0.30537271650515285</v>
      </c>
      <c r="BY17" s="28" t="e">
        <f t="shared" si="61"/>
        <v>#NUM!</v>
      </c>
      <c r="BZ17" s="28">
        <f t="shared" si="62"/>
        <v>1.8880794738849807</v>
      </c>
      <c r="CA17" s="28">
        <f t="shared" si="63"/>
        <v>1.7207838233293067</v>
      </c>
      <c r="CB17" s="28">
        <f t="shared" si="64"/>
        <v>0.80340678874084037</v>
      </c>
      <c r="CC17" s="28">
        <f t="shared" si="65"/>
        <v>0.47845386887959823</v>
      </c>
      <c r="CD17" s="28">
        <f t="shared" si="66"/>
        <v>0.48312563430593125</v>
      </c>
      <c r="CE17" s="28">
        <f t="shared" si="67"/>
        <v>1.7415159410359797</v>
      </c>
      <c r="CF17" s="28">
        <f t="shared" si="68"/>
        <v>1.3719693649283491</v>
      </c>
      <c r="CG17" s="28">
        <f t="shared" si="69"/>
        <v>1.4408695172879975</v>
      </c>
      <c r="CH17" s="28"/>
      <c r="CI17" s="28"/>
      <c r="CJ17" s="28">
        <f t="shared" si="70"/>
        <v>267.89506071541194</v>
      </c>
      <c r="CK17" s="28">
        <f t="shared" si="39"/>
        <v>35.453570961118764</v>
      </c>
      <c r="CL17" s="28">
        <f t="shared" si="39"/>
        <v>18.54148138421888</v>
      </c>
      <c r="CM17" s="28">
        <f t="shared" si="39"/>
        <v>12.967940191818748</v>
      </c>
      <c r="CN17" s="28">
        <f t="shared" si="39"/>
        <v>2.516099121542565</v>
      </c>
      <c r="CO17" s="28">
        <f t="shared" si="39"/>
        <v>64.657826541379208</v>
      </c>
      <c r="CP17" s="28">
        <f t="shared" si="39"/>
        <v>17.352583546530592</v>
      </c>
      <c r="CQ17" s="28">
        <f t="shared" si="39"/>
        <v>11.188177312838922</v>
      </c>
      <c r="CR17" s="28">
        <f t="shared" si="39"/>
        <v>80.969289830895846</v>
      </c>
      <c r="CS17" s="28">
        <f t="shared" si="39"/>
        <v>1016.0191999404805</v>
      </c>
      <c r="CT17" s="28">
        <f t="shared" si="39"/>
        <v>0.51467424940055406</v>
      </c>
      <c r="CU17" s="28">
        <f t="shared" si="39"/>
        <v>13.910936106091139</v>
      </c>
      <c r="CV17" s="28">
        <f t="shared" si="39"/>
        <v>0.15927586964087825</v>
      </c>
      <c r="CW17" s="28">
        <f t="shared" si="39"/>
        <v>17.545189567111638</v>
      </c>
      <c r="CX17" s="28">
        <f t="shared" si="39"/>
        <v>0.60970058969248064</v>
      </c>
      <c r="CY17" s="28">
        <f t="shared" si="39"/>
        <v>0.49502517217290154</v>
      </c>
      <c r="CZ17" s="28" t="e">
        <f t="shared" si="39"/>
        <v>#NUM!</v>
      </c>
      <c r="DA17" s="28">
        <f t="shared" si="40"/>
        <v>77.282199501347066</v>
      </c>
      <c r="DB17" s="28">
        <f t="shared" si="40"/>
        <v>52.575549846662199</v>
      </c>
      <c r="DC17" s="28">
        <f t="shared" si="40"/>
        <v>6.3592630332631037</v>
      </c>
      <c r="DD17" s="28">
        <f t="shared" si="40"/>
        <v>3.0092195101017949</v>
      </c>
      <c r="DE17" s="28">
        <f t="shared" si="40"/>
        <v>3.0417648313375563</v>
      </c>
      <c r="DF17" s="28">
        <f t="shared" si="40"/>
        <v>55.146244376561725</v>
      </c>
      <c r="DG17" s="28">
        <f t="shared" si="40"/>
        <v>23.548831649099391</v>
      </c>
      <c r="DH17" s="28">
        <f t="shared" si="40"/>
        <v>27.597485719580732</v>
      </c>
      <c r="DI17" s="38"/>
      <c r="DJ17" s="28"/>
      <c r="DK17" s="37">
        <f t="shared" si="41"/>
        <v>4286.3209714465911</v>
      </c>
      <c r="DL17" s="37">
        <f t="shared" si="41"/>
        <v>567.25713537790023</v>
      </c>
      <c r="DM17" s="37">
        <f t="shared" si="41"/>
        <v>296.66370214750208</v>
      </c>
      <c r="DN17" s="37">
        <f t="shared" si="41"/>
        <v>207.48704306909997</v>
      </c>
      <c r="DO17" s="37">
        <f t="shared" si="41"/>
        <v>40.25758594468104</v>
      </c>
      <c r="DP17" s="37">
        <f t="shared" si="41"/>
        <v>1034.5252246620673</v>
      </c>
      <c r="DQ17" s="37">
        <f t="shared" si="41"/>
        <v>277.64133674448948</v>
      </c>
      <c r="DR17" s="37">
        <f t="shared" si="41"/>
        <v>179.01083700542276</v>
      </c>
      <c r="DS17" s="37">
        <f t="shared" si="41"/>
        <v>1295.5086372943335</v>
      </c>
      <c r="DT17" s="37">
        <f t="shared" si="41"/>
        <v>16256.307199047687</v>
      </c>
      <c r="DU17" s="37">
        <f t="shared" si="42"/>
        <v>8.234787990408865</v>
      </c>
      <c r="DV17" s="37">
        <f t="shared" si="42"/>
        <v>222.57497769745822</v>
      </c>
      <c r="DW17" s="37">
        <f t="shared" si="42"/>
        <v>2.5484139142540521</v>
      </c>
      <c r="DX17" s="37">
        <f t="shared" si="42"/>
        <v>280.72303307378621</v>
      </c>
      <c r="DY17" s="37">
        <f t="shared" si="42"/>
        <v>9.7552094350796903</v>
      </c>
      <c r="DZ17" s="37">
        <f t="shared" si="42"/>
        <v>7.9204027547664246</v>
      </c>
      <c r="EA17" s="37" t="e">
        <f t="shared" si="42"/>
        <v>#NUM!</v>
      </c>
      <c r="EB17" s="37">
        <f t="shared" si="42"/>
        <v>1236.515192021553</v>
      </c>
      <c r="EC17" s="37">
        <f t="shared" si="42"/>
        <v>841.20879754659518</v>
      </c>
      <c r="ED17" s="37">
        <f t="shared" si="42"/>
        <v>101.74820853220966</v>
      </c>
      <c r="EE17" s="37">
        <f t="shared" si="43"/>
        <v>48.147512161628718</v>
      </c>
      <c r="EF17" s="37">
        <f t="shared" si="43"/>
        <v>48.6682373014009</v>
      </c>
      <c r="EG17" s="37">
        <f t="shared" si="43"/>
        <v>882.3399100249876</v>
      </c>
      <c r="EH17" s="37">
        <f t="shared" si="43"/>
        <v>376.78130638559026</v>
      </c>
      <c r="EI17" s="37">
        <f t="shared" si="43"/>
        <v>441.55977151329171</v>
      </c>
      <c r="EJ17" s="37"/>
      <c r="EK17" s="37"/>
      <c r="EL17" s="37"/>
      <c r="EM17" s="37">
        <f t="shared" si="44"/>
        <v>6.4294814571698859</v>
      </c>
      <c r="EN17" s="37">
        <f t="shared" si="44"/>
        <v>0.8508857030668503</v>
      </c>
      <c r="EO17" s="37">
        <f t="shared" si="44"/>
        <v>0.44499555322125312</v>
      </c>
      <c r="EP17" s="37">
        <f t="shared" si="44"/>
        <v>0.31123056460364995</v>
      </c>
      <c r="EQ17" s="37">
        <f t="shared" si="44"/>
        <v>6.038637891702156E-2</v>
      </c>
      <c r="ER17" s="37">
        <f t="shared" si="44"/>
        <v>1.5517878369931009</v>
      </c>
      <c r="ES17" s="37">
        <f t="shared" si="44"/>
        <v>0.4164620051167342</v>
      </c>
      <c r="ET17" s="37">
        <f t="shared" si="44"/>
        <v>0.26851625550813413</v>
      </c>
      <c r="EU17" s="37">
        <f t="shared" si="44"/>
        <v>1.9432629559415004</v>
      </c>
      <c r="EV17" s="37">
        <f t="shared" si="44"/>
        <v>24.384460798571531</v>
      </c>
      <c r="EW17" s="37">
        <f t="shared" si="45"/>
        <v>1.2352181985613298E-2</v>
      </c>
      <c r="EX17" s="37">
        <f t="shared" si="45"/>
        <v>0.33386246654618729</v>
      </c>
      <c r="EY17" s="37">
        <f t="shared" si="45"/>
        <v>3.8226208713810781E-3</v>
      </c>
      <c r="EZ17" s="37">
        <f t="shared" si="45"/>
        <v>0.42108454961067937</v>
      </c>
      <c r="FA17" s="37">
        <f t="shared" si="45"/>
        <v>1.4632814152619534E-2</v>
      </c>
      <c r="FB17" s="37">
        <f t="shared" si="45"/>
        <v>1.1880604132149636E-2</v>
      </c>
      <c r="FC17" s="37" t="e">
        <f t="shared" si="45"/>
        <v>#NUM!</v>
      </c>
      <c r="FD17" s="37">
        <f t="shared" si="45"/>
        <v>1.8547727880323295</v>
      </c>
      <c r="FE17" s="37">
        <f t="shared" si="45"/>
        <v>1.2618131963198929</v>
      </c>
      <c r="FF17" s="37">
        <f t="shared" si="45"/>
        <v>0.15262231279831448</v>
      </c>
      <c r="FG17" s="37">
        <f t="shared" si="46"/>
        <v>7.2221268242443071E-2</v>
      </c>
      <c r="FH17" s="37">
        <f t="shared" si="46"/>
        <v>7.3002355952101347E-2</v>
      </c>
      <c r="FI17" s="37">
        <f t="shared" si="46"/>
        <v>1.3235098650374815</v>
      </c>
      <c r="FJ17" s="37">
        <f t="shared" si="46"/>
        <v>0.5651719595783854</v>
      </c>
      <c r="FK17" s="37">
        <f t="shared" si="46"/>
        <v>0.6623396572699376</v>
      </c>
    </row>
    <row r="18" spans="1:167" s="4" customFormat="1" ht="14" x14ac:dyDescent="0.2">
      <c r="A18" s="5" t="s">
        <v>69</v>
      </c>
      <c r="B18" s="5" t="s">
        <v>125</v>
      </c>
      <c r="C18" s="5" t="s">
        <v>131</v>
      </c>
      <c r="D18" s="27">
        <v>23939798.3224863</v>
      </c>
      <c r="E18" s="27">
        <v>1559738176.27384</v>
      </c>
      <c r="F18" s="27">
        <v>59498789.674720198</v>
      </c>
      <c r="G18" s="27">
        <v>2010848006.1581099</v>
      </c>
      <c r="H18" s="27">
        <v>1356883250.5473001</v>
      </c>
      <c r="I18" s="27">
        <v>581102574.47348702</v>
      </c>
      <c r="J18" s="27">
        <v>1660019586.6853001</v>
      </c>
      <c r="K18" s="27">
        <v>237800392.10867399</v>
      </c>
      <c r="L18" s="27">
        <v>329874174.44551599</v>
      </c>
      <c r="M18" s="27">
        <v>189326021.71370801</v>
      </c>
      <c r="N18" s="27">
        <f>PeakArea!N68</f>
        <v>15746528.989998</v>
      </c>
      <c r="O18" s="27">
        <v>3075291.34487224</v>
      </c>
      <c r="P18" s="27">
        <v>90914016.249699503</v>
      </c>
      <c r="Q18" s="27">
        <v>4430251.50057182</v>
      </c>
      <c r="R18" s="27">
        <v>66600242.580931</v>
      </c>
      <c r="S18" s="27">
        <v>10942031.633230601</v>
      </c>
      <c r="T18" s="27">
        <v>5624883.2557391496</v>
      </c>
      <c r="U18" s="27">
        <v>0</v>
      </c>
      <c r="V18" s="27">
        <v>5678757890.6293297</v>
      </c>
      <c r="W18" s="27">
        <v>2464795221.8123202</v>
      </c>
      <c r="X18" s="27">
        <v>915281424.93521595</v>
      </c>
      <c r="Y18" s="27">
        <v>296482626.35674</v>
      </c>
      <c r="Z18" s="27">
        <v>13603030.065027401</v>
      </c>
      <c r="AA18" s="27">
        <v>402777458.37586999</v>
      </c>
      <c r="AB18" s="27">
        <v>20361782.864300799</v>
      </c>
      <c r="AC18" s="27">
        <v>911794145.50340104</v>
      </c>
      <c r="AD18" s="27"/>
      <c r="AE18" s="27"/>
      <c r="AF18" s="32"/>
      <c r="AG18" s="28">
        <f t="shared" si="47"/>
        <v>9.1930517021091074</v>
      </c>
      <c r="AH18" s="28">
        <f t="shared" si="37"/>
        <v>7.7745081313934818</v>
      </c>
      <c r="AI18" s="28">
        <f t="shared" si="37"/>
        <v>9.3033792448476103</v>
      </c>
      <c r="AJ18" s="28">
        <f t="shared" si="37"/>
        <v>9.1325424815401046</v>
      </c>
      <c r="AK18" s="28">
        <f t="shared" si="37"/>
        <v>8.7642527995089026</v>
      </c>
      <c r="AL18" s="28">
        <f t="shared" si="37"/>
        <v>9.2201132123407543</v>
      </c>
      <c r="AM18" s="28">
        <f t="shared" si="37"/>
        <v>8.3762125663907181</v>
      </c>
      <c r="AN18" s="28">
        <f t="shared" si="37"/>
        <v>8.5183483163491207</v>
      </c>
      <c r="AO18" s="28">
        <f t="shared" si="37"/>
        <v>8.2772103092094618</v>
      </c>
      <c r="AP18" s="28">
        <f t="shared" si="37"/>
        <v>7.1971848370703198</v>
      </c>
      <c r="AQ18" s="28">
        <f t="shared" si="37"/>
        <v>6.4878862659574921</v>
      </c>
      <c r="AR18" s="28">
        <f t="shared" si="37"/>
        <v>7.9586308437351239</v>
      </c>
      <c r="AS18" s="28">
        <f t="shared" si="37"/>
        <v>6.6464283813495202</v>
      </c>
      <c r="AT18" s="28">
        <f t="shared" si="37"/>
        <v>7.8234758110226714</v>
      </c>
      <c r="AU18" s="28">
        <f t="shared" si="37"/>
        <v>7.0390979659813553</v>
      </c>
      <c r="AV18" s="28">
        <f t="shared" si="37"/>
        <v>6.7501135131097234</v>
      </c>
      <c r="AW18" s="28" t="e">
        <f t="shared" si="37"/>
        <v>#NUM!</v>
      </c>
      <c r="AX18" s="28">
        <f t="shared" si="38"/>
        <v>9.7542533532749207</v>
      </c>
      <c r="AY18" s="28">
        <f t="shared" si="38"/>
        <v>9.3917808433977541</v>
      </c>
      <c r="AZ18" s="28">
        <f t="shared" si="38"/>
        <v>8.9615546487162767</v>
      </c>
      <c r="BA18" s="28">
        <f t="shared" si="38"/>
        <v>8.4719992491388396</v>
      </c>
      <c r="BB18" s="28">
        <f t="shared" si="38"/>
        <v>7.133635657925212</v>
      </c>
      <c r="BC18" s="28">
        <f t="shared" si="38"/>
        <v>8.6050651570729642</v>
      </c>
      <c r="BD18" s="28">
        <f t="shared" si="38"/>
        <v>7.3088158018684908</v>
      </c>
      <c r="BE18" s="28">
        <f t="shared" si="38"/>
        <v>8.9598967993336665</v>
      </c>
      <c r="BF18" s="32"/>
      <c r="BG18" s="32"/>
      <c r="BH18" s="32"/>
      <c r="BI18" s="28">
        <f t="shared" si="11"/>
        <v>2.4596799417889463</v>
      </c>
      <c r="BJ18" s="28">
        <f t="shared" si="48"/>
        <v>1.5707160433034135</v>
      </c>
      <c r="BK18" s="28">
        <f t="shared" si="49"/>
        <v>1.3256898961020538</v>
      </c>
      <c r="BL18" s="28">
        <f t="shared" si="49"/>
        <v>1.144852843802376</v>
      </c>
      <c r="BM18" s="28">
        <f t="shared" si="50"/>
        <v>0.44574064573650268</v>
      </c>
      <c r="BN18" s="28">
        <f t="shared" si="51"/>
        <v>1.8459167527689129</v>
      </c>
      <c r="BO18" s="28">
        <f t="shared" si="52"/>
        <v>1.2355856250141273</v>
      </c>
      <c r="BP18" s="28">
        <f t="shared" si="53"/>
        <v>1.0835161857699558</v>
      </c>
      <c r="BQ18" s="28">
        <f t="shared" si="54"/>
        <v>1.9123131698159224</v>
      </c>
      <c r="BR18" s="28">
        <f t="shared" si="18"/>
        <v>3.0302499525582491</v>
      </c>
      <c r="BS18" s="28">
        <f t="shared" si="55"/>
        <v>-0.25038918686337225</v>
      </c>
      <c r="BT18" s="28">
        <f t="shared" si="56"/>
        <v>1.1731081775122993</v>
      </c>
      <c r="BU18" s="28">
        <f t="shared" si="57"/>
        <v>-0.81986339263164953</v>
      </c>
      <c r="BV18" s="28">
        <f t="shared" si="58"/>
        <v>1.2750305094830636</v>
      </c>
      <c r="BW18" s="28">
        <f t="shared" si="59"/>
        <v>-0.158092742949867</v>
      </c>
      <c r="BX18" s="28">
        <f t="shared" si="60"/>
        <v>-0.28693164481004291</v>
      </c>
      <c r="BY18" s="28" t="e">
        <f t="shared" si="61"/>
        <v>#NUM!</v>
      </c>
      <c r="BZ18" s="28">
        <f t="shared" si="62"/>
        <v>2.0023469341282238</v>
      </c>
      <c r="CA18" s="28">
        <f t="shared" si="63"/>
        <v>1.7919589872864261</v>
      </c>
      <c r="CB18" s="28">
        <f t="shared" si="64"/>
        <v>0.84569676106138592</v>
      </c>
      <c r="CC18" s="28">
        <f t="shared" si="65"/>
        <v>0.53098200056881584</v>
      </c>
      <c r="CD18" s="28">
        <f t="shared" si="66"/>
        <v>0.50858890916201693</v>
      </c>
      <c r="CE18" s="28">
        <f t="shared" si="67"/>
        <v>1.7710337391242421</v>
      </c>
      <c r="CF18" s="28">
        <f t="shared" si="68"/>
        <v>1.4196845357751988</v>
      </c>
      <c r="CG18" s="28">
        <f t="shared" si="69"/>
        <v>1.4766480356095975</v>
      </c>
      <c r="CH18" s="28"/>
      <c r="CI18" s="28"/>
      <c r="CJ18" s="28">
        <f t="shared" si="70"/>
        <v>288.19068666034229</v>
      </c>
      <c r="CK18" s="28">
        <f t="shared" si="39"/>
        <v>37.214830330694959</v>
      </c>
      <c r="CL18" s="28">
        <f t="shared" si="39"/>
        <v>21.168490792645251</v>
      </c>
      <c r="CM18" s="28">
        <f t="shared" si="39"/>
        <v>13.958952962165736</v>
      </c>
      <c r="CN18" s="28">
        <f t="shared" si="39"/>
        <v>2.7908766730685173</v>
      </c>
      <c r="CO18" s="28">
        <f t="shared" si="39"/>
        <v>70.132085366531228</v>
      </c>
      <c r="CP18" s="28">
        <f t="shared" si="39"/>
        <v>17.202264657316917</v>
      </c>
      <c r="CQ18" s="28">
        <f t="shared" si="39"/>
        <v>12.120378595086658</v>
      </c>
      <c r="CR18" s="28">
        <f t="shared" si="39"/>
        <v>81.717142138534356</v>
      </c>
      <c r="CS18" s="28">
        <f t="shared" si="39"/>
        <v>1072.1361817816598</v>
      </c>
      <c r="CT18" s="28">
        <f t="shared" si="39"/>
        <v>0.56183761668700616</v>
      </c>
      <c r="CU18" s="28">
        <f t="shared" si="39"/>
        <v>14.897321057820296</v>
      </c>
      <c r="CV18" s="28">
        <f t="shared" si="39"/>
        <v>0.15140374141481164</v>
      </c>
      <c r="CW18" s="28">
        <f t="shared" si="39"/>
        <v>18.837814217690713</v>
      </c>
      <c r="CX18" s="28">
        <f t="shared" si="39"/>
        <v>0.69487591201125043</v>
      </c>
      <c r="CY18" s="28">
        <f t="shared" si="39"/>
        <v>0.51649765632178624</v>
      </c>
      <c r="CZ18" s="28" t="e">
        <f t="shared" si="39"/>
        <v>#NUM!</v>
      </c>
      <c r="DA18" s="28">
        <f t="shared" si="40"/>
        <v>100.54186435680177</v>
      </c>
      <c r="DB18" s="28">
        <f t="shared" si="40"/>
        <v>61.938258075801329</v>
      </c>
      <c r="DC18" s="28">
        <f t="shared" si="40"/>
        <v>7.0096568981060123</v>
      </c>
      <c r="DD18" s="28">
        <f t="shared" si="40"/>
        <v>3.3961119703729814</v>
      </c>
      <c r="DE18" s="28">
        <f t="shared" si="40"/>
        <v>3.2254395666576068</v>
      </c>
      <c r="DF18" s="28">
        <f t="shared" si="40"/>
        <v>59.024693302494121</v>
      </c>
      <c r="DG18" s="28">
        <f t="shared" si="40"/>
        <v>26.283581030978489</v>
      </c>
      <c r="DH18" s="28">
        <f t="shared" si="40"/>
        <v>29.96732898479037</v>
      </c>
      <c r="DI18" s="38"/>
      <c r="DJ18" s="28"/>
      <c r="DK18" s="37">
        <f t="shared" si="41"/>
        <v>4611.0509865654767</v>
      </c>
      <c r="DL18" s="37">
        <f t="shared" si="41"/>
        <v>595.43728529111934</v>
      </c>
      <c r="DM18" s="37">
        <f t="shared" si="41"/>
        <v>338.69585268232402</v>
      </c>
      <c r="DN18" s="37">
        <f t="shared" si="41"/>
        <v>223.34324739465177</v>
      </c>
      <c r="DO18" s="37">
        <f t="shared" si="41"/>
        <v>44.654026769096276</v>
      </c>
      <c r="DP18" s="37">
        <f t="shared" si="41"/>
        <v>1122.1133658644997</v>
      </c>
      <c r="DQ18" s="37">
        <f t="shared" si="41"/>
        <v>275.23623451707067</v>
      </c>
      <c r="DR18" s="37">
        <f t="shared" si="41"/>
        <v>193.92605752138653</v>
      </c>
      <c r="DS18" s="37">
        <f t="shared" si="41"/>
        <v>1307.4742742165497</v>
      </c>
      <c r="DT18" s="37">
        <f t="shared" si="41"/>
        <v>17154.178908506557</v>
      </c>
      <c r="DU18" s="37">
        <f t="shared" si="42"/>
        <v>8.9894018669920985</v>
      </c>
      <c r="DV18" s="37">
        <f t="shared" si="42"/>
        <v>238.35713692512473</v>
      </c>
      <c r="DW18" s="37">
        <f t="shared" si="42"/>
        <v>2.4224598626369862</v>
      </c>
      <c r="DX18" s="37">
        <f t="shared" si="42"/>
        <v>301.40502748305141</v>
      </c>
      <c r="DY18" s="37">
        <f t="shared" si="42"/>
        <v>11.118014592180007</v>
      </c>
      <c r="DZ18" s="37">
        <f t="shared" si="42"/>
        <v>8.2639625011485798</v>
      </c>
      <c r="EA18" s="37" t="e">
        <f t="shared" si="42"/>
        <v>#NUM!</v>
      </c>
      <c r="EB18" s="37">
        <f t="shared" si="42"/>
        <v>1608.6698297088283</v>
      </c>
      <c r="EC18" s="37">
        <f t="shared" si="42"/>
        <v>991.01212921282126</v>
      </c>
      <c r="ED18" s="37">
        <f t="shared" si="42"/>
        <v>112.1545103696962</v>
      </c>
      <c r="EE18" s="37">
        <f t="shared" si="43"/>
        <v>54.337791525967702</v>
      </c>
      <c r="EF18" s="37">
        <f t="shared" si="43"/>
        <v>51.607033066521709</v>
      </c>
      <c r="EG18" s="37">
        <f t="shared" si="43"/>
        <v>944.39509283990594</v>
      </c>
      <c r="EH18" s="37">
        <f t="shared" si="43"/>
        <v>420.53729649565582</v>
      </c>
      <c r="EI18" s="37">
        <f t="shared" si="43"/>
        <v>479.47726375664593</v>
      </c>
      <c r="EJ18" s="37"/>
      <c r="EK18" s="37"/>
      <c r="EL18" s="37"/>
      <c r="EM18" s="37">
        <f t="shared" si="44"/>
        <v>6.9165764798482154</v>
      </c>
      <c r="EN18" s="37">
        <f t="shared" si="44"/>
        <v>0.89315592793667908</v>
      </c>
      <c r="EO18" s="37">
        <f t="shared" si="44"/>
        <v>0.50804377902348608</v>
      </c>
      <c r="EP18" s="37">
        <f t="shared" si="44"/>
        <v>0.33501487109197764</v>
      </c>
      <c r="EQ18" s="37">
        <f t="shared" si="44"/>
        <v>6.6981040153644408E-2</v>
      </c>
      <c r="ER18" s="37">
        <f t="shared" si="44"/>
        <v>1.6831700487967496</v>
      </c>
      <c r="ES18" s="37">
        <f t="shared" si="44"/>
        <v>0.41285435177560603</v>
      </c>
      <c r="ET18" s="37">
        <f t="shared" si="44"/>
        <v>0.29088908628207982</v>
      </c>
      <c r="EU18" s="37">
        <f t="shared" si="44"/>
        <v>1.9612114113248245</v>
      </c>
      <c r="EV18" s="37">
        <f t="shared" si="44"/>
        <v>25.731268362759838</v>
      </c>
      <c r="EW18" s="37">
        <f t="shared" si="45"/>
        <v>1.3484102800488149E-2</v>
      </c>
      <c r="EX18" s="37">
        <f t="shared" si="45"/>
        <v>0.35753570538768714</v>
      </c>
      <c r="EY18" s="37">
        <f t="shared" si="45"/>
        <v>3.6336897939554793E-3</v>
      </c>
      <c r="EZ18" s="37">
        <f t="shared" si="45"/>
        <v>0.45210754122457714</v>
      </c>
      <c r="FA18" s="37">
        <f t="shared" si="45"/>
        <v>1.6677021888270013E-2</v>
      </c>
      <c r="FB18" s="37">
        <f t="shared" si="45"/>
        <v>1.2395943751722869E-2</v>
      </c>
      <c r="FC18" s="37" t="e">
        <f t="shared" si="45"/>
        <v>#NUM!</v>
      </c>
      <c r="FD18" s="37">
        <f t="shared" si="45"/>
        <v>2.4130047445632425</v>
      </c>
      <c r="FE18" s="37">
        <f t="shared" si="45"/>
        <v>1.4865181938192318</v>
      </c>
      <c r="FF18" s="37">
        <f t="shared" si="45"/>
        <v>0.1682317655545443</v>
      </c>
      <c r="FG18" s="37">
        <f t="shared" si="46"/>
        <v>8.1506687288951551E-2</v>
      </c>
      <c r="FH18" s="37">
        <f t="shared" si="46"/>
        <v>7.7410549599782566E-2</v>
      </c>
      <c r="FI18" s="37">
        <f t="shared" si="46"/>
        <v>1.4165926392598589</v>
      </c>
      <c r="FJ18" s="37">
        <f t="shared" si="46"/>
        <v>0.63080594474348373</v>
      </c>
      <c r="FK18" s="37">
        <f t="shared" si="46"/>
        <v>0.7192158956349689</v>
      </c>
    </row>
    <row r="19" spans="1:167" s="2" customFormat="1" ht="14" x14ac:dyDescent="0.2">
      <c r="C19" s="2" t="s">
        <v>134</v>
      </c>
      <c r="D19" s="13"/>
      <c r="E19" s="15">
        <f>AVERAGE(E13:E18)</f>
        <v>1487979467.6215317</v>
      </c>
      <c r="F19" s="15">
        <f t="shared" ref="F19:AC19" si="71">AVERAGE(F13:F18)</f>
        <v>56315448.854037106</v>
      </c>
      <c r="G19" s="15">
        <f t="shared" si="71"/>
        <v>1900856066.8397915</v>
      </c>
      <c r="H19" s="15">
        <f t="shared" si="71"/>
        <v>1333011392.8236051</v>
      </c>
      <c r="I19" s="15">
        <f t="shared" si="71"/>
        <v>554083466.53985286</v>
      </c>
      <c r="J19" s="15">
        <f t="shared" si="71"/>
        <v>1608821070.7546532</v>
      </c>
      <c r="K19" s="15">
        <f t="shared" si="71"/>
        <v>234225311.69460854</v>
      </c>
      <c r="L19" s="15">
        <f t="shared" si="71"/>
        <v>315613742.39373499</v>
      </c>
      <c r="M19" s="15">
        <f t="shared" si="71"/>
        <v>192238765.19283533</v>
      </c>
      <c r="N19" s="15">
        <f t="shared" si="71"/>
        <v>16035323.434212916</v>
      </c>
      <c r="O19" s="15">
        <f t="shared" si="71"/>
        <v>2532526.5452545299</v>
      </c>
      <c r="P19" s="15">
        <f t="shared" si="71"/>
        <v>86844552.55090861</v>
      </c>
      <c r="Q19" s="15">
        <f t="shared" si="71"/>
        <v>4603300.2230721619</v>
      </c>
      <c r="R19" s="15">
        <f t="shared" si="71"/>
        <v>62697888.036065005</v>
      </c>
      <c r="S19" s="15">
        <f t="shared" si="71"/>
        <v>10364232.790265983</v>
      </c>
      <c r="T19" s="15">
        <f t="shared" si="71"/>
        <v>5267348.3348056814</v>
      </c>
      <c r="U19" s="15">
        <f t="shared" si="71"/>
        <v>17475.709528062333</v>
      </c>
      <c r="V19" s="15">
        <f t="shared" si="71"/>
        <v>5043099851.5120897</v>
      </c>
      <c r="W19" s="15">
        <f t="shared" si="71"/>
        <v>2319752121.3432937</v>
      </c>
      <c r="X19" s="15">
        <f t="shared" si="71"/>
        <v>873760872.98226297</v>
      </c>
      <c r="Y19" s="15">
        <f t="shared" si="71"/>
        <v>280830545.85226983</v>
      </c>
      <c r="Z19" s="15">
        <f t="shared" si="71"/>
        <v>12873488.524793802</v>
      </c>
      <c r="AA19" s="15">
        <f t="shared" si="71"/>
        <v>398531154.2868343</v>
      </c>
      <c r="AB19" s="15">
        <f t="shared" si="71"/>
        <v>18484802.451168153</v>
      </c>
      <c r="AC19" s="15">
        <f t="shared" si="71"/>
        <v>903791733.04914916</v>
      </c>
      <c r="AD19" s="34"/>
      <c r="AE19" s="34"/>
      <c r="AF19" s="32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32"/>
      <c r="BG19" s="32"/>
      <c r="BH19" s="32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32"/>
      <c r="BT19" s="28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22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</row>
    <row r="20" spans="1:167" s="2" customFormat="1" ht="14" x14ac:dyDescent="0.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35"/>
      <c r="AE20" s="35"/>
      <c r="AF20" s="32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32"/>
      <c r="BG20" s="32"/>
      <c r="BH20" s="32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32"/>
      <c r="BT20" s="28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22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</row>
    <row r="21" spans="1:167" s="4" customFormat="1" ht="14" x14ac:dyDescent="0.2">
      <c r="A21" s="5" t="s">
        <v>58</v>
      </c>
      <c r="B21" s="5" t="s">
        <v>132</v>
      </c>
      <c r="C21" s="5" t="s">
        <v>131</v>
      </c>
      <c r="D21" s="23">
        <v>24020379.488065999</v>
      </c>
      <c r="E21" s="23">
        <v>227053454.777881</v>
      </c>
      <c r="F21" s="23">
        <v>137664776.13066101</v>
      </c>
      <c r="G21" s="23">
        <v>2112087686.52494</v>
      </c>
      <c r="H21" s="23">
        <v>1513479223.95118</v>
      </c>
      <c r="I21" s="23">
        <v>372659420.37023801</v>
      </c>
      <c r="J21" s="23">
        <v>1748658218.80195</v>
      </c>
      <c r="K21" s="23">
        <v>93669553.589358404</v>
      </c>
      <c r="L21" s="23">
        <v>62193994.727083802</v>
      </c>
      <c r="M21" s="23">
        <v>262979160.928662</v>
      </c>
      <c r="N21" s="23">
        <f>PeakArea!N69</f>
        <v>16341496.807319799</v>
      </c>
      <c r="O21" s="23">
        <v>1600897.1736403599</v>
      </c>
      <c r="P21" s="23">
        <v>108473027.006606</v>
      </c>
      <c r="Q21" s="23">
        <v>0</v>
      </c>
      <c r="R21" s="23">
        <v>62113626.596621297</v>
      </c>
      <c r="S21" s="23">
        <v>4997840.4599127704</v>
      </c>
      <c r="T21" s="23">
        <v>726141.07854658703</v>
      </c>
      <c r="U21" s="23">
        <v>0</v>
      </c>
      <c r="V21" s="23">
        <v>5784880565.56569</v>
      </c>
      <c r="W21" s="23">
        <v>2634279375.0448999</v>
      </c>
      <c r="X21" s="23">
        <v>1016267601.22567</v>
      </c>
      <c r="Y21" s="23">
        <v>328054120.24642998</v>
      </c>
      <c r="Z21" s="23">
        <v>13114267.572499201</v>
      </c>
      <c r="AA21" s="23">
        <v>449354656.34817201</v>
      </c>
      <c r="AB21" s="23">
        <v>22126473.972307101</v>
      </c>
      <c r="AC21" s="23">
        <v>1023046667.52196</v>
      </c>
      <c r="AD21" s="33"/>
      <c r="AE21" s="33"/>
      <c r="AF21" s="32"/>
      <c r="AG21" s="28">
        <f>LOG10(E21)</f>
        <v>8.3561281143830115</v>
      </c>
      <c r="AH21" s="28">
        <f>LOG10(F21)</f>
        <v>8.1388228328568886</v>
      </c>
      <c r="AI21" s="28">
        <f t="shared" ref="AI21:AX26" si="72">LOG10(G21)</f>
        <v>9.3247119446304279</v>
      </c>
      <c r="AJ21" s="28">
        <f t="shared" si="72"/>
        <v>9.179976463624083</v>
      </c>
      <c r="AK21" s="28">
        <f t="shared" si="72"/>
        <v>8.5713121041335611</v>
      </c>
      <c r="AL21" s="28">
        <f t="shared" si="72"/>
        <v>9.2427049334390414</v>
      </c>
      <c r="AM21" s="28">
        <f t="shared" si="72"/>
        <v>7.9715984504730368</v>
      </c>
      <c r="AN21" s="28">
        <f t="shared" si="72"/>
        <v>7.793748452491478</v>
      </c>
      <c r="AO21" s="28">
        <f t="shared" si="72"/>
        <v>8.4199213353632807</v>
      </c>
      <c r="AP21" s="28">
        <f t="shared" si="72"/>
        <v>7.2132918334318612</v>
      </c>
      <c r="AQ21" s="28">
        <f t="shared" si="72"/>
        <v>6.2043634378813719</v>
      </c>
      <c r="AR21" s="28">
        <f t="shared" si="72"/>
        <v>8.0353217595808175</v>
      </c>
      <c r="AS21" s="28" t="e">
        <f t="shared" si="72"/>
        <v>#NUM!</v>
      </c>
      <c r="AT21" s="28">
        <f t="shared" si="72"/>
        <v>7.7931868869161374</v>
      </c>
      <c r="AU21" s="28">
        <f t="shared" si="72"/>
        <v>6.6987823885480537</v>
      </c>
      <c r="AV21" s="28">
        <f t="shared" si="72"/>
        <v>5.8610210059370322</v>
      </c>
      <c r="AW21" s="28" t="e">
        <f t="shared" si="72"/>
        <v>#NUM!</v>
      </c>
      <c r="AX21" s="28">
        <f t="shared" si="72"/>
        <v>9.7622943969522087</v>
      </c>
      <c r="AY21" s="28">
        <f t="shared" ref="AY21:BE26" si="73">LOG10(W21)</f>
        <v>9.4206618316000821</v>
      </c>
      <c r="AZ21" s="28">
        <f t="shared" si="73"/>
        <v>9.0070080804215458</v>
      </c>
      <c r="BA21" s="28">
        <f t="shared" si="73"/>
        <v>8.5159454967162453</v>
      </c>
      <c r="BB21" s="28">
        <f t="shared" si="73"/>
        <v>7.1177440404006829</v>
      </c>
      <c r="BC21" s="28">
        <f t="shared" si="73"/>
        <v>8.6525892463400886</v>
      </c>
      <c r="BD21" s="28">
        <f t="shared" si="73"/>
        <v>7.3449122111988947</v>
      </c>
      <c r="BE21" s="28">
        <f t="shared" si="73"/>
        <v>9.0098954450366975</v>
      </c>
      <c r="BF21" s="32"/>
      <c r="BG21" s="32"/>
      <c r="BH21" s="32"/>
      <c r="BI21" s="28">
        <f t="shared" si="11"/>
        <v>1.6181278173785936</v>
      </c>
      <c r="BJ21" s="28">
        <f>(AH21-5.9974)/1.1314</f>
        <v>1.892719491653605</v>
      </c>
      <c r="BK21" s="28">
        <f>(AI21-8.051)/0.9447</f>
        <v>1.3482713503021357</v>
      </c>
      <c r="BL21" s="28">
        <f>(AJ21-8.051)/0.9447</f>
        <v>1.1950634737208456</v>
      </c>
      <c r="BM21" s="28">
        <f>(AK21-8.3449)/0.9408</f>
        <v>0.24065912429162445</v>
      </c>
      <c r="BN21" s="28">
        <f>(AL21-7.5263)/0.9176</f>
        <v>1.870537198604012</v>
      </c>
      <c r="BO21" s="28">
        <f>(AM21-7.0015)/1.1126</f>
        <v>0.87192023231443172</v>
      </c>
      <c r="BP21" s="28">
        <f>(AN21-7.5901)/0.8567</f>
        <v>0.23771267945777791</v>
      </c>
      <c r="BQ21" s="28">
        <f>(AO21-5.9134)/1.2361</f>
        <v>2.0277658242563552</v>
      </c>
      <c r="BR21" s="28">
        <f t="shared" si="18"/>
        <v>3.0503962894707461</v>
      </c>
      <c r="BS21" s="28">
        <f>(AQ21-6.7219)/0.9346</f>
        <v>-0.55375193892427543</v>
      </c>
      <c r="BT21" s="28">
        <f>(AR21-6.9453)/0.8638</f>
        <v>1.26189136325633</v>
      </c>
      <c r="BU21" s="28" t="e">
        <f>(AS21-7.3329)/0.8373</f>
        <v>#NUM!</v>
      </c>
      <c r="BV21" s="28">
        <f>(AT21-6.7448)/0.846</f>
        <v>1.2392279987188388</v>
      </c>
      <c r="BW21" s="28">
        <f>(AU21-7.1878)/0.9406</f>
        <v>-0.51989965070374911</v>
      </c>
      <c r="BX21" s="28">
        <f>(AV21-7.0163)/0.9277</f>
        <v>-1.2453152894933361</v>
      </c>
      <c r="BY21" s="28" t="e">
        <f>(AW21-5.9407)/1.1253</f>
        <v>#NUM!</v>
      </c>
      <c r="BZ21" s="28">
        <f>(AX21-8.0877)/0.8323</f>
        <v>2.0120081664690721</v>
      </c>
      <c r="CA21" s="28">
        <f>(AY21-7.9256)/0.8182</f>
        <v>1.8272571884625786</v>
      </c>
      <c r="CB21" s="28">
        <f>(AZ21-8.1518)/0.9575</f>
        <v>0.89316770801205858</v>
      </c>
      <c r="CC21" s="28">
        <f>(BA21-7.969)/0.9473</f>
        <v>0.5773730568101394</v>
      </c>
      <c r="CD21" s="28">
        <f>(BB21-6.6282)/0.9938</f>
        <v>0.4925981489240121</v>
      </c>
      <c r="CE21" s="28">
        <f>(BC21-7.0903)/0.8553</f>
        <v>1.8265979730388036</v>
      </c>
      <c r="CF21" s="28">
        <f>(BD21-5.4628)/1.3003</f>
        <v>1.4474445983226141</v>
      </c>
      <c r="CG21" s="28">
        <f>(BE21-8.125)/0.5654</f>
        <v>1.5650786081299919</v>
      </c>
      <c r="CH21" s="28"/>
      <c r="CI21" s="28"/>
      <c r="CJ21" s="28">
        <f>10^BI21</f>
        <v>41.507618589385515</v>
      </c>
      <c r="CK21" s="28">
        <f t="shared" ref="CK21:CZ26" si="74">10^BJ21</f>
        <v>78.112311862025649</v>
      </c>
      <c r="CL21" s="28">
        <f t="shared" si="74"/>
        <v>22.298279265719792</v>
      </c>
      <c r="CM21" s="28">
        <f t="shared" si="74"/>
        <v>15.669800732197837</v>
      </c>
      <c r="CN21" s="28">
        <f t="shared" si="74"/>
        <v>1.7404402737092222</v>
      </c>
      <c r="CO21" s="28">
        <f t="shared" si="74"/>
        <v>74.222776901510159</v>
      </c>
      <c r="CP21" s="28">
        <f t="shared" si="74"/>
        <v>7.4459520014262806</v>
      </c>
      <c r="CQ21" s="28">
        <f t="shared" si="74"/>
        <v>1.7286723257891581</v>
      </c>
      <c r="CR21" s="28">
        <f t="shared" si="74"/>
        <v>106.60211574144073</v>
      </c>
      <c r="CS21" s="28">
        <f t="shared" si="74"/>
        <v>1123.0427524369293</v>
      </c>
      <c r="CT21" s="28">
        <f t="shared" si="74"/>
        <v>0.2794139346892428</v>
      </c>
      <c r="CU21" s="28">
        <f t="shared" si="74"/>
        <v>18.276429825705012</v>
      </c>
      <c r="CV21" s="28" t="e">
        <f t="shared" si="74"/>
        <v>#NUM!</v>
      </c>
      <c r="CW21" s="28">
        <f t="shared" si="74"/>
        <v>17.347144603313776</v>
      </c>
      <c r="CX21" s="28">
        <f t="shared" si="74"/>
        <v>0.3020649599507032</v>
      </c>
      <c r="CY21" s="28">
        <f t="shared" si="74"/>
        <v>5.6844010435854568E-2</v>
      </c>
      <c r="CZ21" s="28" t="e">
        <f t="shared" si="74"/>
        <v>#NUM!</v>
      </c>
      <c r="DA21" s="28">
        <f t="shared" ref="DA21:DH26" si="75">10^BZ21</f>
        <v>102.80356291163594</v>
      </c>
      <c r="DB21" s="28">
        <f t="shared" si="75"/>
        <v>67.182658972257798</v>
      </c>
      <c r="DC21" s="28">
        <f t="shared" si="75"/>
        <v>7.8192969780610451</v>
      </c>
      <c r="DD21" s="28">
        <f t="shared" si="75"/>
        <v>3.7789666290835044</v>
      </c>
      <c r="DE21" s="28">
        <f t="shared" si="75"/>
        <v>3.1088384091748029</v>
      </c>
      <c r="DF21" s="28">
        <f t="shared" si="75"/>
        <v>67.080759796473401</v>
      </c>
      <c r="DG21" s="28">
        <f t="shared" si="75"/>
        <v>28.018481752875868</v>
      </c>
      <c r="DH21" s="28">
        <f t="shared" si="75"/>
        <v>36.734878531212011</v>
      </c>
      <c r="DI21" s="38"/>
      <c r="DJ21" s="28"/>
      <c r="DK21" s="37">
        <f t="shared" ref="DK21:DT26" si="76">16*CJ21</f>
        <v>664.12189743016825</v>
      </c>
      <c r="DL21" s="37">
        <f t="shared" si="76"/>
        <v>1249.7969897924104</v>
      </c>
      <c r="DM21" s="37">
        <f t="shared" si="76"/>
        <v>356.77246825151667</v>
      </c>
      <c r="DN21" s="37">
        <f t="shared" si="76"/>
        <v>250.71681171516539</v>
      </c>
      <c r="DO21" s="37">
        <f t="shared" si="76"/>
        <v>27.847044379347555</v>
      </c>
      <c r="DP21" s="37">
        <f t="shared" si="76"/>
        <v>1187.5644304241625</v>
      </c>
      <c r="DQ21" s="37">
        <f t="shared" si="76"/>
        <v>119.13523202282049</v>
      </c>
      <c r="DR21" s="37">
        <f t="shared" si="76"/>
        <v>27.658757212626529</v>
      </c>
      <c r="DS21" s="37">
        <f t="shared" si="76"/>
        <v>1705.6338518630516</v>
      </c>
      <c r="DT21" s="37">
        <f t="shared" si="76"/>
        <v>17968.684038990868</v>
      </c>
      <c r="DU21" s="37">
        <f t="shared" ref="DU21:ED26" si="77">16*CT21</f>
        <v>4.4706229550278849</v>
      </c>
      <c r="DV21" s="37">
        <f t="shared" si="77"/>
        <v>292.42287721128019</v>
      </c>
      <c r="DW21" s="37" t="e">
        <f t="shared" si="77"/>
        <v>#NUM!</v>
      </c>
      <c r="DX21" s="37">
        <f t="shared" si="77"/>
        <v>277.55431365302042</v>
      </c>
      <c r="DY21" s="37">
        <f t="shared" si="77"/>
        <v>4.8330393592112513</v>
      </c>
      <c r="DZ21" s="37">
        <f t="shared" si="77"/>
        <v>0.90950416697367309</v>
      </c>
      <c r="EA21" s="37" t="e">
        <f t="shared" si="77"/>
        <v>#NUM!</v>
      </c>
      <c r="EB21" s="37">
        <f t="shared" si="77"/>
        <v>1644.857006586175</v>
      </c>
      <c r="EC21" s="37">
        <f t="shared" si="77"/>
        <v>1074.9225435561248</v>
      </c>
      <c r="ED21" s="37">
        <f t="shared" si="77"/>
        <v>125.10875164897672</v>
      </c>
      <c r="EE21" s="37">
        <f t="shared" ref="EE21:EI26" si="78">16*DD21</f>
        <v>60.463466065336071</v>
      </c>
      <c r="EF21" s="37">
        <f t="shared" si="78"/>
        <v>49.741414546796847</v>
      </c>
      <c r="EG21" s="37">
        <f t="shared" si="78"/>
        <v>1073.2921567435744</v>
      </c>
      <c r="EH21" s="37">
        <f t="shared" si="78"/>
        <v>448.29570804601389</v>
      </c>
      <c r="EI21" s="37">
        <f t="shared" si="78"/>
        <v>587.75805649939218</v>
      </c>
      <c r="EJ21" s="37"/>
      <c r="EK21" s="37"/>
      <c r="EL21" s="37"/>
      <c r="EM21" s="37">
        <f t="shared" ref="EM21:EV26" si="79">DK21*1.5/1000</f>
        <v>0.99618284614525232</v>
      </c>
      <c r="EN21" s="37">
        <f t="shared" si="79"/>
        <v>1.8746954846886157</v>
      </c>
      <c r="EO21" s="37">
        <f t="shared" si="79"/>
        <v>0.53515870237727492</v>
      </c>
      <c r="EP21" s="37">
        <f t="shared" si="79"/>
        <v>0.37607521757274809</v>
      </c>
      <c r="EQ21" s="37">
        <f t="shared" si="79"/>
        <v>4.1770566569021332E-2</v>
      </c>
      <c r="ER21" s="37">
        <f t="shared" si="79"/>
        <v>1.7813466456362439</v>
      </c>
      <c r="ES21" s="37">
        <f t="shared" si="79"/>
        <v>0.17870284803423073</v>
      </c>
      <c r="ET21" s="37">
        <f t="shared" si="79"/>
        <v>4.1488135818939793E-2</v>
      </c>
      <c r="EU21" s="37">
        <f t="shared" si="79"/>
        <v>2.5584507777945773</v>
      </c>
      <c r="EV21" s="37">
        <f t="shared" si="79"/>
        <v>26.953026058486302</v>
      </c>
      <c r="EW21" s="37">
        <f t="shared" ref="EW21:FF26" si="80">DU21*1.5/1000</f>
        <v>6.7059344325418272E-3</v>
      </c>
      <c r="EX21" s="37">
        <f t="shared" si="80"/>
        <v>0.43863431581692031</v>
      </c>
      <c r="EY21" s="37" t="e">
        <f t="shared" si="80"/>
        <v>#NUM!</v>
      </c>
      <c r="EZ21" s="37">
        <f t="shared" si="80"/>
        <v>0.41633147047953062</v>
      </c>
      <c r="FA21" s="37">
        <f t="shared" si="80"/>
        <v>7.2495590388168768E-3</v>
      </c>
      <c r="FB21" s="37">
        <f t="shared" si="80"/>
        <v>1.3642562504605096E-3</v>
      </c>
      <c r="FC21" s="37" t="e">
        <f t="shared" si="80"/>
        <v>#NUM!</v>
      </c>
      <c r="FD21" s="37">
        <f t="shared" si="80"/>
        <v>2.4672855098792623</v>
      </c>
      <c r="FE21" s="37">
        <f t="shared" si="80"/>
        <v>1.6123838153341872</v>
      </c>
      <c r="FF21" s="37">
        <f t="shared" si="80"/>
        <v>0.18766312747346506</v>
      </c>
      <c r="FG21" s="37">
        <f t="shared" ref="FG21:FK26" si="81">EE21*1.5/1000</f>
        <v>9.0695199098004109E-2</v>
      </c>
      <c r="FH21" s="37">
        <f t="shared" si="81"/>
        <v>7.4612121820195276E-2</v>
      </c>
      <c r="FI21" s="37">
        <f t="shared" si="81"/>
        <v>1.6099382351153617</v>
      </c>
      <c r="FJ21" s="37">
        <f t="shared" si="81"/>
        <v>0.67244356206902078</v>
      </c>
      <c r="FK21" s="37">
        <f t="shared" si="81"/>
        <v>0.8816370847490882</v>
      </c>
    </row>
    <row r="22" spans="1:167" s="4" customFormat="1" ht="14" x14ac:dyDescent="0.2">
      <c r="A22" s="5" t="s">
        <v>59</v>
      </c>
      <c r="B22" s="5" t="s">
        <v>132</v>
      </c>
      <c r="C22" s="5" t="s">
        <v>131</v>
      </c>
      <c r="D22" s="23">
        <v>23639521.104390401</v>
      </c>
      <c r="E22" s="23">
        <v>241630164.03112999</v>
      </c>
      <c r="F22" s="23">
        <v>142304022.10779801</v>
      </c>
      <c r="G22" s="23">
        <v>2251063311.3495798</v>
      </c>
      <c r="H22" s="23">
        <v>1447852268.9288299</v>
      </c>
      <c r="I22" s="23">
        <v>374190468.35398102</v>
      </c>
      <c r="J22" s="23">
        <v>1762393674.8515301</v>
      </c>
      <c r="K22" s="23">
        <v>105510372.05537499</v>
      </c>
      <c r="L22" s="23">
        <v>61220893.467560001</v>
      </c>
      <c r="M22" s="23">
        <v>274186675.77093399</v>
      </c>
      <c r="N22" s="23">
        <f>PeakArea!N70</f>
        <v>15292293.622344</v>
      </c>
      <c r="O22" s="23">
        <v>1565021.9038371299</v>
      </c>
      <c r="P22" s="23">
        <v>113480578.635488</v>
      </c>
      <c r="Q22" s="23">
        <v>0</v>
      </c>
      <c r="R22" s="23">
        <v>62767565.808012001</v>
      </c>
      <c r="S22" s="23">
        <v>6135835.10497854</v>
      </c>
      <c r="T22" s="23">
        <v>603944.69585679495</v>
      </c>
      <c r="U22" s="23">
        <v>0</v>
      </c>
      <c r="V22" s="23">
        <v>5606658632.1012602</v>
      </c>
      <c r="W22" s="23">
        <v>2516025673.6657701</v>
      </c>
      <c r="X22" s="23">
        <v>1027708166.68788</v>
      </c>
      <c r="Y22" s="23">
        <v>330478674.18500501</v>
      </c>
      <c r="Z22" s="23">
        <v>14179447.0882318</v>
      </c>
      <c r="AA22" s="23">
        <v>432369465.16527301</v>
      </c>
      <c r="AB22" s="23">
        <v>24380516.071342502</v>
      </c>
      <c r="AC22" s="23">
        <v>1044582330.64489</v>
      </c>
      <c r="AD22" s="33"/>
      <c r="AE22" s="33"/>
      <c r="AF22" s="32"/>
      <c r="AG22" s="28">
        <f t="shared" ref="AG22:AH26" si="82">LOG10(E22)</f>
        <v>8.3831511487179693</v>
      </c>
      <c r="AH22" s="28">
        <f t="shared" si="82"/>
        <v>8.1532171752391438</v>
      </c>
      <c r="AI22" s="28">
        <f t="shared" si="72"/>
        <v>9.3523877097420129</v>
      </c>
      <c r="AJ22" s="28">
        <f t="shared" si="72"/>
        <v>9.1607242510447513</v>
      </c>
      <c r="AK22" s="28">
        <f t="shared" si="72"/>
        <v>8.5730927206466436</v>
      </c>
      <c r="AL22" s="28">
        <f t="shared" si="72"/>
        <v>9.2461029254829246</v>
      </c>
      <c r="AM22" s="28">
        <f t="shared" si="72"/>
        <v>8.0232951544678581</v>
      </c>
      <c r="AN22" s="28">
        <f t="shared" si="72"/>
        <v>7.7868996634710443</v>
      </c>
      <c r="AO22" s="28">
        <f t="shared" si="72"/>
        <v>8.4380463462238851</v>
      </c>
      <c r="AP22" s="28">
        <f t="shared" si="72"/>
        <v>7.1844726281737978</v>
      </c>
      <c r="AQ22" s="28">
        <f t="shared" si="72"/>
        <v>6.1945204202524531</v>
      </c>
      <c r="AR22" s="28">
        <f t="shared" si="72"/>
        <v>8.0549215415894366</v>
      </c>
      <c r="AS22" s="28" t="e">
        <f t="shared" si="72"/>
        <v>#NUM!</v>
      </c>
      <c r="AT22" s="28">
        <f t="shared" si="72"/>
        <v>7.7977352865820979</v>
      </c>
      <c r="AU22" s="28">
        <f t="shared" si="72"/>
        <v>6.7878736798261636</v>
      </c>
      <c r="AV22" s="28">
        <f t="shared" si="72"/>
        <v>5.7809971714292736</v>
      </c>
      <c r="AW22" s="28" t="e">
        <f t="shared" si="72"/>
        <v>#NUM!</v>
      </c>
      <c r="AX22" s="28">
        <f t="shared" si="72"/>
        <v>9.7487041143813649</v>
      </c>
      <c r="AY22" s="28">
        <f t="shared" si="73"/>
        <v>9.4007150683608653</v>
      </c>
      <c r="AZ22" s="28">
        <f t="shared" si="73"/>
        <v>9.0118698076646222</v>
      </c>
      <c r="BA22" s="28">
        <f t="shared" si="73"/>
        <v>8.5191434396685679</v>
      </c>
      <c r="BB22" s="28">
        <f t="shared" si="73"/>
        <v>7.1516592963469359</v>
      </c>
      <c r="BC22" s="28">
        <f t="shared" si="73"/>
        <v>8.6358550155808089</v>
      </c>
      <c r="BD22" s="28">
        <f t="shared" si="73"/>
        <v>7.3870428942505422</v>
      </c>
      <c r="BE22" s="28">
        <f t="shared" si="73"/>
        <v>9.0189426753700879</v>
      </c>
      <c r="BF22" s="32"/>
      <c r="BG22" s="32"/>
      <c r="BH22" s="32"/>
      <c r="BI22" s="28">
        <f t="shared" si="11"/>
        <v>1.6453003003700042</v>
      </c>
      <c r="BJ22" s="28">
        <f t="shared" ref="BJ22:BJ26" si="83">(AH22-5.9974)/1.1314</f>
        <v>1.9054420852387697</v>
      </c>
      <c r="BK22" s="28">
        <f t="shared" ref="BK22:BL26" si="84">(AI22-8.051)/0.9447</f>
        <v>1.3775671744913864</v>
      </c>
      <c r="BL22" s="28">
        <f t="shared" si="84"/>
        <v>1.1746842924153182</v>
      </c>
      <c r="BM22" s="28">
        <f t="shared" ref="BM22:BM26" si="85">(AK22-8.3449)/0.9408</f>
        <v>0.24255178640161859</v>
      </c>
      <c r="BN22" s="28">
        <f t="shared" ref="BN22:BN26" si="86">(AL22-7.5263)/0.9176</f>
        <v>1.8742403285559335</v>
      </c>
      <c r="BO22" s="28">
        <f t="shared" ref="BO22:BO26" si="87">(AM22-7.0015)/1.1126</f>
        <v>0.91838500311689564</v>
      </c>
      <c r="BP22" s="28">
        <f t="shared" ref="BP22:BP26" si="88">(AN22-7.5901)/0.8567</f>
        <v>0.22971829516872266</v>
      </c>
      <c r="BQ22" s="28">
        <f t="shared" ref="BQ22:BQ26" si="89">(AO22-5.9134)/1.2361</f>
        <v>2.0424288861935804</v>
      </c>
      <c r="BR22" s="28">
        <f t="shared" si="18"/>
        <v>3.0143497538133812</v>
      </c>
      <c r="BS22" s="28">
        <f t="shared" ref="BS22:BS26" si="90">(AQ22-6.7219)/0.9346</f>
        <v>-0.56428373608768101</v>
      </c>
      <c r="BT22" s="28">
        <f t="shared" ref="BT22:BT26" si="91">(AR22-6.9453)/0.8638</f>
        <v>1.2845815484943703</v>
      </c>
      <c r="BU22" s="28" t="e">
        <f t="shared" ref="BU22:BU26" si="92">(AS22-7.3329)/0.8373</f>
        <v>#NUM!</v>
      </c>
      <c r="BV22" s="28">
        <f t="shared" ref="BV22:BV26" si="93">(AT22-6.7448)/0.846</f>
        <v>1.2446043576620547</v>
      </c>
      <c r="BW22" s="28">
        <f t="shared" ref="BW22:BW26" si="94">(AU22-7.1878)/0.9406</f>
        <v>-0.42518213924498888</v>
      </c>
      <c r="BX22" s="28">
        <f t="shared" ref="BX22:BX26" si="95">(AV22-7.0163)/0.9277</f>
        <v>-1.3315757557084473</v>
      </c>
      <c r="BY22" s="28" t="e">
        <f t="shared" ref="BY22:BY26" si="96">(AW22-5.9407)/1.1253</f>
        <v>#NUM!</v>
      </c>
      <c r="BZ22" s="28">
        <f t="shared" ref="BZ22:BZ26" si="97">(AX22-8.0877)/0.8323</f>
        <v>1.9956795799367595</v>
      </c>
      <c r="CA22" s="28">
        <f t="shared" ref="CA22:CA26" si="98">(AY22-7.9256)/0.8182</f>
        <v>1.8028783529221035</v>
      </c>
      <c r="CB22" s="28">
        <f t="shared" ref="CB22:CB26" si="99">(AZ22-8.1518)/0.9575</f>
        <v>0.89824522993694256</v>
      </c>
      <c r="CC22" s="28">
        <f t="shared" ref="CC22:CC26" si="100">(BA22-7.969)/0.9473</f>
        <v>0.58074890707122095</v>
      </c>
      <c r="CD22" s="28">
        <f t="shared" ref="CD22:CD26" si="101">(BB22-6.6282)/0.9938</f>
        <v>0.52672499129295247</v>
      </c>
      <c r="CE22" s="28">
        <f t="shared" ref="CE22:CE26" si="102">(BC22-7.0903)/0.8553</f>
        <v>1.807032638350063</v>
      </c>
      <c r="CF22" s="28">
        <f t="shared" ref="CF22:CF26" si="103">(BD22-5.4628)/1.3003</f>
        <v>1.4798453389606572</v>
      </c>
      <c r="CG22" s="28">
        <f t="shared" ref="CG22:CG26" si="104">(BE22-8.125)/0.5654</f>
        <v>1.5810800767069118</v>
      </c>
      <c r="CH22" s="28"/>
      <c r="CI22" s="28"/>
      <c r="CJ22" s="28">
        <f t="shared" ref="CJ22:CJ26" si="105">10^BI22</f>
        <v>44.187588440212323</v>
      </c>
      <c r="CK22" s="28">
        <f t="shared" si="74"/>
        <v>80.434447911499063</v>
      </c>
      <c r="CL22" s="28">
        <f t="shared" si="74"/>
        <v>23.854327336979427</v>
      </c>
      <c r="CM22" s="28">
        <f t="shared" si="74"/>
        <v>14.95148372437529</v>
      </c>
      <c r="CN22" s="28">
        <f t="shared" si="74"/>
        <v>1.7480416910210175</v>
      </c>
      <c r="CO22" s="28">
        <f t="shared" si="74"/>
        <v>74.858363484329359</v>
      </c>
      <c r="CP22" s="28">
        <f t="shared" si="74"/>
        <v>8.2867646188922883</v>
      </c>
      <c r="CQ22" s="28">
        <f t="shared" si="74"/>
        <v>1.6971424450160699</v>
      </c>
      <c r="CR22" s="28">
        <f t="shared" si="74"/>
        <v>110.26276686477986</v>
      </c>
      <c r="CS22" s="28">
        <f t="shared" si="74"/>
        <v>1033.5934626791002</v>
      </c>
      <c r="CT22" s="28">
        <f t="shared" si="74"/>
        <v>0.27271954516287461</v>
      </c>
      <c r="CU22" s="28">
        <f t="shared" si="74"/>
        <v>19.256685984449835</v>
      </c>
      <c r="CV22" s="28" t="e">
        <f t="shared" si="74"/>
        <v>#NUM!</v>
      </c>
      <c r="CW22" s="28">
        <f t="shared" si="74"/>
        <v>17.563228745311854</v>
      </c>
      <c r="CX22" s="28">
        <f t="shared" si="74"/>
        <v>0.37567981447033882</v>
      </c>
      <c r="CY22" s="28">
        <f t="shared" si="74"/>
        <v>4.660411275095943E-2</v>
      </c>
      <c r="CZ22" s="28" t="e">
        <f t="shared" si="74"/>
        <v>#NUM!</v>
      </c>
      <c r="DA22" s="28">
        <f t="shared" si="75"/>
        <v>99.010118418068288</v>
      </c>
      <c r="DB22" s="28">
        <f t="shared" si="75"/>
        <v>63.515299883266174</v>
      </c>
      <c r="DC22" s="28">
        <f t="shared" si="75"/>
        <v>7.9112522088089259</v>
      </c>
      <c r="DD22" s="28">
        <f t="shared" si="75"/>
        <v>3.808455689746836</v>
      </c>
      <c r="DE22" s="28">
        <f t="shared" si="75"/>
        <v>3.3629854728817503</v>
      </c>
      <c r="DF22" s="28">
        <f t="shared" si="75"/>
        <v>64.125776694887477</v>
      </c>
      <c r="DG22" s="28">
        <f t="shared" si="75"/>
        <v>30.18876446055134</v>
      </c>
      <c r="DH22" s="28">
        <f t="shared" si="75"/>
        <v>38.113609209596106</v>
      </c>
      <c r="DI22" s="38"/>
      <c r="DJ22" s="28"/>
      <c r="DK22" s="37">
        <f t="shared" si="76"/>
        <v>707.00141504339717</v>
      </c>
      <c r="DL22" s="37">
        <f t="shared" si="76"/>
        <v>1286.951166583985</v>
      </c>
      <c r="DM22" s="37">
        <f t="shared" si="76"/>
        <v>381.66923739167083</v>
      </c>
      <c r="DN22" s="37">
        <f t="shared" si="76"/>
        <v>239.22373959000464</v>
      </c>
      <c r="DO22" s="37">
        <f t="shared" si="76"/>
        <v>27.96866705633628</v>
      </c>
      <c r="DP22" s="37">
        <f t="shared" si="76"/>
        <v>1197.7338157492698</v>
      </c>
      <c r="DQ22" s="37">
        <f t="shared" si="76"/>
        <v>132.58823390227661</v>
      </c>
      <c r="DR22" s="37">
        <f t="shared" si="76"/>
        <v>27.154279120257119</v>
      </c>
      <c r="DS22" s="37">
        <f t="shared" si="76"/>
        <v>1764.2042698364778</v>
      </c>
      <c r="DT22" s="37">
        <f t="shared" si="76"/>
        <v>16537.495402865603</v>
      </c>
      <c r="DU22" s="37">
        <f t="shared" si="77"/>
        <v>4.3635127226059938</v>
      </c>
      <c r="DV22" s="37">
        <f t="shared" si="77"/>
        <v>308.10697575119735</v>
      </c>
      <c r="DW22" s="37" t="e">
        <f t="shared" si="77"/>
        <v>#NUM!</v>
      </c>
      <c r="DX22" s="37">
        <f t="shared" si="77"/>
        <v>281.01165992498966</v>
      </c>
      <c r="DY22" s="37">
        <f t="shared" si="77"/>
        <v>6.0108770315254212</v>
      </c>
      <c r="DZ22" s="37">
        <f t="shared" si="77"/>
        <v>0.74566580401535087</v>
      </c>
      <c r="EA22" s="37" t="e">
        <f t="shared" si="77"/>
        <v>#NUM!</v>
      </c>
      <c r="EB22" s="37">
        <f t="shared" si="77"/>
        <v>1584.1618946890926</v>
      </c>
      <c r="EC22" s="37">
        <f t="shared" si="77"/>
        <v>1016.2447981322588</v>
      </c>
      <c r="ED22" s="37">
        <f t="shared" si="77"/>
        <v>126.58003534094281</v>
      </c>
      <c r="EE22" s="37">
        <f t="shared" si="78"/>
        <v>60.935291035949376</v>
      </c>
      <c r="EF22" s="37">
        <f t="shared" si="78"/>
        <v>53.807767566108005</v>
      </c>
      <c r="EG22" s="37">
        <f t="shared" si="78"/>
        <v>1026.0124271181996</v>
      </c>
      <c r="EH22" s="37">
        <f t="shared" si="78"/>
        <v>483.02023136882144</v>
      </c>
      <c r="EI22" s="37">
        <f t="shared" si="78"/>
        <v>609.8177473535377</v>
      </c>
      <c r="EJ22" s="37"/>
      <c r="EK22" s="37"/>
      <c r="EL22" s="37"/>
      <c r="EM22" s="37">
        <f t="shared" si="79"/>
        <v>1.0605021225650957</v>
      </c>
      <c r="EN22" s="37">
        <f t="shared" si="79"/>
        <v>1.9304267498759775</v>
      </c>
      <c r="EO22" s="37">
        <f t="shared" si="79"/>
        <v>0.57250385608750631</v>
      </c>
      <c r="EP22" s="37">
        <f t="shared" si="79"/>
        <v>0.35883560938500692</v>
      </c>
      <c r="EQ22" s="37">
        <f t="shared" si="79"/>
        <v>4.1953000584504421E-2</v>
      </c>
      <c r="ER22" s="37">
        <f t="shared" si="79"/>
        <v>1.7966007236239048</v>
      </c>
      <c r="ES22" s="37">
        <f t="shared" si="79"/>
        <v>0.19888235085341491</v>
      </c>
      <c r="ET22" s="37">
        <f t="shared" si="79"/>
        <v>4.0731418680385677E-2</v>
      </c>
      <c r="EU22" s="37">
        <f t="shared" si="79"/>
        <v>2.6463064047547169</v>
      </c>
      <c r="EV22" s="37">
        <f t="shared" si="79"/>
        <v>24.806243104298403</v>
      </c>
      <c r="EW22" s="37">
        <f t="shared" si="80"/>
        <v>6.5452690839089911E-3</v>
      </c>
      <c r="EX22" s="37">
        <f t="shared" si="80"/>
        <v>0.46216046362679608</v>
      </c>
      <c r="EY22" s="37" t="e">
        <f t="shared" si="80"/>
        <v>#NUM!</v>
      </c>
      <c r="EZ22" s="37">
        <f t="shared" si="80"/>
        <v>0.4215174898874845</v>
      </c>
      <c r="FA22" s="37">
        <f t="shared" si="80"/>
        <v>9.0163155472881319E-3</v>
      </c>
      <c r="FB22" s="37">
        <f t="shared" si="80"/>
        <v>1.1184987060230262E-3</v>
      </c>
      <c r="FC22" s="37" t="e">
        <f t="shared" si="80"/>
        <v>#NUM!</v>
      </c>
      <c r="FD22" s="37">
        <f t="shared" si="80"/>
        <v>2.3762428420336392</v>
      </c>
      <c r="FE22" s="37">
        <f t="shared" si="80"/>
        <v>1.5243671971983881</v>
      </c>
      <c r="FF22" s="37">
        <f t="shared" si="80"/>
        <v>0.18987005301141424</v>
      </c>
      <c r="FG22" s="37">
        <f t="shared" si="81"/>
        <v>9.1402936553924063E-2</v>
      </c>
      <c r="FH22" s="37">
        <f t="shared" si="81"/>
        <v>8.0711651349162014E-2</v>
      </c>
      <c r="FI22" s="37">
        <f t="shared" si="81"/>
        <v>1.5390186406772997</v>
      </c>
      <c r="FJ22" s="37">
        <f t="shared" si="81"/>
        <v>0.72453034705323216</v>
      </c>
      <c r="FK22" s="37">
        <f t="shared" si="81"/>
        <v>0.91472662103030655</v>
      </c>
    </row>
    <row r="23" spans="1:167" s="4" customFormat="1" ht="14" x14ac:dyDescent="0.2">
      <c r="A23" s="5" t="s">
        <v>60</v>
      </c>
      <c r="B23" s="5" t="s">
        <v>132</v>
      </c>
      <c r="C23" s="5" t="s">
        <v>131</v>
      </c>
      <c r="D23" s="23">
        <v>22568109.6667937</v>
      </c>
      <c r="E23" s="23">
        <v>232590954.94027099</v>
      </c>
      <c r="F23" s="23">
        <v>135257409.020028</v>
      </c>
      <c r="G23" s="23">
        <v>2014570551.6446199</v>
      </c>
      <c r="H23" s="23">
        <v>1468670100.2946501</v>
      </c>
      <c r="I23" s="23">
        <v>363216699.54794103</v>
      </c>
      <c r="J23" s="23">
        <v>1752068149.23893</v>
      </c>
      <c r="K23" s="23">
        <v>92404601.9889092</v>
      </c>
      <c r="L23" s="23">
        <v>64445910.038144402</v>
      </c>
      <c r="M23" s="23">
        <v>270427199.868976</v>
      </c>
      <c r="N23" s="23">
        <f>PeakArea!N71</f>
        <v>15496073.6166713</v>
      </c>
      <c r="O23" s="23">
        <v>667188.55735401495</v>
      </c>
      <c r="P23" s="23">
        <v>108231844.58674601</v>
      </c>
      <c r="Q23" s="23">
        <v>0</v>
      </c>
      <c r="R23" s="23">
        <v>60787863.570482701</v>
      </c>
      <c r="S23" s="23">
        <v>4737991.7485406604</v>
      </c>
      <c r="T23" s="23">
        <v>777906.30479835696</v>
      </c>
      <c r="U23" s="23">
        <v>0</v>
      </c>
      <c r="V23" s="23">
        <v>4908415084.3188496</v>
      </c>
      <c r="W23" s="23">
        <v>2436856794.5894799</v>
      </c>
      <c r="X23" s="23">
        <v>958913736.86629999</v>
      </c>
      <c r="Y23" s="23">
        <v>305572493.09108198</v>
      </c>
      <c r="Z23" s="23">
        <v>14375020.3705824</v>
      </c>
      <c r="AA23" s="23">
        <v>446620175.19485497</v>
      </c>
      <c r="AB23" s="23">
        <v>21410966.898224998</v>
      </c>
      <c r="AC23" s="23">
        <v>1052937095.3696899</v>
      </c>
      <c r="AD23" s="33"/>
      <c r="AE23" s="33"/>
      <c r="AF23" s="32"/>
      <c r="AG23" s="28">
        <f t="shared" si="82"/>
        <v>8.3665928217599763</v>
      </c>
      <c r="AH23" s="28">
        <f t="shared" si="82"/>
        <v>8.1311610638590857</v>
      </c>
      <c r="AI23" s="28">
        <f t="shared" si="72"/>
        <v>9.3041824812818152</v>
      </c>
      <c r="AJ23" s="28">
        <f t="shared" si="72"/>
        <v>9.1669242534404862</v>
      </c>
      <c r="AK23" s="28">
        <f t="shared" si="72"/>
        <v>8.560165807786257</v>
      </c>
      <c r="AL23" s="28">
        <f t="shared" si="72"/>
        <v>9.2435509946761254</v>
      </c>
      <c r="AM23" s="28">
        <f t="shared" si="72"/>
        <v>7.9656936007506269</v>
      </c>
      <c r="AN23" s="28">
        <f t="shared" si="72"/>
        <v>7.8091953607239084</v>
      </c>
      <c r="AO23" s="28">
        <f t="shared" si="72"/>
        <v>8.4320503712892538</v>
      </c>
      <c r="AP23" s="28">
        <f t="shared" si="72"/>
        <v>7.1902216709040188</v>
      </c>
      <c r="AQ23" s="28">
        <f t="shared" si="72"/>
        <v>5.8242485893074036</v>
      </c>
      <c r="AR23" s="28">
        <f t="shared" si="72"/>
        <v>8.0343550601563436</v>
      </c>
      <c r="AS23" s="28" t="e">
        <f t="shared" si="72"/>
        <v>#NUM!</v>
      </c>
      <c r="AT23" s="28">
        <f t="shared" si="72"/>
        <v>7.7838168800869427</v>
      </c>
      <c r="AU23" s="28">
        <f t="shared" si="72"/>
        <v>6.6755943000409506</v>
      </c>
      <c r="AV23" s="28">
        <f t="shared" si="72"/>
        <v>5.8909272913862241</v>
      </c>
      <c r="AW23" s="28" t="e">
        <f t="shared" si="72"/>
        <v>#NUM!</v>
      </c>
      <c r="AX23" s="28">
        <f t="shared" si="72"/>
        <v>9.6909412820921901</v>
      </c>
      <c r="AY23" s="28">
        <f t="shared" si="73"/>
        <v>9.3868300079918754</v>
      </c>
      <c r="AZ23" s="28">
        <f t="shared" si="73"/>
        <v>8.9817795401341609</v>
      </c>
      <c r="BA23" s="28">
        <f t="shared" si="73"/>
        <v>8.4851142575069876</v>
      </c>
      <c r="BB23" s="28">
        <f t="shared" si="73"/>
        <v>7.1576084687929908</v>
      </c>
      <c r="BC23" s="28">
        <f t="shared" si="73"/>
        <v>8.649938337584258</v>
      </c>
      <c r="BD23" s="28">
        <f t="shared" si="73"/>
        <v>7.3306362800493181</v>
      </c>
      <c r="BE23" s="28">
        <f t="shared" si="73"/>
        <v>9.0224024263138212</v>
      </c>
      <c r="BF23" s="32"/>
      <c r="BG23" s="32"/>
      <c r="BH23" s="32"/>
      <c r="BI23" s="28">
        <f t="shared" si="11"/>
        <v>1.6286503989542243</v>
      </c>
      <c r="BJ23" s="28">
        <f t="shared" si="83"/>
        <v>1.8859475551167455</v>
      </c>
      <c r="BK23" s="28">
        <f t="shared" si="84"/>
        <v>1.3265401516691173</v>
      </c>
      <c r="BL23" s="28">
        <f t="shared" si="84"/>
        <v>1.1812472249819901</v>
      </c>
      <c r="BM23" s="28">
        <f t="shared" si="85"/>
        <v>0.22881144535103759</v>
      </c>
      <c r="BN23" s="28">
        <f>(AL23-7.5263)/0.9176</f>
        <v>1.8714592356976083</v>
      </c>
      <c r="BO23" s="28">
        <f t="shared" si="87"/>
        <v>0.86661297928332448</v>
      </c>
      <c r="BP23" s="28">
        <f t="shared" si="88"/>
        <v>0.25574338826182885</v>
      </c>
      <c r="BQ23" s="28">
        <f t="shared" si="89"/>
        <v>2.0375781662399914</v>
      </c>
      <c r="BR23" s="28">
        <f t="shared" si="18"/>
        <v>3.0215405514746956</v>
      </c>
      <c r="BS23" s="28">
        <f t="shared" si="90"/>
        <v>-0.96046587919173565</v>
      </c>
      <c r="BT23" s="28">
        <f t="shared" si="91"/>
        <v>1.2607722391251956</v>
      </c>
      <c r="BU23" s="28" t="e">
        <f t="shared" si="92"/>
        <v>#NUM!</v>
      </c>
      <c r="BV23" s="28">
        <f t="shared" si="93"/>
        <v>1.2281523405283015</v>
      </c>
      <c r="BW23" s="28">
        <f t="shared" si="94"/>
        <v>-0.54455209436428842</v>
      </c>
      <c r="BX23" s="28">
        <f t="shared" si="95"/>
        <v>-1.2130782673426497</v>
      </c>
      <c r="BY23" s="28" t="e">
        <f t="shared" si="96"/>
        <v>#NUM!</v>
      </c>
      <c r="BZ23" s="28">
        <f t="shared" si="97"/>
        <v>1.9262781233836239</v>
      </c>
      <c r="CA23" s="28">
        <f t="shared" si="98"/>
        <v>1.785908100698943</v>
      </c>
      <c r="CB23" s="28">
        <f t="shared" si="99"/>
        <v>0.86681936306439811</v>
      </c>
      <c r="CC23" s="28">
        <f t="shared" si="100"/>
        <v>0.54482662040218222</v>
      </c>
      <c r="CD23" s="28">
        <f t="shared" si="101"/>
        <v>0.53271127872106172</v>
      </c>
      <c r="CE23" s="28">
        <f t="shared" si="102"/>
        <v>1.8234985824672723</v>
      </c>
      <c r="CF23" s="28">
        <f t="shared" si="103"/>
        <v>1.4364656464272232</v>
      </c>
      <c r="CG23" s="28">
        <f t="shared" si="104"/>
        <v>1.587199197583695</v>
      </c>
      <c r="CH23" s="28"/>
      <c r="CI23" s="28"/>
      <c r="CJ23" s="28">
        <f t="shared" si="105"/>
        <v>42.525595016041223</v>
      </c>
      <c r="CK23" s="28">
        <f t="shared" si="74"/>
        <v>76.903756662045552</v>
      </c>
      <c r="CL23" s="28">
        <f t="shared" si="74"/>
        <v>21.209974758307489</v>
      </c>
      <c r="CM23" s="28">
        <f t="shared" si="74"/>
        <v>15.179142041790829</v>
      </c>
      <c r="CN23" s="28">
        <f t="shared" si="74"/>
        <v>1.6936023411211301</v>
      </c>
      <c r="CO23" s="28">
        <f t="shared" si="74"/>
        <v>74.380524363474606</v>
      </c>
      <c r="CP23" s="28">
        <f t="shared" si="74"/>
        <v>7.3555132015515268</v>
      </c>
      <c r="CQ23" s="28">
        <f t="shared" si="74"/>
        <v>1.8019527057923461</v>
      </c>
      <c r="CR23" s="28">
        <f t="shared" si="74"/>
        <v>109.03807262665617</v>
      </c>
      <c r="CS23" s="28">
        <f t="shared" si="74"/>
        <v>1050.8495714941644</v>
      </c>
      <c r="CT23" s="28">
        <f t="shared" si="74"/>
        <v>0.10953026056015037</v>
      </c>
      <c r="CU23" s="28">
        <f t="shared" si="74"/>
        <v>18.229394314298347</v>
      </c>
      <c r="CV23" s="28" t="e">
        <f t="shared" si="74"/>
        <v>#NUM!</v>
      </c>
      <c r="CW23" s="28">
        <f t="shared" si="74"/>
        <v>16.910340035037663</v>
      </c>
      <c r="CX23" s="28">
        <f t="shared" si="74"/>
        <v>0.28539601558624056</v>
      </c>
      <c r="CY23" s="28">
        <f t="shared" si="74"/>
        <v>6.1224004558511805E-2</v>
      </c>
      <c r="CZ23" s="28" t="e">
        <f t="shared" si="74"/>
        <v>#NUM!</v>
      </c>
      <c r="DA23" s="28">
        <f t="shared" si="75"/>
        <v>84.387500463767438</v>
      </c>
      <c r="DB23" s="28">
        <f t="shared" si="75"/>
        <v>61.08127596086144</v>
      </c>
      <c r="DC23" s="28">
        <f t="shared" si="75"/>
        <v>7.359009491395696</v>
      </c>
      <c r="DD23" s="28">
        <f t="shared" si="75"/>
        <v>3.5061187428869243</v>
      </c>
      <c r="DE23" s="28">
        <f t="shared" si="75"/>
        <v>3.4096616014269934</v>
      </c>
      <c r="DF23" s="28">
        <f t="shared" si="75"/>
        <v>66.60373473558154</v>
      </c>
      <c r="DG23" s="28">
        <f t="shared" si="75"/>
        <v>27.319053360883078</v>
      </c>
      <c r="DH23" s="28">
        <f t="shared" si="75"/>
        <v>38.654423240619963</v>
      </c>
      <c r="DI23" s="38"/>
      <c r="DJ23" s="28"/>
      <c r="DK23" s="37">
        <f t="shared" si="76"/>
        <v>680.40952025665956</v>
      </c>
      <c r="DL23" s="37">
        <f t="shared" si="76"/>
        <v>1230.4601065927288</v>
      </c>
      <c r="DM23" s="37">
        <f t="shared" si="76"/>
        <v>339.35959613291982</v>
      </c>
      <c r="DN23" s="37">
        <f t="shared" si="76"/>
        <v>242.86627266865327</v>
      </c>
      <c r="DO23" s="37">
        <f t="shared" si="76"/>
        <v>27.097637457938081</v>
      </c>
      <c r="DP23" s="37">
        <f t="shared" si="76"/>
        <v>1190.0883898155937</v>
      </c>
      <c r="DQ23" s="37">
        <f t="shared" si="76"/>
        <v>117.68821122482443</v>
      </c>
      <c r="DR23" s="37">
        <f t="shared" si="76"/>
        <v>28.831243292677538</v>
      </c>
      <c r="DS23" s="37">
        <f t="shared" si="76"/>
        <v>1744.6091620264988</v>
      </c>
      <c r="DT23" s="37">
        <f t="shared" si="76"/>
        <v>16813.59314390663</v>
      </c>
      <c r="DU23" s="37">
        <f t="shared" si="77"/>
        <v>1.752484168962406</v>
      </c>
      <c r="DV23" s="37">
        <f t="shared" si="77"/>
        <v>291.67030902877354</v>
      </c>
      <c r="DW23" s="37" t="e">
        <f t="shared" si="77"/>
        <v>#NUM!</v>
      </c>
      <c r="DX23" s="37">
        <f t="shared" si="77"/>
        <v>270.56544056060261</v>
      </c>
      <c r="DY23" s="37">
        <f t="shared" si="77"/>
        <v>4.5663362493798489</v>
      </c>
      <c r="DZ23" s="37">
        <f t="shared" si="77"/>
        <v>0.97958407293618888</v>
      </c>
      <c r="EA23" s="37" t="e">
        <f t="shared" si="77"/>
        <v>#NUM!</v>
      </c>
      <c r="EB23" s="37">
        <f t="shared" si="77"/>
        <v>1350.200007420279</v>
      </c>
      <c r="EC23" s="37">
        <f t="shared" si="77"/>
        <v>977.30041537378304</v>
      </c>
      <c r="ED23" s="37">
        <f t="shared" si="77"/>
        <v>117.74415186233114</v>
      </c>
      <c r="EE23" s="37">
        <f t="shared" si="78"/>
        <v>56.097899886190788</v>
      </c>
      <c r="EF23" s="37">
        <f t="shared" si="78"/>
        <v>54.554585622831894</v>
      </c>
      <c r="EG23" s="37">
        <f t="shared" si="78"/>
        <v>1065.6597557693046</v>
      </c>
      <c r="EH23" s="37">
        <f t="shared" si="78"/>
        <v>437.10485377412925</v>
      </c>
      <c r="EI23" s="37">
        <f t="shared" si="78"/>
        <v>618.4707718499194</v>
      </c>
      <c r="EJ23" s="37"/>
      <c r="EK23" s="37"/>
      <c r="EL23" s="37"/>
      <c r="EM23" s="37">
        <f t="shared" si="79"/>
        <v>1.0206142803849894</v>
      </c>
      <c r="EN23" s="37">
        <f t="shared" si="79"/>
        <v>1.8456901598890931</v>
      </c>
      <c r="EO23" s="37">
        <f t="shared" si="79"/>
        <v>0.50903939419937971</v>
      </c>
      <c r="EP23" s="37">
        <f t="shared" si="79"/>
        <v>0.36429940900297991</v>
      </c>
      <c r="EQ23" s="37">
        <f t="shared" si="79"/>
        <v>4.0646456186907126E-2</v>
      </c>
      <c r="ER23" s="37">
        <f t="shared" si="79"/>
        <v>1.7851325847233908</v>
      </c>
      <c r="ES23" s="37">
        <f t="shared" si="79"/>
        <v>0.17653231683723664</v>
      </c>
      <c r="ET23" s="37">
        <f t="shared" si="79"/>
        <v>4.3246864939016305E-2</v>
      </c>
      <c r="EU23" s="37">
        <f t="shared" si="79"/>
        <v>2.6169137430397482</v>
      </c>
      <c r="EV23" s="37">
        <f t="shared" si="79"/>
        <v>25.220389715859945</v>
      </c>
      <c r="EW23" s="37">
        <f t="shared" si="80"/>
        <v>2.628726253443609E-3</v>
      </c>
      <c r="EX23" s="37">
        <f t="shared" si="80"/>
        <v>0.43750546354316033</v>
      </c>
      <c r="EY23" s="37" t="e">
        <f t="shared" si="80"/>
        <v>#NUM!</v>
      </c>
      <c r="EZ23" s="37">
        <f t="shared" si="80"/>
        <v>0.40584816084090392</v>
      </c>
      <c r="FA23" s="37">
        <f t="shared" si="80"/>
        <v>6.8495043740697736E-3</v>
      </c>
      <c r="FB23" s="37">
        <f t="shared" si="80"/>
        <v>1.4693761094042835E-3</v>
      </c>
      <c r="FC23" s="37" t="e">
        <f t="shared" si="80"/>
        <v>#NUM!</v>
      </c>
      <c r="FD23" s="37">
        <f t="shared" si="80"/>
        <v>2.0253000111304185</v>
      </c>
      <c r="FE23" s="37">
        <f t="shared" si="80"/>
        <v>1.4659506230606747</v>
      </c>
      <c r="FF23" s="37">
        <f t="shared" si="80"/>
        <v>0.1766162277934967</v>
      </c>
      <c r="FG23" s="37">
        <f t="shared" si="81"/>
        <v>8.4146849829286177E-2</v>
      </c>
      <c r="FH23" s="37">
        <f t="shared" si="81"/>
        <v>8.1831878434247843E-2</v>
      </c>
      <c r="FI23" s="37">
        <f t="shared" si="81"/>
        <v>1.5984896336539569</v>
      </c>
      <c r="FJ23" s="37">
        <f t="shared" si="81"/>
        <v>0.65565728066119389</v>
      </c>
      <c r="FK23" s="37">
        <f t="shared" si="81"/>
        <v>0.92770615777487908</v>
      </c>
    </row>
    <row r="24" spans="1:167" s="4" customFormat="1" ht="14" x14ac:dyDescent="0.2">
      <c r="A24" s="5" t="s">
        <v>61</v>
      </c>
      <c r="B24" s="5" t="s">
        <v>132</v>
      </c>
      <c r="C24" s="5" t="s">
        <v>131</v>
      </c>
      <c r="D24" s="23">
        <v>23736302.5982951</v>
      </c>
      <c r="E24" s="23">
        <v>224124088.632779</v>
      </c>
      <c r="F24" s="23">
        <v>132389305.301916</v>
      </c>
      <c r="G24" s="23">
        <v>2056844983.5700099</v>
      </c>
      <c r="H24" s="23">
        <v>1414189786.0104899</v>
      </c>
      <c r="I24" s="23">
        <v>358555792.284778</v>
      </c>
      <c r="J24" s="23">
        <v>1756887440.4553101</v>
      </c>
      <c r="K24" s="23">
        <v>89370524.166244999</v>
      </c>
      <c r="L24" s="23">
        <v>61660096.585989803</v>
      </c>
      <c r="M24" s="23">
        <v>263803908.23763099</v>
      </c>
      <c r="N24" s="23">
        <f>PeakArea!N72</f>
        <v>15541051.0224906</v>
      </c>
      <c r="O24" s="23">
        <v>785686.83299257001</v>
      </c>
      <c r="P24" s="23">
        <v>108056211.621737</v>
      </c>
      <c r="Q24" s="23">
        <v>0</v>
      </c>
      <c r="R24" s="23">
        <v>60320605.628734499</v>
      </c>
      <c r="S24" s="23">
        <v>6243081.60678868</v>
      </c>
      <c r="T24" s="23">
        <v>1033988.21758863</v>
      </c>
      <c r="U24" s="23">
        <v>0</v>
      </c>
      <c r="V24" s="23">
        <v>5423169746.1467896</v>
      </c>
      <c r="W24" s="23">
        <v>2548309734.3747401</v>
      </c>
      <c r="X24" s="23">
        <v>1030011310.23633</v>
      </c>
      <c r="Y24" s="23">
        <v>326863563.25980902</v>
      </c>
      <c r="Z24" s="23">
        <v>14010868.115355801</v>
      </c>
      <c r="AA24" s="23">
        <v>433405476.49034601</v>
      </c>
      <c r="AB24" s="23">
        <v>22425811.4076414</v>
      </c>
      <c r="AC24" s="23">
        <v>993368012.22885704</v>
      </c>
      <c r="AD24" s="33"/>
      <c r="AE24" s="33"/>
      <c r="AF24" s="32"/>
      <c r="AG24" s="28">
        <f t="shared" si="82"/>
        <v>8.350488536580011</v>
      </c>
      <c r="AH24" s="28">
        <f t="shared" si="82"/>
        <v>8.1218529032610771</v>
      </c>
      <c r="AI24" s="28">
        <f t="shared" si="72"/>
        <v>9.3132015618371575</v>
      </c>
      <c r="AJ24" s="28">
        <f t="shared" si="72"/>
        <v>9.1505076962262386</v>
      </c>
      <c r="AK24" s="28">
        <f t="shared" si="72"/>
        <v>8.5545567426988374</v>
      </c>
      <c r="AL24" s="28">
        <f t="shared" si="72"/>
        <v>9.244743938185648</v>
      </c>
      <c r="AM24" s="28">
        <f t="shared" si="72"/>
        <v>7.9511943051187748</v>
      </c>
      <c r="AN24" s="28">
        <f t="shared" si="72"/>
        <v>7.7900042006812704</v>
      </c>
      <c r="AO24" s="28">
        <f t="shared" si="72"/>
        <v>8.4212812253023266</v>
      </c>
      <c r="AP24" s="28">
        <f t="shared" si="72"/>
        <v>7.1914803862688199</v>
      </c>
      <c r="AQ24" s="28">
        <f t="shared" si="72"/>
        <v>5.8952494750405471</v>
      </c>
      <c r="AR24" s="28">
        <f t="shared" si="72"/>
        <v>8.0336497373969973</v>
      </c>
      <c r="AS24" s="28" t="e">
        <f t="shared" si="72"/>
        <v>#NUM!</v>
      </c>
      <c r="AT24" s="28">
        <f t="shared" si="72"/>
        <v>7.780465693271152</v>
      </c>
      <c r="AU24" s="28">
        <f t="shared" si="72"/>
        <v>6.7953990118728838</v>
      </c>
      <c r="AV24" s="28">
        <f t="shared" si="72"/>
        <v>6.0145155899519311</v>
      </c>
      <c r="AW24" s="28" t="e">
        <f t="shared" si="72"/>
        <v>#NUM!</v>
      </c>
      <c r="AX24" s="28">
        <f t="shared" si="72"/>
        <v>9.7342531981402569</v>
      </c>
      <c r="AY24" s="28">
        <f t="shared" si="73"/>
        <v>9.406252213205935</v>
      </c>
      <c r="AZ24" s="28">
        <f t="shared" si="73"/>
        <v>9.0128419935850346</v>
      </c>
      <c r="BA24" s="28">
        <f t="shared" si="73"/>
        <v>8.5143665108001088</v>
      </c>
      <c r="BB24" s="28">
        <f t="shared" si="73"/>
        <v>7.146465045066531</v>
      </c>
      <c r="BC24" s="28">
        <f t="shared" si="73"/>
        <v>8.6368943947422459</v>
      </c>
      <c r="BD24" s="28">
        <f t="shared" si="73"/>
        <v>7.3507481655839602</v>
      </c>
      <c r="BE24" s="28">
        <f t="shared" si="73"/>
        <v>8.997110171024449</v>
      </c>
      <c r="BF24" s="32"/>
      <c r="BG24" s="32"/>
      <c r="BH24" s="32"/>
      <c r="BI24" s="28">
        <f t="shared" si="11"/>
        <v>1.6124570503569742</v>
      </c>
      <c r="BJ24" s="28">
        <f t="shared" si="83"/>
        <v>1.8777204377418042</v>
      </c>
      <c r="BK24" s="28">
        <f t="shared" si="84"/>
        <v>1.3360871830603973</v>
      </c>
      <c r="BL24" s="28">
        <f t="shared" si="84"/>
        <v>1.1638696900881109</v>
      </c>
      <c r="BM24" s="28">
        <f t="shared" si="85"/>
        <v>0.22284942888906942</v>
      </c>
      <c r="BN24" s="28">
        <f t="shared" si="86"/>
        <v>1.8727593049102529</v>
      </c>
      <c r="BO24" s="28">
        <f t="shared" si="87"/>
        <v>0.85358107596510402</v>
      </c>
      <c r="BP24" s="28">
        <f t="shared" si="88"/>
        <v>0.23334212756072228</v>
      </c>
      <c r="BQ24" s="28">
        <f t="shared" si="89"/>
        <v>2.0288659698263301</v>
      </c>
      <c r="BR24" s="28">
        <f t="shared" si="18"/>
        <v>3.023114929667067</v>
      </c>
      <c r="BS24" s="28">
        <f t="shared" si="90"/>
        <v>-0.88449660278135322</v>
      </c>
      <c r="BT24" s="28">
        <f t="shared" si="91"/>
        <v>1.2599557043262302</v>
      </c>
      <c r="BU24" s="28" t="e">
        <f t="shared" si="92"/>
        <v>#NUM!</v>
      </c>
      <c r="BV24" s="28">
        <f t="shared" si="93"/>
        <v>1.2241911267980525</v>
      </c>
      <c r="BW24" s="28">
        <f t="shared" si="94"/>
        <v>-0.41718157359889052</v>
      </c>
      <c r="BX24" s="28">
        <f t="shared" si="95"/>
        <v>-1.079858154627648</v>
      </c>
      <c r="BY24" s="28" t="e">
        <f t="shared" si="96"/>
        <v>#NUM!</v>
      </c>
      <c r="BZ24" s="28">
        <f t="shared" si="97"/>
        <v>1.9783169507872846</v>
      </c>
      <c r="CA24" s="28">
        <f t="shared" si="98"/>
        <v>1.8096458240111644</v>
      </c>
      <c r="CB24" s="28">
        <f t="shared" si="99"/>
        <v>0.89926056771283014</v>
      </c>
      <c r="CC24" s="28">
        <f t="shared" si="100"/>
        <v>0.57570622907221414</v>
      </c>
      <c r="CD24" s="28">
        <f t="shared" si="101"/>
        <v>0.5214983347419313</v>
      </c>
      <c r="CE24" s="28">
        <f t="shared" si="102"/>
        <v>1.8082478600984986</v>
      </c>
      <c r="CF24" s="28">
        <f t="shared" si="103"/>
        <v>1.4519327582742141</v>
      </c>
      <c r="CG24" s="28">
        <f t="shared" si="104"/>
        <v>1.5424658136265457</v>
      </c>
      <c r="CH24" s="28"/>
      <c r="CI24" s="28"/>
      <c r="CJ24" s="28">
        <f t="shared" si="105"/>
        <v>40.969159127498493</v>
      </c>
      <c r="CK24" s="28">
        <f t="shared" si="74"/>
        <v>75.460631921164023</v>
      </c>
      <c r="CL24" s="28">
        <f t="shared" si="74"/>
        <v>21.681393073292327</v>
      </c>
      <c r="CM24" s="28">
        <f t="shared" si="74"/>
        <v>14.583766092135059</v>
      </c>
      <c r="CN24" s="28">
        <f t="shared" si="74"/>
        <v>1.6705113429465552</v>
      </c>
      <c r="CO24" s="28">
        <f t="shared" si="74"/>
        <v>74.603517550699735</v>
      </c>
      <c r="CP24" s="28">
        <f t="shared" si="74"/>
        <v>7.1380744933497287</v>
      </c>
      <c r="CQ24" s="28">
        <f t="shared" si="74"/>
        <v>1.7113629579813605</v>
      </c>
      <c r="CR24" s="28">
        <f t="shared" si="74"/>
        <v>106.87250028156085</v>
      </c>
      <c r="CS24" s="28">
        <f t="shared" si="74"/>
        <v>1054.6659613477032</v>
      </c>
      <c r="CT24" s="28">
        <f t="shared" si="74"/>
        <v>0.1304678174294977</v>
      </c>
      <c r="CU24" s="28">
        <f t="shared" si="74"/>
        <v>18.195152684897757</v>
      </c>
      <c r="CV24" s="28" t="e">
        <f t="shared" si="74"/>
        <v>#NUM!</v>
      </c>
      <c r="CW24" s="28">
        <f t="shared" si="74"/>
        <v>16.756801566828496</v>
      </c>
      <c r="CX24" s="28">
        <f t="shared" si="74"/>
        <v>0.38266472208593777</v>
      </c>
      <c r="CY24" s="28">
        <f t="shared" si="74"/>
        <v>8.3203547870182692E-2</v>
      </c>
      <c r="CZ24" s="28" t="e">
        <f t="shared" si="74"/>
        <v>#NUM!</v>
      </c>
      <c r="DA24" s="28">
        <f t="shared" si="75"/>
        <v>95.129880410427617</v>
      </c>
      <c r="DB24" s="28">
        <f t="shared" si="75"/>
        <v>64.51278995157891</v>
      </c>
      <c r="DC24" s="28">
        <f t="shared" si="75"/>
        <v>7.9297695756771382</v>
      </c>
      <c r="DD24" s="28">
        <f t="shared" si="75"/>
        <v>3.7644907043220495</v>
      </c>
      <c r="DE24" s="28">
        <f t="shared" si="75"/>
        <v>3.3227551113194314</v>
      </c>
      <c r="DF24" s="28">
        <f t="shared" si="75"/>
        <v>64.305461607584363</v>
      </c>
      <c r="DG24" s="28">
        <f t="shared" si="75"/>
        <v>28.309536458916003</v>
      </c>
      <c r="DH24" s="28">
        <f t="shared" si="75"/>
        <v>34.871113354869763</v>
      </c>
      <c r="DI24" s="38"/>
      <c r="DJ24" s="28"/>
      <c r="DK24" s="37">
        <f t="shared" si="76"/>
        <v>655.50654603997589</v>
      </c>
      <c r="DL24" s="37">
        <f t="shared" si="76"/>
        <v>1207.3701107386244</v>
      </c>
      <c r="DM24" s="37">
        <f t="shared" si="76"/>
        <v>346.90228917267723</v>
      </c>
      <c r="DN24" s="37">
        <f t="shared" si="76"/>
        <v>233.34025747416095</v>
      </c>
      <c r="DO24" s="37">
        <f t="shared" si="76"/>
        <v>26.728181487144884</v>
      </c>
      <c r="DP24" s="37">
        <f t="shared" si="76"/>
        <v>1193.6562808111958</v>
      </c>
      <c r="DQ24" s="37">
        <f t="shared" si="76"/>
        <v>114.20919189359566</v>
      </c>
      <c r="DR24" s="37">
        <f t="shared" si="76"/>
        <v>27.381807327701768</v>
      </c>
      <c r="DS24" s="37">
        <f t="shared" si="76"/>
        <v>1709.9600045049735</v>
      </c>
      <c r="DT24" s="37">
        <f t="shared" si="76"/>
        <v>16874.655381563251</v>
      </c>
      <c r="DU24" s="37">
        <f t="shared" si="77"/>
        <v>2.0874850788719632</v>
      </c>
      <c r="DV24" s="37">
        <f t="shared" si="77"/>
        <v>291.1224429583641</v>
      </c>
      <c r="DW24" s="37" t="e">
        <f t="shared" si="77"/>
        <v>#NUM!</v>
      </c>
      <c r="DX24" s="37">
        <f t="shared" si="77"/>
        <v>268.10882506925594</v>
      </c>
      <c r="DY24" s="37">
        <f t="shared" si="77"/>
        <v>6.1226355533750043</v>
      </c>
      <c r="DZ24" s="37">
        <f t="shared" si="77"/>
        <v>1.3312567659229231</v>
      </c>
      <c r="EA24" s="37" t="e">
        <f t="shared" si="77"/>
        <v>#NUM!</v>
      </c>
      <c r="EB24" s="37">
        <f t="shared" si="77"/>
        <v>1522.0780865668419</v>
      </c>
      <c r="EC24" s="37">
        <f t="shared" si="77"/>
        <v>1032.2046392252626</v>
      </c>
      <c r="ED24" s="37">
        <f t="shared" si="77"/>
        <v>126.87631321083421</v>
      </c>
      <c r="EE24" s="37">
        <f t="shared" si="78"/>
        <v>60.231851269152791</v>
      </c>
      <c r="EF24" s="37">
        <f t="shared" si="78"/>
        <v>53.164081781110902</v>
      </c>
      <c r="EG24" s="37">
        <f t="shared" si="78"/>
        <v>1028.8873857213498</v>
      </c>
      <c r="EH24" s="37">
        <f t="shared" si="78"/>
        <v>452.95258334265606</v>
      </c>
      <c r="EI24" s="37">
        <f t="shared" si="78"/>
        <v>557.93781367791621</v>
      </c>
      <c r="EJ24" s="37"/>
      <c r="EK24" s="37"/>
      <c r="EL24" s="37"/>
      <c r="EM24" s="37">
        <f t="shared" si="79"/>
        <v>0.98325981905996374</v>
      </c>
      <c r="EN24" s="37">
        <f t="shared" si="79"/>
        <v>1.8110551661079366</v>
      </c>
      <c r="EO24" s="37">
        <f t="shared" si="79"/>
        <v>0.52035343375901588</v>
      </c>
      <c r="EP24" s="37">
        <f t="shared" si="79"/>
        <v>0.35001038621124142</v>
      </c>
      <c r="EQ24" s="37">
        <f t="shared" si="79"/>
        <v>4.0092272230717325E-2</v>
      </c>
      <c r="ER24" s="37">
        <f t="shared" si="79"/>
        <v>1.7904844212167936</v>
      </c>
      <c r="ES24" s="37">
        <f t="shared" si="79"/>
        <v>0.1713137878403935</v>
      </c>
      <c r="ET24" s="37">
        <f t="shared" si="79"/>
        <v>4.1072710991552651E-2</v>
      </c>
      <c r="EU24" s="37">
        <f t="shared" si="79"/>
        <v>2.5649400067574604</v>
      </c>
      <c r="EV24" s="37">
        <f t="shared" si="79"/>
        <v>25.311983072344876</v>
      </c>
      <c r="EW24" s="37">
        <f t="shared" si="80"/>
        <v>3.1312276183079447E-3</v>
      </c>
      <c r="EX24" s="37">
        <f t="shared" si="80"/>
        <v>0.43668366443754614</v>
      </c>
      <c r="EY24" s="37" t="e">
        <f t="shared" si="80"/>
        <v>#NUM!</v>
      </c>
      <c r="EZ24" s="37">
        <f t="shared" si="80"/>
        <v>0.40216323760388389</v>
      </c>
      <c r="FA24" s="37">
        <f t="shared" si="80"/>
        <v>9.1839533300625067E-3</v>
      </c>
      <c r="FB24" s="37">
        <f t="shared" si="80"/>
        <v>1.9968851488843847E-3</v>
      </c>
      <c r="FC24" s="37" t="e">
        <f t="shared" si="80"/>
        <v>#NUM!</v>
      </c>
      <c r="FD24" s="37">
        <f t="shared" si="80"/>
        <v>2.2831171298502628</v>
      </c>
      <c r="FE24" s="37">
        <f t="shared" si="80"/>
        <v>1.5483069588378939</v>
      </c>
      <c r="FF24" s="37">
        <f t="shared" si="80"/>
        <v>0.19031446981625133</v>
      </c>
      <c r="FG24" s="37">
        <f t="shared" si="81"/>
        <v>9.0347776903729179E-2</v>
      </c>
      <c r="FH24" s="37">
        <f t="shared" si="81"/>
        <v>7.974612267166635E-2</v>
      </c>
      <c r="FI24" s="37">
        <f t="shared" si="81"/>
        <v>1.5433310785820247</v>
      </c>
      <c r="FJ24" s="37">
        <f t="shared" si="81"/>
        <v>0.67942887501398408</v>
      </c>
      <c r="FK24" s="37">
        <f t="shared" si="81"/>
        <v>0.83690672051687431</v>
      </c>
    </row>
    <row r="25" spans="1:167" s="4" customFormat="1" ht="14" x14ac:dyDescent="0.2">
      <c r="A25" s="5" t="s">
        <v>62</v>
      </c>
      <c r="B25" s="5" t="s">
        <v>132</v>
      </c>
      <c r="C25" s="5" t="s">
        <v>131</v>
      </c>
      <c r="D25" s="23">
        <v>23134065.161421798</v>
      </c>
      <c r="E25" s="23">
        <v>235868875.080881</v>
      </c>
      <c r="F25" s="23">
        <v>145710208.163692</v>
      </c>
      <c r="G25" s="23">
        <v>2135154643.2132599</v>
      </c>
      <c r="H25" s="23">
        <v>1513392008.59132</v>
      </c>
      <c r="I25" s="23">
        <v>371884335.33899403</v>
      </c>
      <c r="J25" s="23">
        <v>1866445911.9886</v>
      </c>
      <c r="K25" s="23">
        <v>99184750.532988802</v>
      </c>
      <c r="L25" s="23">
        <v>63333461.883144699</v>
      </c>
      <c r="M25" s="23">
        <v>261498720.142113</v>
      </c>
      <c r="N25" s="23">
        <f>PeakArea!N73</f>
        <v>16841477.055229601</v>
      </c>
      <c r="O25" s="23">
        <v>1248123.60612311</v>
      </c>
      <c r="P25" s="23">
        <v>110665749.650095</v>
      </c>
      <c r="Q25" s="23">
        <v>0</v>
      </c>
      <c r="R25" s="23">
        <v>60687031.9151581</v>
      </c>
      <c r="S25" s="23">
        <v>4475893.3030144898</v>
      </c>
      <c r="T25" s="23">
        <v>782617.79699519998</v>
      </c>
      <c r="U25" s="23">
        <v>0</v>
      </c>
      <c r="V25" s="23">
        <v>5327645918.9600296</v>
      </c>
      <c r="W25" s="23">
        <v>2561800231.8052902</v>
      </c>
      <c r="X25" s="23">
        <v>1023665293.50539</v>
      </c>
      <c r="Y25" s="23">
        <v>344460699.359326</v>
      </c>
      <c r="Z25" s="23">
        <v>13311419.7049031</v>
      </c>
      <c r="AA25" s="23">
        <v>443194250.60716403</v>
      </c>
      <c r="AB25" s="23">
        <v>23692600.642331202</v>
      </c>
      <c r="AC25" s="23">
        <v>990172204.76560497</v>
      </c>
      <c r="AD25" s="33"/>
      <c r="AE25" s="33"/>
      <c r="AF25" s="32"/>
      <c r="AG25" s="28">
        <f t="shared" si="82"/>
        <v>8.3726706357883049</v>
      </c>
      <c r="AH25" s="28">
        <f t="shared" si="82"/>
        <v>8.1634899786324642</v>
      </c>
      <c r="AI25" s="28">
        <f t="shared" si="72"/>
        <v>9.3294293352214623</v>
      </c>
      <c r="AJ25" s="28">
        <f t="shared" si="72"/>
        <v>9.1799514363621846</v>
      </c>
      <c r="AK25" s="28">
        <f t="shared" si="72"/>
        <v>8.5704078852180352</v>
      </c>
      <c r="AL25" s="28">
        <f t="shared" si="72"/>
        <v>9.2710154089608245</v>
      </c>
      <c r="AM25" s="28">
        <f t="shared" si="72"/>
        <v>7.9964449053349531</v>
      </c>
      <c r="AN25" s="28">
        <f t="shared" si="72"/>
        <v>7.8016332277344889</v>
      </c>
      <c r="AO25" s="28">
        <f t="shared" si="72"/>
        <v>8.417469567633205</v>
      </c>
      <c r="AP25" s="28">
        <f t="shared" si="72"/>
        <v>7.2263801779477754</v>
      </c>
      <c r="AQ25" s="28">
        <f t="shared" si="72"/>
        <v>6.0962575972045583</v>
      </c>
      <c r="AR25" s="28">
        <f t="shared" si="72"/>
        <v>8.0440132302775638</v>
      </c>
      <c r="AS25" s="28" t="e">
        <f t="shared" si="72"/>
        <v>#NUM!</v>
      </c>
      <c r="AT25" s="28">
        <f t="shared" si="72"/>
        <v>7.783095897510405</v>
      </c>
      <c r="AU25" s="28">
        <f t="shared" si="72"/>
        <v>6.6508797252056553</v>
      </c>
      <c r="AV25" s="28">
        <f t="shared" si="72"/>
        <v>5.8935497196813591</v>
      </c>
      <c r="AW25" s="28" t="e">
        <f t="shared" si="72"/>
        <v>#NUM!</v>
      </c>
      <c r="AX25" s="28">
        <f t="shared" si="72"/>
        <v>9.7265353534460779</v>
      </c>
      <c r="AY25" s="28">
        <f t="shared" si="73"/>
        <v>9.4085452606127191</v>
      </c>
      <c r="AZ25" s="28">
        <f t="shared" si="73"/>
        <v>9.0101579791541138</v>
      </c>
      <c r="BA25" s="28">
        <f t="shared" si="73"/>
        <v>8.5371396790012124</v>
      </c>
      <c r="BB25" s="28">
        <f t="shared" si="73"/>
        <v>7.1242243768213775</v>
      </c>
      <c r="BC25" s="28">
        <f t="shared" si="73"/>
        <v>8.6465941178174432</v>
      </c>
      <c r="BD25" s="28">
        <f t="shared" si="73"/>
        <v>7.3746127341134047</v>
      </c>
      <c r="BE25" s="28">
        <f t="shared" si="73"/>
        <v>8.9957107310377324</v>
      </c>
      <c r="BF25" s="32"/>
      <c r="BG25" s="32"/>
      <c r="BH25" s="32"/>
      <c r="BI25" s="28">
        <f t="shared" si="11"/>
        <v>1.6347618258303718</v>
      </c>
      <c r="BJ25" s="28">
        <f t="shared" si="83"/>
        <v>1.9145218124734527</v>
      </c>
      <c r="BK25" s="28">
        <f t="shared" si="84"/>
        <v>1.3532648832660763</v>
      </c>
      <c r="BL25" s="28">
        <f t="shared" si="84"/>
        <v>1.1950369814355715</v>
      </c>
      <c r="BM25" s="28">
        <f t="shared" si="85"/>
        <v>0.23969800724706031</v>
      </c>
      <c r="BN25" s="28">
        <f t="shared" si="86"/>
        <v>1.9013899400183354</v>
      </c>
      <c r="BO25" s="28">
        <f t="shared" si="87"/>
        <v>0.89425211696472495</v>
      </c>
      <c r="BP25" s="28">
        <f t="shared" si="88"/>
        <v>0.24691633913212238</v>
      </c>
      <c r="BQ25" s="28">
        <f t="shared" si="89"/>
        <v>2.0257823538817288</v>
      </c>
      <c r="BR25" s="28">
        <f t="shared" si="18"/>
        <v>3.0667669517795817</v>
      </c>
      <c r="BS25" s="28">
        <f t="shared" si="90"/>
        <v>-0.66942264369296112</v>
      </c>
      <c r="BT25" s="28">
        <f t="shared" si="91"/>
        <v>1.2719532649659229</v>
      </c>
      <c r="BU25" s="28" t="e">
        <f t="shared" si="92"/>
        <v>#NUM!</v>
      </c>
      <c r="BV25" s="28">
        <f t="shared" si="93"/>
        <v>1.2273001152605263</v>
      </c>
      <c r="BW25" s="28">
        <f t="shared" si="94"/>
        <v>-0.57082742376604811</v>
      </c>
      <c r="BX25" s="28">
        <f t="shared" si="95"/>
        <v>-1.2102514609449619</v>
      </c>
      <c r="BY25" s="28" t="e">
        <f t="shared" si="96"/>
        <v>#NUM!</v>
      </c>
      <c r="BZ25" s="28">
        <f t="shared" si="97"/>
        <v>1.9690440387433352</v>
      </c>
      <c r="CA25" s="28">
        <f t="shared" si="98"/>
        <v>1.8124483752294291</v>
      </c>
      <c r="CB25" s="28">
        <f t="shared" si="99"/>
        <v>0.89645741948210345</v>
      </c>
      <c r="CC25" s="28">
        <f t="shared" si="100"/>
        <v>0.59974630951252195</v>
      </c>
      <c r="CD25" s="28">
        <f t="shared" si="101"/>
        <v>0.49911891408872799</v>
      </c>
      <c r="CE25" s="28">
        <f t="shared" si="102"/>
        <v>1.8195885862474492</v>
      </c>
      <c r="CF25" s="28">
        <f t="shared" si="103"/>
        <v>1.4702858833449242</v>
      </c>
      <c r="CG25" s="28">
        <f t="shared" si="104"/>
        <v>1.5399906810005879</v>
      </c>
      <c r="CH25" s="28"/>
      <c r="CI25" s="28"/>
      <c r="CJ25" s="28">
        <f t="shared" si="105"/>
        <v>43.128248961556956</v>
      </c>
      <c r="CK25" s="28">
        <f t="shared" si="74"/>
        <v>82.133780355241598</v>
      </c>
      <c r="CL25" s="28">
        <f t="shared" si="74"/>
        <v>22.556145286728349</v>
      </c>
      <c r="CM25" s="28">
        <f t="shared" si="74"/>
        <v>15.668844891893254</v>
      </c>
      <c r="CN25" s="28">
        <f t="shared" si="74"/>
        <v>1.7365928446375976</v>
      </c>
      <c r="CO25" s="28">
        <f t="shared" si="74"/>
        <v>79.687451908792852</v>
      </c>
      <c r="CP25" s="28">
        <f t="shared" si="74"/>
        <v>7.838845719766435</v>
      </c>
      <c r="CQ25" s="28">
        <f t="shared" si="74"/>
        <v>1.7656976505181869</v>
      </c>
      <c r="CR25" s="28">
        <f t="shared" si="74"/>
        <v>106.11636231426635</v>
      </c>
      <c r="CS25" s="28">
        <f t="shared" si="74"/>
        <v>1166.183659397517</v>
      </c>
      <c r="CT25" s="28">
        <f t="shared" si="74"/>
        <v>0.21408062121015234</v>
      </c>
      <c r="CU25" s="28">
        <f t="shared" si="74"/>
        <v>18.704808444862749</v>
      </c>
      <c r="CV25" s="28" t="e">
        <f t="shared" si="74"/>
        <v>#NUM!</v>
      </c>
      <c r="CW25" s="28">
        <f t="shared" si="74"/>
        <v>16.877189053405662</v>
      </c>
      <c r="CX25" s="28">
        <f t="shared" si="74"/>
        <v>0.26864117369529317</v>
      </c>
      <c r="CY25" s="28">
        <f t="shared" si="74"/>
        <v>6.1623809038941095E-2</v>
      </c>
      <c r="CZ25" s="28" t="e">
        <f t="shared" si="74"/>
        <v>#NUM!</v>
      </c>
      <c r="DA25" s="28">
        <f t="shared" si="75"/>
        <v>93.120229734406692</v>
      </c>
      <c r="DB25" s="28">
        <f t="shared" si="75"/>
        <v>64.930444389204283</v>
      </c>
      <c r="DC25" s="28">
        <f t="shared" si="75"/>
        <v>7.8787518023290222</v>
      </c>
      <c r="DD25" s="28">
        <f t="shared" si="75"/>
        <v>3.9787468657312166</v>
      </c>
      <c r="DE25" s="28">
        <f t="shared" si="75"/>
        <v>3.1558686128639568</v>
      </c>
      <c r="DF25" s="28">
        <f t="shared" si="75"/>
        <v>66.006785944070486</v>
      </c>
      <c r="DG25" s="28">
        <f t="shared" si="75"/>
        <v>29.531525608633956</v>
      </c>
      <c r="DH25" s="28">
        <f t="shared" si="75"/>
        <v>34.672941032613643</v>
      </c>
      <c r="DI25" s="38"/>
      <c r="DJ25" s="28"/>
      <c r="DK25" s="37">
        <f t="shared" si="76"/>
        <v>690.0519833849113</v>
      </c>
      <c r="DL25" s="37">
        <f t="shared" si="76"/>
        <v>1314.1404856838656</v>
      </c>
      <c r="DM25" s="37">
        <f t="shared" si="76"/>
        <v>360.89832458765358</v>
      </c>
      <c r="DN25" s="37">
        <f t="shared" si="76"/>
        <v>250.70151827029207</v>
      </c>
      <c r="DO25" s="37">
        <f t="shared" si="76"/>
        <v>27.785485514201561</v>
      </c>
      <c r="DP25" s="37">
        <f t="shared" si="76"/>
        <v>1274.9992305406856</v>
      </c>
      <c r="DQ25" s="37">
        <f t="shared" si="76"/>
        <v>125.42153151626296</v>
      </c>
      <c r="DR25" s="37">
        <f t="shared" si="76"/>
        <v>28.251162408290991</v>
      </c>
      <c r="DS25" s="37">
        <f t="shared" si="76"/>
        <v>1697.8617970282617</v>
      </c>
      <c r="DT25" s="37">
        <f t="shared" si="76"/>
        <v>18658.938550360272</v>
      </c>
      <c r="DU25" s="37">
        <f t="shared" si="77"/>
        <v>3.4252899393624374</v>
      </c>
      <c r="DV25" s="37">
        <f t="shared" si="77"/>
        <v>299.27693511780399</v>
      </c>
      <c r="DW25" s="37" t="e">
        <f t="shared" si="77"/>
        <v>#NUM!</v>
      </c>
      <c r="DX25" s="37">
        <f t="shared" si="77"/>
        <v>270.03502485449059</v>
      </c>
      <c r="DY25" s="37">
        <f t="shared" si="77"/>
        <v>4.2982587791246907</v>
      </c>
      <c r="DZ25" s="37">
        <f t="shared" si="77"/>
        <v>0.98598094462305752</v>
      </c>
      <c r="EA25" s="37" t="e">
        <f t="shared" si="77"/>
        <v>#NUM!</v>
      </c>
      <c r="EB25" s="37">
        <f t="shared" si="77"/>
        <v>1489.9236757505071</v>
      </c>
      <c r="EC25" s="37">
        <f t="shared" si="77"/>
        <v>1038.8871102272685</v>
      </c>
      <c r="ED25" s="37">
        <f t="shared" si="77"/>
        <v>126.06002883726435</v>
      </c>
      <c r="EE25" s="37">
        <f t="shared" si="78"/>
        <v>63.659949851699466</v>
      </c>
      <c r="EF25" s="37">
        <f t="shared" si="78"/>
        <v>50.493897805823309</v>
      </c>
      <c r="EG25" s="37">
        <f t="shared" si="78"/>
        <v>1056.1085751051278</v>
      </c>
      <c r="EH25" s="37">
        <f t="shared" si="78"/>
        <v>472.50440973814329</v>
      </c>
      <c r="EI25" s="37">
        <f t="shared" si="78"/>
        <v>554.76705652181829</v>
      </c>
      <c r="EJ25" s="37"/>
      <c r="EK25" s="37"/>
      <c r="EL25" s="37"/>
      <c r="EM25" s="37">
        <f t="shared" si="79"/>
        <v>1.0350779750773671</v>
      </c>
      <c r="EN25" s="37">
        <f t="shared" si="79"/>
        <v>1.9712107285257985</v>
      </c>
      <c r="EO25" s="37">
        <f t="shared" si="79"/>
        <v>0.54134748688148038</v>
      </c>
      <c r="EP25" s="37">
        <f t="shared" si="79"/>
        <v>0.37605227740543806</v>
      </c>
      <c r="EQ25" s="37">
        <f t="shared" si="79"/>
        <v>4.1678228271302346E-2</v>
      </c>
      <c r="ER25" s="37">
        <f t="shared" si="79"/>
        <v>1.9124988458110284</v>
      </c>
      <c r="ES25" s="37">
        <f t="shared" si="79"/>
        <v>0.18813229727439443</v>
      </c>
      <c r="ET25" s="37">
        <f t="shared" si="79"/>
        <v>4.2376743612436485E-2</v>
      </c>
      <c r="EU25" s="37">
        <f t="shared" si="79"/>
        <v>2.5467926955423925</v>
      </c>
      <c r="EV25" s="37">
        <f t="shared" si="79"/>
        <v>27.98840782554041</v>
      </c>
      <c r="EW25" s="37">
        <f t="shared" si="80"/>
        <v>5.1379349090436557E-3</v>
      </c>
      <c r="EX25" s="37">
        <f t="shared" si="80"/>
        <v>0.44891540267670599</v>
      </c>
      <c r="EY25" s="37" t="e">
        <f t="shared" si="80"/>
        <v>#NUM!</v>
      </c>
      <c r="EZ25" s="37">
        <f t="shared" si="80"/>
        <v>0.4050525372817359</v>
      </c>
      <c r="FA25" s="37">
        <f t="shared" si="80"/>
        <v>6.4473881686870358E-3</v>
      </c>
      <c r="FB25" s="37">
        <f t="shared" si="80"/>
        <v>1.4789714169345862E-3</v>
      </c>
      <c r="FC25" s="37" t="e">
        <f t="shared" si="80"/>
        <v>#NUM!</v>
      </c>
      <c r="FD25" s="37">
        <f t="shared" si="80"/>
        <v>2.2348855136257608</v>
      </c>
      <c r="FE25" s="37">
        <f t="shared" si="80"/>
        <v>1.5583306653409026</v>
      </c>
      <c r="FF25" s="37">
        <f t="shared" si="80"/>
        <v>0.18909004325589654</v>
      </c>
      <c r="FG25" s="37">
        <f t="shared" si="81"/>
        <v>9.5489924777549196E-2</v>
      </c>
      <c r="FH25" s="37">
        <f t="shared" si="81"/>
        <v>7.574084670873496E-2</v>
      </c>
      <c r="FI25" s="37">
        <f t="shared" si="81"/>
        <v>1.5841628626576916</v>
      </c>
      <c r="FJ25" s="37">
        <f t="shared" si="81"/>
        <v>0.70875661460721495</v>
      </c>
      <c r="FK25" s="37">
        <f t="shared" si="81"/>
        <v>0.83215058478272752</v>
      </c>
    </row>
    <row r="26" spans="1:167" s="4" customFormat="1" ht="14" x14ac:dyDescent="0.2">
      <c r="A26" s="5" t="s">
        <v>63</v>
      </c>
      <c r="B26" s="5" t="s">
        <v>132</v>
      </c>
      <c r="C26" s="5" t="s">
        <v>131</v>
      </c>
      <c r="D26" s="23">
        <v>23000862.895261601</v>
      </c>
      <c r="E26" s="23">
        <v>234628117.76539499</v>
      </c>
      <c r="F26" s="23">
        <v>134309702.47119799</v>
      </c>
      <c r="G26" s="23">
        <v>2123602738.86783</v>
      </c>
      <c r="H26" s="23">
        <v>1430781770.9559</v>
      </c>
      <c r="I26" s="23">
        <v>355788154.96035099</v>
      </c>
      <c r="J26" s="23">
        <v>1723830938.8311701</v>
      </c>
      <c r="K26" s="23">
        <v>93598637.387874395</v>
      </c>
      <c r="L26" s="23">
        <v>64478019.957062602</v>
      </c>
      <c r="M26" s="23">
        <v>268805911.28328699</v>
      </c>
      <c r="N26" s="23">
        <f>PeakArea!N74</f>
        <v>17393588.8402908</v>
      </c>
      <c r="O26" s="23">
        <v>1115654.85701585</v>
      </c>
      <c r="P26" s="23">
        <v>106975007.928884</v>
      </c>
      <c r="Q26" s="23">
        <v>0</v>
      </c>
      <c r="R26" s="23">
        <v>59662919.638547003</v>
      </c>
      <c r="S26" s="23">
        <v>5518763.6981667299</v>
      </c>
      <c r="T26" s="23">
        <v>730114.55660272494</v>
      </c>
      <c r="U26" s="23">
        <v>0</v>
      </c>
      <c r="V26" s="23">
        <v>5603597713.0748796</v>
      </c>
      <c r="W26" s="23">
        <v>2470370581.55583</v>
      </c>
      <c r="X26" s="23">
        <v>1001059059.92819</v>
      </c>
      <c r="Y26" s="23">
        <v>323013201.100734</v>
      </c>
      <c r="Z26" s="23">
        <v>13464260.6456361</v>
      </c>
      <c r="AA26" s="23">
        <v>451691333.09377599</v>
      </c>
      <c r="AB26" s="23">
        <v>22777021.801784601</v>
      </c>
      <c r="AC26" s="23">
        <v>1035929209.61331</v>
      </c>
      <c r="AD26" s="33"/>
      <c r="AE26" s="33"/>
      <c r="AF26" s="32"/>
      <c r="AG26" s="28">
        <f t="shared" si="82"/>
        <v>8.3703800566227358</v>
      </c>
      <c r="AH26" s="28">
        <f t="shared" si="82"/>
        <v>8.1281073870358007</v>
      </c>
      <c r="AI26" s="28">
        <f t="shared" si="72"/>
        <v>9.3270732767908076</v>
      </c>
      <c r="AJ26" s="28">
        <f t="shared" si="72"/>
        <v>9.1555733983320522</v>
      </c>
      <c r="AK26" s="28">
        <f t="shared" si="72"/>
        <v>8.5511914852853188</v>
      </c>
      <c r="AL26" s="28">
        <f t="shared" si="72"/>
        <v>9.2364946710403295</v>
      </c>
      <c r="AM26" s="28">
        <f t="shared" si="72"/>
        <v>7.971269526310385</v>
      </c>
      <c r="AN26" s="28">
        <f t="shared" si="72"/>
        <v>7.8094116923372781</v>
      </c>
      <c r="AO26" s="28">
        <f t="shared" si="72"/>
        <v>8.4294388150123094</v>
      </c>
      <c r="AP26" s="28">
        <f t="shared" si="72"/>
        <v>7.2403891997559242</v>
      </c>
      <c r="AQ26" s="28">
        <f t="shared" si="72"/>
        <v>6.0475298604824577</v>
      </c>
      <c r="AR26" s="28">
        <f t="shared" si="72"/>
        <v>8.0292823273454577</v>
      </c>
      <c r="AS26" s="28" t="e">
        <f t="shared" si="72"/>
        <v>#NUM!</v>
      </c>
      <c r="AT26" s="28">
        <f t="shared" si="72"/>
        <v>7.7757045019909263</v>
      </c>
      <c r="AU26" s="28">
        <f t="shared" si="72"/>
        <v>6.7418417988887267</v>
      </c>
      <c r="AV26" s="28">
        <f t="shared" si="72"/>
        <v>5.8633910072398807</v>
      </c>
      <c r="AW26" s="28" t="e">
        <f t="shared" si="72"/>
        <v>#NUM!</v>
      </c>
      <c r="AX26" s="28">
        <f t="shared" si="72"/>
        <v>9.7484669493719647</v>
      </c>
      <c r="AY26" s="28">
        <f t="shared" si="73"/>
        <v>9.3927621068842519</v>
      </c>
      <c r="AZ26" s="28">
        <f t="shared" si="73"/>
        <v>9.0004597005005724</v>
      </c>
      <c r="BA26" s="28">
        <f t="shared" si="73"/>
        <v>8.5092202717058676</v>
      </c>
      <c r="BB26" s="28">
        <f t="shared" si="73"/>
        <v>7.1291825102661806</v>
      </c>
      <c r="BC26" s="28">
        <f t="shared" si="73"/>
        <v>8.6548417575402308</v>
      </c>
      <c r="BD26" s="28">
        <f t="shared" si="73"/>
        <v>7.3574969374951795</v>
      </c>
      <c r="BE26" s="28">
        <f t="shared" si="73"/>
        <v>9.0153300788409414</v>
      </c>
      <c r="BF26" s="32"/>
      <c r="BG26" s="32"/>
      <c r="BH26" s="32"/>
      <c r="BI26" s="28">
        <f>(AG26-6.7469)/0.9945</f>
        <v>1.6324585788061694</v>
      </c>
      <c r="BJ26" s="28">
        <f t="shared" si="83"/>
        <v>1.8832485301712931</v>
      </c>
      <c r="BK26" s="28">
        <f t="shared" si="84"/>
        <v>1.3507709080033952</v>
      </c>
      <c r="BL26" s="28">
        <f t="shared" si="84"/>
        <v>1.1692319237134032</v>
      </c>
      <c r="BM26" s="28">
        <f t="shared" si="85"/>
        <v>0.21927241208048251</v>
      </c>
      <c r="BN26" s="28">
        <f t="shared" si="86"/>
        <v>1.8637692578905074</v>
      </c>
      <c r="BO26" s="28">
        <f t="shared" si="87"/>
        <v>0.87162459671974191</v>
      </c>
      <c r="BP26" s="28">
        <f t="shared" si="88"/>
        <v>0.25599590561139074</v>
      </c>
      <c r="BQ26" s="28">
        <f t="shared" si="89"/>
        <v>2.0354654275643633</v>
      </c>
      <c r="BR26" s="28">
        <f t="shared" si="18"/>
        <v>3.084289180432676</v>
      </c>
      <c r="BS26" s="28">
        <f t="shared" si="90"/>
        <v>-0.72156017495992097</v>
      </c>
      <c r="BT26" s="28">
        <f t="shared" si="91"/>
        <v>1.2548996612010397</v>
      </c>
      <c r="BU26" s="28" t="e">
        <f t="shared" si="92"/>
        <v>#NUM!</v>
      </c>
      <c r="BV26" s="28">
        <f t="shared" si="93"/>
        <v>1.2185632411240268</v>
      </c>
      <c r="BW26" s="28">
        <f t="shared" si="94"/>
        <v>-0.47412098778574685</v>
      </c>
      <c r="BX26" s="28">
        <f t="shared" si="95"/>
        <v>-1.2427605829040849</v>
      </c>
      <c r="BY26" s="28" t="e">
        <f t="shared" si="96"/>
        <v>#NUM!</v>
      </c>
      <c r="BZ26" s="28">
        <f t="shared" si="97"/>
        <v>1.995394628585804</v>
      </c>
      <c r="CA26" s="28">
        <f t="shared" si="98"/>
        <v>1.7931582826744703</v>
      </c>
      <c r="CB26" s="28">
        <f t="shared" si="99"/>
        <v>0.88632866893010198</v>
      </c>
      <c r="CC26" s="28">
        <f t="shared" si="100"/>
        <v>0.57027369545642059</v>
      </c>
      <c r="CD26" s="28">
        <f t="shared" si="101"/>
        <v>0.50410797974057242</v>
      </c>
      <c r="CE26" s="28">
        <f t="shared" si="102"/>
        <v>1.8292315649950086</v>
      </c>
      <c r="CF26" s="28">
        <f t="shared" si="103"/>
        <v>1.4571229235523955</v>
      </c>
      <c r="CG26" s="28">
        <f t="shared" si="104"/>
        <v>1.5746906240554321</v>
      </c>
      <c r="CH26" s="28"/>
      <c r="CI26" s="28"/>
      <c r="CJ26" s="28">
        <f t="shared" si="105"/>
        <v>42.900127093813218</v>
      </c>
      <c r="CK26" s="28">
        <f t="shared" si="74"/>
        <v>76.42730227654495</v>
      </c>
      <c r="CL26" s="28">
        <f t="shared" si="74"/>
        <v>22.426985796413454</v>
      </c>
      <c r="CM26" s="28">
        <f t="shared" si="74"/>
        <v>14.764948065670708</v>
      </c>
      <c r="CN26" s="28">
        <f t="shared" si="74"/>
        <v>1.6568088742788623</v>
      </c>
      <c r="CO26" s="28">
        <f t="shared" si="74"/>
        <v>73.075073002103863</v>
      </c>
      <c r="CP26" s="28">
        <f t="shared" si="74"/>
        <v>7.4408850722517608</v>
      </c>
      <c r="CQ26" s="28">
        <f t="shared" si="74"/>
        <v>1.8030007426686885</v>
      </c>
      <c r="CR26" s="28">
        <f t="shared" si="74"/>
        <v>108.50891666135348</v>
      </c>
      <c r="CS26" s="28">
        <f t="shared" si="74"/>
        <v>1214.1970697148995</v>
      </c>
      <c r="CT26" s="28">
        <f t="shared" si="74"/>
        <v>0.18986277538761279</v>
      </c>
      <c r="CU26" s="28">
        <f t="shared" si="74"/>
        <v>17.98455354477208</v>
      </c>
      <c r="CV26" s="28" t="e">
        <f t="shared" si="74"/>
        <v>#NUM!</v>
      </c>
      <c r="CW26" s="28">
        <f t="shared" si="74"/>
        <v>16.541056349040556</v>
      </c>
      <c r="CX26" s="28">
        <f t="shared" si="74"/>
        <v>0.3356440959168388</v>
      </c>
      <c r="CY26" s="28">
        <f t="shared" si="74"/>
        <v>5.717937672609754E-2</v>
      </c>
      <c r="CZ26" s="28" t="e">
        <f t="shared" si="74"/>
        <v>#NUM!</v>
      </c>
      <c r="DA26" s="28">
        <f t="shared" si="75"/>
        <v>98.945176737814066</v>
      </c>
      <c r="DB26" s="28">
        <f t="shared" si="75"/>
        <v>62.109535698047047</v>
      </c>
      <c r="DC26" s="28">
        <f t="shared" si="75"/>
        <v>7.6971272941888955</v>
      </c>
      <c r="DD26" s="28">
        <f t="shared" si="75"/>
        <v>3.7176944702341199</v>
      </c>
      <c r="DE26" s="28">
        <f t="shared" si="75"/>
        <v>3.1923314739229767</v>
      </c>
      <c r="DF26" s="28">
        <f t="shared" si="75"/>
        <v>67.488778066571896</v>
      </c>
      <c r="DG26" s="28">
        <f t="shared" si="75"/>
        <v>28.649887671331488</v>
      </c>
      <c r="DH26" s="28">
        <f t="shared" si="75"/>
        <v>37.556976642628975</v>
      </c>
      <c r="DI26" s="38"/>
      <c r="DJ26" s="28"/>
      <c r="DK26" s="37">
        <f t="shared" si="76"/>
        <v>686.40203350101149</v>
      </c>
      <c r="DL26" s="37">
        <f t="shared" si="76"/>
        <v>1222.8368364247192</v>
      </c>
      <c r="DM26" s="37">
        <f t="shared" si="76"/>
        <v>358.83177274261527</v>
      </c>
      <c r="DN26" s="37">
        <f t="shared" si="76"/>
        <v>236.23916905073133</v>
      </c>
      <c r="DO26" s="37">
        <f t="shared" si="76"/>
        <v>26.508941988461796</v>
      </c>
      <c r="DP26" s="37">
        <f t="shared" si="76"/>
        <v>1169.2011680336618</v>
      </c>
      <c r="DQ26" s="37">
        <f t="shared" si="76"/>
        <v>119.05416115602817</v>
      </c>
      <c r="DR26" s="37">
        <f t="shared" si="76"/>
        <v>28.848011882699016</v>
      </c>
      <c r="DS26" s="37">
        <f t="shared" si="76"/>
        <v>1736.1426665816557</v>
      </c>
      <c r="DT26" s="37">
        <f t="shared" si="76"/>
        <v>19427.153115438392</v>
      </c>
      <c r="DU26" s="37">
        <f t="shared" si="77"/>
        <v>3.0378044062018046</v>
      </c>
      <c r="DV26" s="37">
        <f t="shared" si="77"/>
        <v>287.75285671635328</v>
      </c>
      <c r="DW26" s="37" t="e">
        <f t="shared" si="77"/>
        <v>#NUM!</v>
      </c>
      <c r="DX26" s="37">
        <f t="shared" si="77"/>
        <v>264.65690158464889</v>
      </c>
      <c r="DY26" s="37">
        <f t="shared" si="77"/>
        <v>5.3703055346694208</v>
      </c>
      <c r="DZ26" s="37">
        <f t="shared" si="77"/>
        <v>0.91487002761756064</v>
      </c>
      <c r="EA26" s="37" t="e">
        <f t="shared" si="77"/>
        <v>#NUM!</v>
      </c>
      <c r="EB26" s="37">
        <f t="shared" si="77"/>
        <v>1583.1228278050251</v>
      </c>
      <c r="EC26" s="37">
        <f t="shared" si="77"/>
        <v>993.75257116875275</v>
      </c>
      <c r="ED26" s="37">
        <f t="shared" si="77"/>
        <v>123.15403670702233</v>
      </c>
      <c r="EE26" s="37">
        <f t="shared" si="78"/>
        <v>59.483111523745919</v>
      </c>
      <c r="EF26" s="37">
        <f t="shared" si="78"/>
        <v>51.077303582767627</v>
      </c>
      <c r="EG26" s="37">
        <f t="shared" si="78"/>
        <v>1079.8204490651503</v>
      </c>
      <c r="EH26" s="37">
        <f t="shared" si="78"/>
        <v>458.39820274130381</v>
      </c>
      <c r="EI26" s="37">
        <f t="shared" si="78"/>
        <v>600.91162628206359</v>
      </c>
      <c r="EJ26" s="37"/>
      <c r="EK26" s="37"/>
      <c r="EL26" s="37"/>
      <c r="EM26" s="37">
        <f t="shared" si="79"/>
        <v>1.0296030502515172</v>
      </c>
      <c r="EN26" s="37">
        <f t="shared" si="79"/>
        <v>1.8342552546370789</v>
      </c>
      <c r="EO26" s="37">
        <f t="shared" si="79"/>
        <v>0.53824765911392292</v>
      </c>
      <c r="EP26" s="37">
        <f t="shared" si="79"/>
        <v>0.35435875357609697</v>
      </c>
      <c r="EQ26" s="37">
        <f t="shared" si="79"/>
        <v>3.9763412982692689E-2</v>
      </c>
      <c r="ER26" s="37">
        <f t="shared" si="79"/>
        <v>1.7538017520504927</v>
      </c>
      <c r="ES26" s="37">
        <f t="shared" si="79"/>
        <v>0.17858124173404227</v>
      </c>
      <c r="ET26" s="37">
        <f t="shared" si="79"/>
        <v>4.3272017824048527E-2</v>
      </c>
      <c r="EU26" s="37">
        <f t="shared" si="79"/>
        <v>2.6042139998724831</v>
      </c>
      <c r="EV26" s="37">
        <f t="shared" si="79"/>
        <v>29.140729673157587</v>
      </c>
      <c r="EW26" s="37">
        <f t="shared" si="80"/>
        <v>4.556706609302707E-3</v>
      </c>
      <c r="EX26" s="37">
        <f t="shared" si="80"/>
        <v>0.43162928507452991</v>
      </c>
      <c r="EY26" s="37" t="e">
        <f t="shared" si="80"/>
        <v>#NUM!</v>
      </c>
      <c r="EZ26" s="37">
        <f t="shared" si="80"/>
        <v>0.3969853523769733</v>
      </c>
      <c r="FA26" s="37">
        <f t="shared" si="80"/>
        <v>8.0554583020041315E-3</v>
      </c>
      <c r="FB26" s="37">
        <f t="shared" si="80"/>
        <v>1.372305041426341E-3</v>
      </c>
      <c r="FC26" s="37" t="e">
        <f t="shared" si="80"/>
        <v>#NUM!</v>
      </c>
      <c r="FD26" s="37">
        <f t="shared" si="80"/>
        <v>2.3746842417075378</v>
      </c>
      <c r="FE26" s="37">
        <f t="shared" si="80"/>
        <v>1.4906288567531292</v>
      </c>
      <c r="FF26" s="37">
        <f t="shared" si="80"/>
        <v>0.1847310550605335</v>
      </c>
      <c r="FG26" s="37">
        <f t="shared" si="81"/>
        <v>8.9224667285618883E-2</v>
      </c>
      <c r="FH26" s="37">
        <f t="shared" si="81"/>
        <v>7.6615955374151445E-2</v>
      </c>
      <c r="FI26" s="37">
        <f t="shared" si="81"/>
        <v>1.6197306735977255</v>
      </c>
      <c r="FJ26" s="37">
        <f t="shared" si="81"/>
        <v>0.68759730411195574</v>
      </c>
      <c r="FK26" s="37">
        <f t="shared" si="81"/>
        <v>0.9013674394230955</v>
      </c>
    </row>
    <row r="27" spans="1:167" s="2" customFormat="1" ht="14" x14ac:dyDescent="0.2">
      <c r="C27" s="2" t="s">
        <v>134</v>
      </c>
      <c r="D27" s="13"/>
      <c r="E27" s="15">
        <f>AVERAGE(E21:E26)</f>
        <v>232649275.87138951</v>
      </c>
      <c r="F27" s="15">
        <f t="shared" ref="F27:AC27" si="106">AVERAGE(F21:F26)</f>
        <v>137939237.1992155</v>
      </c>
      <c r="G27" s="15">
        <f t="shared" si="106"/>
        <v>2115553985.8617067</v>
      </c>
      <c r="H27" s="15">
        <f t="shared" si="106"/>
        <v>1464727526.455395</v>
      </c>
      <c r="I27" s="15">
        <f t="shared" si="106"/>
        <v>366049145.14271384</v>
      </c>
      <c r="J27" s="15">
        <f t="shared" si="106"/>
        <v>1768380722.3612487</v>
      </c>
      <c r="K27" s="15">
        <f t="shared" si="106"/>
        <v>95623073.286791801</v>
      </c>
      <c r="L27" s="15">
        <f t="shared" si="106"/>
        <v>62888729.443164222</v>
      </c>
      <c r="M27" s="15">
        <f t="shared" si="106"/>
        <v>266950262.70526716</v>
      </c>
      <c r="N27" s="15">
        <f t="shared" si="106"/>
        <v>16150996.827391015</v>
      </c>
      <c r="O27" s="15">
        <f t="shared" si="106"/>
        <v>1163762.1551605058</v>
      </c>
      <c r="P27" s="15">
        <f t="shared" si="106"/>
        <v>109313736.57159267</v>
      </c>
      <c r="Q27" s="15">
        <v>0</v>
      </c>
      <c r="R27" s="15">
        <f t="shared" si="106"/>
        <v>61056602.192925937</v>
      </c>
      <c r="S27" s="15">
        <f t="shared" si="106"/>
        <v>5351567.6535669789</v>
      </c>
      <c r="T27" s="15">
        <f t="shared" si="106"/>
        <v>775785.44173138228</v>
      </c>
      <c r="U27" s="15">
        <v>0</v>
      </c>
      <c r="V27" s="15">
        <f t="shared" si="106"/>
        <v>5442394610.0279169</v>
      </c>
      <c r="W27" s="15">
        <f t="shared" si="106"/>
        <v>2527940398.5060019</v>
      </c>
      <c r="X27" s="15">
        <f t="shared" si="106"/>
        <v>1009604194.7416267</v>
      </c>
      <c r="Y27" s="15">
        <f t="shared" si="106"/>
        <v>326407125.20706433</v>
      </c>
      <c r="Z27" s="15">
        <f t="shared" si="106"/>
        <v>13742547.249534734</v>
      </c>
      <c r="AA27" s="15">
        <f t="shared" si="106"/>
        <v>442772559.48326427</v>
      </c>
      <c r="AB27" s="15">
        <f t="shared" si="106"/>
        <v>22802231.798938632</v>
      </c>
      <c r="AC27" s="15">
        <f t="shared" si="106"/>
        <v>1023339253.3573853</v>
      </c>
      <c r="AD27" s="34"/>
      <c r="AE27" s="34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22"/>
      <c r="BI27" s="33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2" t="s">
        <v>134</v>
      </c>
      <c r="CJ27" s="15">
        <f>AVERAGE(CJ21:CJ26)</f>
        <v>42.53638953808462</v>
      </c>
      <c r="CK27" s="15">
        <f>AVERAGE(CK21:CK26)</f>
        <v>78.24537183142013</v>
      </c>
      <c r="CL27" s="15">
        <f t="shared" ref="CL27:DH27" si="107">AVERAGE(CL21:CL26)</f>
        <v>22.337850919573473</v>
      </c>
      <c r="CM27" s="15">
        <f t="shared" si="107"/>
        <v>15.136330924677162</v>
      </c>
      <c r="CN27" s="15">
        <f t="shared" si="107"/>
        <v>1.7076662279523973</v>
      </c>
      <c r="CO27" s="15">
        <f t="shared" si="107"/>
        <v>75.137951201818439</v>
      </c>
      <c r="CP27" s="15">
        <f t="shared" si="107"/>
        <v>7.5843391845396697</v>
      </c>
      <c r="CQ27" s="15">
        <f t="shared" si="107"/>
        <v>1.7513048046276349</v>
      </c>
      <c r="CR27" s="15">
        <f t="shared" si="107"/>
        <v>107.90012241500959</v>
      </c>
      <c r="CS27" s="15">
        <f t="shared" si="107"/>
        <v>1107.0887461783857</v>
      </c>
      <c r="CT27" s="15">
        <f t="shared" si="107"/>
        <v>0.19934582573992174</v>
      </c>
      <c r="CU27" s="15">
        <f t="shared" si="107"/>
        <v>18.441170799830964</v>
      </c>
      <c r="CV27" s="15">
        <v>0</v>
      </c>
      <c r="CW27" s="15">
        <f t="shared" si="107"/>
        <v>16.999293392156336</v>
      </c>
      <c r="CX27" s="15">
        <f t="shared" si="107"/>
        <v>0.32501513028422541</v>
      </c>
      <c r="CY27" s="15">
        <f t="shared" si="107"/>
        <v>6.1113143563424517E-2</v>
      </c>
      <c r="CZ27" s="15">
        <v>0</v>
      </c>
      <c r="DA27" s="15">
        <f t="shared" si="107"/>
        <v>95.566078112686682</v>
      </c>
      <c r="DB27" s="15">
        <f t="shared" si="107"/>
        <v>63.888667475869283</v>
      </c>
      <c r="DC27" s="15">
        <f t="shared" si="107"/>
        <v>7.7658678917434543</v>
      </c>
      <c r="DD27" s="15">
        <f t="shared" si="107"/>
        <v>3.7590788503341082</v>
      </c>
      <c r="DE27" s="15">
        <f t="shared" si="107"/>
        <v>3.2587401135983183</v>
      </c>
      <c r="DF27" s="15">
        <f t="shared" si="107"/>
        <v>65.935216140861527</v>
      </c>
      <c r="DG27" s="15">
        <f t="shared" si="107"/>
        <v>28.669541552198623</v>
      </c>
      <c r="DH27" s="15">
        <f t="shared" si="107"/>
        <v>36.767323668590073</v>
      </c>
      <c r="DI27" s="34"/>
      <c r="DJ27" s="37" t="s">
        <v>134</v>
      </c>
      <c r="DK27" s="15">
        <f>AVERAGE(DK21:DK26)</f>
        <v>680.58223260935392</v>
      </c>
      <c r="DL27" s="15">
        <f>AVERAGE(DL21:DL26)</f>
        <v>1251.9259493027221</v>
      </c>
      <c r="DM27" s="15">
        <f t="shared" ref="DM27:EI27" si="108">AVERAGE(DM21:DM26)</f>
        <v>357.40561471317557</v>
      </c>
      <c r="DN27" s="15">
        <f t="shared" si="108"/>
        <v>242.1812947948346</v>
      </c>
      <c r="DO27" s="15">
        <f t="shared" si="108"/>
        <v>27.322659647238357</v>
      </c>
      <c r="DP27" s="15">
        <f t="shared" si="108"/>
        <v>1202.207219229095</v>
      </c>
      <c r="DQ27" s="15">
        <f t="shared" si="108"/>
        <v>121.34942695263472</v>
      </c>
      <c r="DR27" s="15">
        <f t="shared" si="108"/>
        <v>28.020876874042159</v>
      </c>
      <c r="DS27" s="15">
        <f t="shared" si="108"/>
        <v>1726.4019586401535</v>
      </c>
      <c r="DT27" s="15">
        <f t="shared" si="108"/>
        <v>17713.419938854171</v>
      </c>
      <c r="DU27" s="15">
        <f t="shared" si="108"/>
        <v>3.1895332118387478</v>
      </c>
      <c r="DV27" s="15">
        <f t="shared" si="108"/>
        <v>295.05873279729542</v>
      </c>
      <c r="DW27" s="15">
        <v>0</v>
      </c>
      <c r="DX27" s="15">
        <f t="shared" si="108"/>
        <v>271.98869427450137</v>
      </c>
      <c r="DY27" s="15">
        <f t="shared" si="108"/>
        <v>5.2002420845476065</v>
      </c>
      <c r="DZ27" s="15">
        <f t="shared" si="108"/>
        <v>0.97781029701479227</v>
      </c>
      <c r="EA27" s="15">
        <v>0</v>
      </c>
      <c r="EB27" s="15">
        <f t="shared" si="108"/>
        <v>1529.0572498029869</v>
      </c>
      <c r="EC27" s="15">
        <f t="shared" si="108"/>
        <v>1022.2186796139085</v>
      </c>
      <c r="ED27" s="15">
        <f t="shared" si="108"/>
        <v>124.25388626789527</v>
      </c>
      <c r="EE27" s="15">
        <f t="shared" si="108"/>
        <v>60.145261605345731</v>
      </c>
      <c r="EF27" s="15">
        <f t="shared" si="108"/>
        <v>52.139841817573092</v>
      </c>
      <c r="EG27" s="15">
        <f t="shared" si="108"/>
        <v>1054.9634582537844</v>
      </c>
      <c r="EH27" s="15">
        <f t="shared" si="108"/>
        <v>458.71266483517797</v>
      </c>
      <c r="EI27" s="15">
        <f t="shared" si="108"/>
        <v>588.27717869744117</v>
      </c>
      <c r="EJ27" s="34"/>
      <c r="EK27" s="37"/>
      <c r="EL27" s="37" t="s">
        <v>134</v>
      </c>
      <c r="EM27" s="15">
        <f>AVERAGE(EM21:EM26)</f>
        <v>1.0208733489140311</v>
      </c>
      <c r="EN27" s="15">
        <f>AVERAGE(EN21:EN26)</f>
        <v>1.8778889239540835</v>
      </c>
      <c r="EO27" s="15">
        <f t="shared" ref="EO27:FK27" si="109">AVERAGE(EO21:EO26)</f>
        <v>0.53610842206976328</v>
      </c>
      <c r="EP27" s="15">
        <f t="shared" si="109"/>
        <v>0.3632719421922519</v>
      </c>
      <c r="EQ27" s="15">
        <f t="shared" si="109"/>
        <v>4.0983989470857539E-2</v>
      </c>
      <c r="ER27" s="15">
        <f t="shared" si="109"/>
        <v>1.8033108288436421</v>
      </c>
      <c r="ES27" s="15">
        <f t="shared" si="109"/>
        <v>0.1820241404289521</v>
      </c>
      <c r="ET27" s="15">
        <f t="shared" si="109"/>
        <v>4.2031315311063244E-2</v>
      </c>
      <c r="EU27" s="15">
        <f t="shared" si="109"/>
        <v>2.5896029379602301</v>
      </c>
      <c r="EV27" s="15">
        <f t="shared" si="109"/>
        <v>26.570129908281249</v>
      </c>
      <c r="EW27" s="15">
        <f t="shared" si="109"/>
        <v>4.7842998177581222E-3</v>
      </c>
      <c r="EX27" s="15">
        <f t="shared" si="109"/>
        <v>0.44258809919594316</v>
      </c>
      <c r="EY27" s="15">
        <v>0</v>
      </c>
      <c r="EZ27" s="15">
        <f t="shared" si="109"/>
        <v>0.40798304141175201</v>
      </c>
      <c r="FA27" s="15">
        <f t="shared" si="109"/>
        <v>7.8003631268214095E-3</v>
      </c>
      <c r="FB27" s="15">
        <f t="shared" si="109"/>
        <v>1.4667154455221883E-3</v>
      </c>
      <c r="FC27" s="15">
        <v>0</v>
      </c>
      <c r="FD27" s="15">
        <f t="shared" si="109"/>
        <v>2.2935858747044802</v>
      </c>
      <c r="FE27" s="15">
        <f t="shared" si="109"/>
        <v>1.5333280194208625</v>
      </c>
      <c r="FF27" s="15">
        <f t="shared" si="109"/>
        <v>0.18638082940184289</v>
      </c>
      <c r="FG27" s="15">
        <f t="shared" si="109"/>
        <v>9.0217892408018599E-2</v>
      </c>
      <c r="FH27" s="15">
        <f t="shared" si="109"/>
        <v>7.8209762726359655E-2</v>
      </c>
      <c r="FI27" s="15">
        <f t="shared" si="109"/>
        <v>1.5824451873806769</v>
      </c>
      <c r="FJ27" s="15">
        <f t="shared" si="109"/>
        <v>0.68806899725276693</v>
      </c>
      <c r="FK27" s="15">
        <f t="shared" si="109"/>
        <v>0.88241576804616184</v>
      </c>
    </row>
    <row r="28" spans="1:167" s="2" customFormat="1" ht="14" x14ac:dyDescent="0.2"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2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32"/>
      <c r="DE28" s="32"/>
      <c r="DF28" s="32"/>
      <c r="DG28" s="32"/>
      <c r="DH28" s="32"/>
      <c r="DI28" s="22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</row>
    <row r="29" spans="1:167" x14ac:dyDescent="0.2"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 t="s">
        <v>164</v>
      </c>
      <c r="CJ29" s="28">
        <f>0.016*CJ27</f>
        <v>0.68058223260935391</v>
      </c>
      <c r="CK29" s="28">
        <f t="shared" ref="CK29:DH29" si="110">0.016*CK27</f>
        <v>1.2519259493027222</v>
      </c>
      <c r="CL29" s="28">
        <f t="shared" si="110"/>
        <v>0.35740561471317556</v>
      </c>
      <c r="CM29" s="28">
        <f t="shared" si="110"/>
        <v>0.24218129479483461</v>
      </c>
      <c r="CN29" s="28">
        <f t="shared" si="110"/>
        <v>2.7322659647238356E-2</v>
      </c>
      <c r="CO29" s="28">
        <f t="shared" si="110"/>
        <v>1.2022072192290951</v>
      </c>
      <c r="CP29" s="28">
        <f t="shared" si="110"/>
        <v>0.12134942695263472</v>
      </c>
      <c r="CQ29" s="28">
        <f t="shared" si="110"/>
        <v>2.8020876874042158E-2</v>
      </c>
      <c r="CR29" s="28">
        <f t="shared" si="110"/>
        <v>1.7264019586401536</v>
      </c>
      <c r="CS29" s="28">
        <f t="shared" si="110"/>
        <v>17.713419938854173</v>
      </c>
      <c r="CT29" s="28">
        <f t="shared" si="110"/>
        <v>3.189533211838748E-3</v>
      </c>
      <c r="CU29" s="28">
        <f t="shared" si="110"/>
        <v>0.29505873279729544</v>
      </c>
      <c r="CV29" s="28">
        <f t="shared" si="110"/>
        <v>0</v>
      </c>
      <c r="CW29" s="28">
        <f t="shared" si="110"/>
        <v>0.2719886942745014</v>
      </c>
      <c r="CX29" s="28">
        <f t="shared" si="110"/>
        <v>5.2002420845476066E-3</v>
      </c>
      <c r="CY29" s="28">
        <f t="shared" si="110"/>
        <v>9.7781029701479228E-4</v>
      </c>
      <c r="CZ29" s="28">
        <f t="shared" si="110"/>
        <v>0</v>
      </c>
      <c r="DA29" s="28">
        <f t="shared" si="110"/>
        <v>1.5290572498029869</v>
      </c>
      <c r="DB29" s="28">
        <f t="shared" si="110"/>
        <v>1.0222186796139086</v>
      </c>
      <c r="DC29" s="28">
        <f t="shared" si="110"/>
        <v>0.12425388626789527</v>
      </c>
      <c r="DD29" s="28">
        <f t="shared" si="110"/>
        <v>6.014526160534573E-2</v>
      </c>
      <c r="DE29" s="28">
        <f t="shared" si="110"/>
        <v>5.2139841817573092E-2</v>
      </c>
      <c r="DF29" s="28">
        <f t="shared" si="110"/>
        <v>1.0549634582537846</v>
      </c>
      <c r="DG29" s="28">
        <f t="shared" si="110"/>
        <v>0.45871266483517797</v>
      </c>
      <c r="DH29" s="28">
        <f t="shared" si="110"/>
        <v>0.58827717869744123</v>
      </c>
      <c r="DI29" s="38"/>
      <c r="DJ29" s="28"/>
    </row>
    <row r="30" spans="1:167" s="2" customFormat="1" ht="14" x14ac:dyDescent="0.2">
      <c r="D30" s="75" t="s">
        <v>136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22"/>
      <c r="AE30" s="2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22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  <c r="DZ30" s="37"/>
      <c r="EA30" s="37"/>
      <c r="EB30" s="37"/>
      <c r="EC30" s="37"/>
      <c r="ED30" s="37"/>
      <c r="EE30" s="37"/>
      <c r="EF30" s="37"/>
      <c r="EG30" s="37"/>
      <c r="EH30" s="37"/>
      <c r="EI30" s="37"/>
      <c r="EJ30" s="37"/>
      <c r="EK30" s="37"/>
      <c r="EL30" s="75" t="s">
        <v>136</v>
      </c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6"/>
    </row>
    <row r="31" spans="1:167" s="2" customFormat="1" ht="14" x14ac:dyDescent="0.2">
      <c r="B31" s="11" t="s">
        <v>71</v>
      </c>
      <c r="C31" s="11" t="s">
        <v>123</v>
      </c>
      <c r="E31" s="11" t="s">
        <v>73</v>
      </c>
      <c r="F31" s="11" t="s">
        <v>135</v>
      </c>
      <c r="G31" s="11" t="s">
        <v>100</v>
      </c>
      <c r="H31" s="11" t="s">
        <v>101</v>
      </c>
      <c r="I31" s="11" t="s">
        <v>102</v>
      </c>
      <c r="J31" s="11" t="s">
        <v>103</v>
      </c>
      <c r="K31" s="11" t="s">
        <v>104</v>
      </c>
      <c r="L31" s="11" t="s">
        <v>105</v>
      </c>
      <c r="M31" s="11" t="s">
        <v>106</v>
      </c>
      <c r="N31" s="11" t="s">
        <v>107</v>
      </c>
      <c r="O31" s="11" t="s">
        <v>108</v>
      </c>
      <c r="P31" s="11" t="s">
        <v>109</v>
      </c>
      <c r="Q31" s="11" t="s">
        <v>110</v>
      </c>
      <c r="R31" s="11" t="s">
        <v>111</v>
      </c>
      <c r="S31" s="11" t="s">
        <v>112</v>
      </c>
      <c r="T31" s="11" t="s">
        <v>113</v>
      </c>
      <c r="U31" s="11" t="s">
        <v>114</v>
      </c>
      <c r="V31" s="11" t="s">
        <v>115</v>
      </c>
      <c r="W31" s="11" t="s">
        <v>116</v>
      </c>
      <c r="X31" s="11" t="s">
        <v>117</v>
      </c>
      <c r="Y31" s="11" t="s">
        <v>118</v>
      </c>
      <c r="Z31" s="11" t="s">
        <v>119</v>
      </c>
      <c r="AA31" s="11" t="s">
        <v>120</v>
      </c>
      <c r="AB31" s="11" t="s">
        <v>121</v>
      </c>
      <c r="AC31" s="11" t="s">
        <v>122</v>
      </c>
      <c r="AD31" s="24"/>
      <c r="AE31" s="24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22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  <c r="DZ31" s="37"/>
      <c r="EA31" s="37"/>
      <c r="EB31" s="37"/>
      <c r="EC31" s="37"/>
      <c r="ED31" s="37"/>
      <c r="EE31" s="37"/>
      <c r="EF31" s="37"/>
      <c r="EG31" s="37"/>
      <c r="EH31" s="37"/>
      <c r="EI31" s="37"/>
      <c r="EJ31" s="11" t="s">
        <v>71</v>
      </c>
      <c r="EK31" s="11" t="s">
        <v>123</v>
      </c>
      <c r="EL31" s="37"/>
      <c r="EM31" s="11" t="s">
        <v>73</v>
      </c>
      <c r="EN31" s="11" t="s">
        <v>135</v>
      </c>
      <c r="EO31" s="11" t="s">
        <v>100</v>
      </c>
      <c r="EP31" s="11" t="s">
        <v>101</v>
      </c>
      <c r="EQ31" s="11" t="s">
        <v>102</v>
      </c>
      <c r="ER31" s="11" t="s">
        <v>103</v>
      </c>
      <c r="ES31" s="11" t="s">
        <v>104</v>
      </c>
      <c r="ET31" s="11" t="s">
        <v>105</v>
      </c>
      <c r="EU31" s="11" t="s">
        <v>106</v>
      </c>
      <c r="EV31" s="11" t="s">
        <v>107</v>
      </c>
      <c r="EW31" s="11" t="s">
        <v>108</v>
      </c>
      <c r="EX31" s="11" t="s">
        <v>109</v>
      </c>
      <c r="EY31" s="11" t="s">
        <v>110</v>
      </c>
      <c r="EZ31" s="11" t="s">
        <v>111</v>
      </c>
      <c r="FA31" s="11" t="s">
        <v>112</v>
      </c>
      <c r="FB31" s="11" t="s">
        <v>113</v>
      </c>
      <c r="FC31" s="11" t="s">
        <v>114</v>
      </c>
      <c r="FD31" s="11" t="s">
        <v>115</v>
      </c>
      <c r="FE31" s="11" t="s">
        <v>116</v>
      </c>
      <c r="FF31" s="11" t="s">
        <v>117</v>
      </c>
      <c r="FG31" s="11" t="s">
        <v>118</v>
      </c>
      <c r="FH31" s="11" t="s">
        <v>119</v>
      </c>
      <c r="FI31" s="11" t="s">
        <v>120</v>
      </c>
      <c r="FJ31" s="11" t="s">
        <v>121</v>
      </c>
      <c r="FK31" s="11" t="s">
        <v>122</v>
      </c>
    </row>
    <row r="32" spans="1:167" s="2" customFormat="1" ht="14" x14ac:dyDescent="0.2">
      <c r="B32" s="3" t="s">
        <v>124</v>
      </c>
      <c r="C32" s="5" t="s">
        <v>131</v>
      </c>
      <c r="E32" s="13">
        <f>E5-E$27</f>
        <v>1288654076.3487005</v>
      </c>
      <c r="F32" s="13">
        <f t="shared" ref="F32:AC37" si="111">F5-F$27</f>
        <v>-77724471.191879898</v>
      </c>
      <c r="G32" s="13">
        <f t="shared" si="111"/>
        <v>-158712015.28303671</v>
      </c>
      <c r="H32" s="13">
        <f t="shared" si="111"/>
        <v>-69896991.609095097</v>
      </c>
      <c r="I32" s="13">
        <f t="shared" si="111"/>
        <v>264947251.21618515</v>
      </c>
      <c r="J32" s="13">
        <f t="shared" si="111"/>
        <v>-64564443.949788809</v>
      </c>
      <c r="K32" s="13">
        <f t="shared" si="111"/>
        <v>105685325.41564119</v>
      </c>
      <c r="L32" s="13">
        <f t="shared" si="111"/>
        <v>333036482.06188375</v>
      </c>
      <c r="M32" s="13">
        <f t="shared" si="111"/>
        <v>-74927216.536385149</v>
      </c>
      <c r="N32" s="13">
        <f t="shared" si="111"/>
        <v>567334.49386628531</v>
      </c>
      <c r="O32" s="13">
        <f t="shared" si="111"/>
        <v>-331496.05826524284</v>
      </c>
      <c r="P32" s="13">
        <f t="shared" si="111"/>
        <v>-20028321.911443472</v>
      </c>
      <c r="Q32" s="13">
        <f t="shared" si="111"/>
        <v>745076.26144837297</v>
      </c>
      <c r="R32" s="13">
        <f t="shared" si="111"/>
        <v>5747941.343523562</v>
      </c>
      <c r="S32" s="13">
        <f t="shared" si="111"/>
        <v>1067432.1025965307</v>
      </c>
      <c r="T32" s="13">
        <f t="shared" si="111"/>
        <v>5657154.5260322876</v>
      </c>
      <c r="U32" s="13">
        <f t="shared" si="111"/>
        <v>3548159.0935697402</v>
      </c>
      <c r="V32" s="13">
        <f t="shared" si="111"/>
        <v>-1444789882.8218269</v>
      </c>
      <c r="W32" s="13">
        <f t="shared" si="111"/>
        <v>-224242156.98975182</v>
      </c>
      <c r="X32" s="13">
        <f t="shared" si="111"/>
        <v>-112844809.53060675</v>
      </c>
      <c r="Y32" s="13">
        <f t="shared" si="111"/>
        <v>-35343912.881011307</v>
      </c>
      <c r="Z32" s="13">
        <f t="shared" si="111"/>
        <v>4518348.2670235671</v>
      </c>
      <c r="AA32" s="13">
        <f t="shared" si="111"/>
        <v>-12810516.653408289</v>
      </c>
      <c r="AB32" s="13">
        <f t="shared" si="111"/>
        <v>-2552757.5176251307</v>
      </c>
      <c r="AC32" s="13">
        <f t="shared" si="111"/>
        <v>-60280200.88819623</v>
      </c>
      <c r="AD32" s="35"/>
      <c r="AE32" s="35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22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" t="s">
        <v>124</v>
      </c>
      <c r="EK32" s="5" t="s">
        <v>131</v>
      </c>
      <c r="EL32" s="37"/>
      <c r="EM32" s="13">
        <f>EM5-EM$27</f>
        <v>5.7243351212627003</v>
      </c>
      <c r="EN32" s="13">
        <f t="shared" ref="EN32:FK32" si="112">EN5-EN$27</f>
        <v>-0.97524008489421765</v>
      </c>
      <c r="EO32" s="13">
        <f t="shared" si="112"/>
        <v>-4.2496620294097898E-2</v>
      </c>
      <c r="EP32" s="13">
        <f t="shared" si="112"/>
        <v>-1.8331382280820485E-2</v>
      </c>
      <c r="EQ32" s="13">
        <f t="shared" si="112"/>
        <v>3.2126056495079817E-2</v>
      </c>
      <c r="ER32" s="13">
        <f t="shared" si="112"/>
        <v>-7.168866024321896E-2</v>
      </c>
      <c r="ES32" s="13">
        <f t="shared" si="112"/>
        <v>0.17341757806816799</v>
      </c>
      <c r="ET32" s="13">
        <f t="shared" si="112"/>
        <v>0.31792589649333058</v>
      </c>
      <c r="EU32" s="13">
        <f t="shared" si="112"/>
        <v>-0.60582018073378618</v>
      </c>
      <c r="EV32" s="13">
        <f t="shared" si="112"/>
        <v>1.1625372363918984</v>
      </c>
      <c r="EW32" s="13">
        <f t="shared" si="112"/>
        <v>-1.4540434320807218E-3</v>
      </c>
      <c r="EX32" s="13">
        <f t="shared" si="112"/>
        <v>-9.2456511956576171E-2</v>
      </c>
      <c r="EY32" s="13">
        <f t="shared" si="112"/>
        <v>4.3219138039143635E-4</v>
      </c>
      <c r="EZ32" s="13">
        <f t="shared" si="112"/>
        <v>4.5764285576742336E-2</v>
      </c>
      <c r="FA32" s="13">
        <f t="shared" si="112"/>
        <v>1.6589618459057825E-3</v>
      </c>
      <c r="FB32" s="13">
        <f t="shared" si="112"/>
        <v>1.2859083809787725E-2</v>
      </c>
      <c r="FC32" s="13">
        <f t="shared" si="112"/>
        <v>8.3496754468674675E-2</v>
      </c>
      <c r="FD32" s="13">
        <f t="shared" si="112"/>
        <v>-0.71092874173599352</v>
      </c>
      <c r="FE32" s="13">
        <f t="shared" si="112"/>
        <v>-0.16467807466625661</v>
      </c>
      <c r="FF32" s="13">
        <f t="shared" si="112"/>
        <v>-2.1702978726982652E-2</v>
      </c>
      <c r="FG32" s="13">
        <f t="shared" si="112"/>
        <v>-1.0283147533916473E-2</v>
      </c>
      <c r="FH32" s="13">
        <f t="shared" si="112"/>
        <v>2.5898310029514343E-2</v>
      </c>
      <c r="FI32" s="13">
        <f t="shared" si="112"/>
        <v>-5.3440781328839115E-2</v>
      </c>
      <c r="FJ32" s="13">
        <f t="shared" si="112"/>
        <v>-5.9940534185365379E-2</v>
      </c>
      <c r="FK32" s="13">
        <f t="shared" si="112"/>
        <v>-9.0141121104578281E-2</v>
      </c>
    </row>
    <row r="33" spans="1:167" s="2" customFormat="1" ht="14" x14ac:dyDescent="0.2">
      <c r="B33" s="3" t="s">
        <v>124</v>
      </c>
      <c r="C33" s="5" t="s">
        <v>131</v>
      </c>
      <c r="E33" s="13">
        <f t="shared" ref="E33:T37" si="113">E6-E$27</f>
        <v>1412031107.9336805</v>
      </c>
      <c r="F33" s="13">
        <f t="shared" si="113"/>
        <v>-79240389.254355699</v>
      </c>
      <c r="G33" s="13">
        <f t="shared" si="113"/>
        <v>-47629702.616586685</v>
      </c>
      <c r="H33" s="13">
        <f t="shared" si="113"/>
        <v>-102711975.48931503</v>
      </c>
      <c r="I33" s="13">
        <f t="shared" si="113"/>
        <v>326560106.80923516</v>
      </c>
      <c r="J33" s="13">
        <f t="shared" si="113"/>
        <v>-18972983.591638803</v>
      </c>
      <c r="K33" s="13">
        <f t="shared" si="113"/>
        <v>97566634.318327188</v>
      </c>
      <c r="L33" s="13">
        <f t="shared" si="113"/>
        <v>373616814.88626575</v>
      </c>
      <c r="M33" s="13">
        <f t="shared" si="113"/>
        <v>-61054036.880998164</v>
      </c>
      <c r="N33" s="13">
        <f t="shared" si="113"/>
        <v>-386036.42663361505</v>
      </c>
      <c r="O33" s="13">
        <f t="shared" si="113"/>
        <v>-631252.15856625082</v>
      </c>
      <c r="P33" s="13">
        <f t="shared" si="113"/>
        <v>-18157472.90026848</v>
      </c>
      <c r="Q33" s="13">
        <f t="shared" si="113"/>
        <v>707963.03895185096</v>
      </c>
      <c r="R33" s="13">
        <f t="shared" si="113"/>
        <v>6281271.5411847606</v>
      </c>
      <c r="S33" s="13">
        <f t="shared" si="113"/>
        <v>1442339.8838356212</v>
      </c>
      <c r="T33" s="13">
        <f t="shared" si="113"/>
        <v>6078337.9410952479</v>
      </c>
      <c r="U33" s="13">
        <f t="shared" si="111"/>
        <v>2876413.9199105198</v>
      </c>
      <c r="V33" s="13">
        <f t="shared" si="111"/>
        <v>205929617.48983288</v>
      </c>
      <c r="W33" s="13">
        <f t="shared" si="111"/>
        <v>-153593810.20582199</v>
      </c>
      <c r="X33" s="13">
        <f t="shared" si="111"/>
        <v>-37578268.163485765</v>
      </c>
      <c r="Y33" s="13">
        <f t="shared" si="111"/>
        <v>-13963575.750624359</v>
      </c>
      <c r="Z33" s="13">
        <f t="shared" si="111"/>
        <v>4447381.9720255658</v>
      </c>
      <c r="AA33" s="13">
        <f t="shared" si="111"/>
        <v>-32647971.836986244</v>
      </c>
      <c r="AB33" s="13">
        <f t="shared" si="111"/>
        <v>-3610532.7550679334</v>
      </c>
      <c r="AC33" s="13">
        <f t="shared" si="111"/>
        <v>-33273427.890172243</v>
      </c>
      <c r="AD33" s="35"/>
      <c r="AE33" s="35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22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" t="s">
        <v>124</v>
      </c>
      <c r="EK33" s="5" t="s">
        <v>131</v>
      </c>
      <c r="EL33" s="37"/>
      <c r="EM33" s="13">
        <f t="shared" ref="EM33:FK33" si="114">EM6-EM$27</f>
        <v>6.2745140457840654</v>
      </c>
      <c r="EN33" s="13">
        <f t="shared" si="114"/>
        <v>-0.99535489024004375</v>
      </c>
      <c r="EO33" s="13">
        <f t="shared" si="114"/>
        <v>-1.2787536975036651E-2</v>
      </c>
      <c r="EP33" s="13">
        <f t="shared" si="114"/>
        <v>-2.6915580055652866E-2</v>
      </c>
      <c r="EQ33" s="13">
        <f t="shared" si="114"/>
        <v>3.9736634002231104E-2</v>
      </c>
      <c r="ER33" s="13">
        <f t="shared" si="114"/>
        <v>-2.1132071435356226E-2</v>
      </c>
      <c r="ES33" s="13">
        <f t="shared" si="114"/>
        <v>0.16050680533172096</v>
      </c>
      <c r="ET33" s="13">
        <f t="shared" si="114"/>
        <v>0.36135003067940513</v>
      </c>
      <c r="EU33" s="13">
        <f t="shared" si="114"/>
        <v>-0.49065014490507286</v>
      </c>
      <c r="EV33" s="13">
        <f t="shared" si="114"/>
        <v>-0.80118420975814075</v>
      </c>
      <c r="EW33" s="13">
        <f t="shared" si="114"/>
        <v>-2.7190509842368528E-3</v>
      </c>
      <c r="EX33" s="13">
        <f t="shared" si="114"/>
        <v>-8.3949266354215846E-2</v>
      </c>
      <c r="EY33" s="13">
        <f t="shared" si="114"/>
        <v>4.0660627848031363E-4</v>
      </c>
      <c r="EZ33" s="13">
        <f t="shared" si="114"/>
        <v>5.0049264214120981E-2</v>
      </c>
      <c r="FA33" s="13">
        <f t="shared" si="114"/>
        <v>2.2473965429281586E-3</v>
      </c>
      <c r="FB33" s="13">
        <f t="shared" si="114"/>
        <v>1.3872663985424369E-2</v>
      </c>
      <c r="FC33" s="13">
        <f t="shared" si="114"/>
        <v>6.9289505102461624E-2</v>
      </c>
      <c r="FD33" s="13">
        <f t="shared" si="114"/>
        <v>0.10388984173064486</v>
      </c>
      <c r="FE33" s="13">
        <f t="shared" si="114"/>
        <v>-0.1132056164548445</v>
      </c>
      <c r="FF33" s="13">
        <f t="shared" si="114"/>
        <v>-7.2415931212692353E-3</v>
      </c>
      <c r="FG33" s="13">
        <f t="shared" si="114"/>
        <v>-4.0724271837845466E-3</v>
      </c>
      <c r="FH33" s="13">
        <f t="shared" si="114"/>
        <v>2.5491201498124311E-2</v>
      </c>
      <c r="FI33" s="13">
        <f t="shared" si="114"/>
        <v>-0.13559419471548018</v>
      </c>
      <c r="FJ33" s="13">
        <f t="shared" si="114"/>
        <v>-8.5330016261434438E-2</v>
      </c>
      <c r="FK33" s="13">
        <f t="shared" si="114"/>
        <v>-5.0423298811019701E-2</v>
      </c>
    </row>
    <row r="34" spans="1:167" s="2" customFormat="1" ht="14" x14ac:dyDescent="0.2">
      <c r="B34" s="3" t="s">
        <v>124</v>
      </c>
      <c r="C34" s="5" t="s">
        <v>131</v>
      </c>
      <c r="E34" s="13">
        <f t="shared" si="113"/>
        <v>1308721227.0352106</v>
      </c>
      <c r="F34" s="13">
        <f t="shared" si="111"/>
        <v>-83834449.081135601</v>
      </c>
      <c r="G34" s="13">
        <f t="shared" si="111"/>
        <v>-206021887.50376678</v>
      </c>
      <c r="H34" s="13">
        <f t="shared" si="111"/>
        <v>-118461174.46659493</v>
      </c>
      <c r="I34" s="13">
        <f t="shared" si="111"/>
        <v>263480051.77297312</v>
      </c>
      <c r="J34" s="13">
        <f t="shared" si="111"/>
        <v>-46602379.331878662</v>
      </c>
      <c r="K34" s="13">
        <f t="shared" si="111"/>
        <v>96150447.553950191</v>
      </c>
      <c r="L34" s="13">
        <f t="shared" si="111"/>
        <v>338603909.45371377</v>
      </c>
      <c r="M34" s="13">
        <f t="shared" si="111"/>
        <v>-67913524.243666172</v>
      </c>
      <c r="N34" s="13">
        <f t="shared" si="111"/>
        <v>-838416.5784411151</v>
      </c>
      <c r="O34" s="13">
        <f t="shared" si="111"/>
        <v>-450283.89086439984</v>
      </c>
      <c r="P34" s="13">
        <f t="shared" si="111"/>
        <v>-22688089.297521174</v>
      </c>
      <c r="Q34" s="13">
        <f t="shared" si="111"/>
        <v>560495.94707164203</v>
      </c>
      <c r="R34" s="13">
        <f t="shared" si="111"/>
        <v>2231299.0324343592</v>
      </c>
      <c r="S34" s="13">
        <f t="shared" si="111"/>
        <v>196074.53138594143</v>
      </c>
      <c r="T34" s="13">
        <f t="shared" si="111"/>
        <v>4167054.096607158</v>
      </c>
      <c r="U34" s="13">
        <f t="shared" si="111"/>
        <v>2349328.5226929202</v>
      </c>
      <c r="V34" s="13">
        <f t="shared" si="111"/>
        <v>-768501576.08415699</v>
      </c>
      <c r="W34" s="13">
        <f t="shared" si="111"/>
        <v>-178783359.82289171</v>
      </c>
      <c r="X34" s="13">
        <f t="shared" si="111"/>
        <v>-77736192.528365731</v>
      </c>
      <c r="Y34" s="13">
        <f t="shared" si="111"/>
        <v>-24451971.265066326</v>
      </c>
      <c r="Z34" s="13">
        <f t="shared" si="111"/>
        <v>910798.01582266577</v>
      </c>
      <c r="AA34" s="13">
        <f t="shared" si="111"/>
        <v>-10399628.026239276</v>
      </c>
      <c r="AB34" s="13">
        <f t="shared" si="111"/>
        <v>-4003461.4925745316</v>
      </c>
      <c r="AC34" s="13">
        <f t="shared" si="111"/>
        <v>-123889700.79069531</v>
      </c>
      <c r="AD34" s="35"/>
      <c r="AE34" s="35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22"/>
      <c r="DJ34" s="37"/>
      <c r="DK34" s="37"/>
      <c r="DL34" s="37"/>
      <c r="DM34" s="37"/>
      <c r="DN34" s="37"/>
      <c r="DO34" s="37"/>
      <c r="DP34" s="37"/>
      <c r="DQ34" s="37"/>
      <c r="DR34" s="37"/>
      <c r="DS34" s="37"/>
      <c r="DT34" s="37"/>
      <c r="DU34" s="37"/>
      <c r="DV34" s="37"/>
      <c r="DW34" s="37"/>
      <c r="DX34" s="37"/>
      <c r="DY34" s="37"/>
      <c r="DZ34" s="37"/>
      <c r="EA34" s="37"/>
      <c r="EB34" s="37"/>
      <c r="EC34" s="37"/>
      <c r="ED34" s="37"/>
      <c r="EE34" s="37"/>
      <c r="EF34" s="37"/>
      <c r="EG34" s="37"/>
      <c r="EH34" s="37"/>
      <c r="EI34" s="37"/>
      <c r="EJ34" s="3" t="s">
        <v>124</v>
      </c>
      <c r="EK34" s="5" t="s">
        <v>131</v>
      </c>
      <c r="EL34" s="37"/>
      <c r="EM34" s="13">
        <f t="shared" ref="EM34:FK34" si="115">EM7-EM$27</f>
        <v>5.8138048768053272</v>
      </c>
      <c r="EN34" s="13">
        <f t="shared" si="115"/>
        <v>-1.0566903144795159</v>
      </c>
      <c r="EO34" s="13">
        <f t="shared" si="115"/>
        <v>-5.5120064258273038E-2</v>
      </c>
      <c r="EP34" s="13">
        <f t="shared" si="115"/>
        <v>-3.1031193643867305E-2</v>
      </c>
      <c r="EQ34" s="13">
        <f t="shared" si="115"/>
        <v>3.1945376434812163E-2</v>
      </c>
      <c r="ER34" s="13">
        <f t="shared" si="115"/>
        <v>-5.1784764336674005E-2</v>
      </c>
      <c r="ES34" s="13">
        <f t="shared" si="115"/>
        <v>0.15824914393456579</v>
      </c>
      <c r="ET34" s="13">
        <f t="shared" si="115"/>
        <v>0.32384113136734355</v>
      </c>
      <c r="EU34" s="13">
        <f t="shared" si="115"/>
        <v>-0.54740336216041552</v>
      </c>
      <c r="EV34" s="13">
        <f t="shared" si="115"/>
        <v>-1.7227195454667985</v>
      </c>
      <c r="EW34" s="13">
        <f t="shared" si="115"/>
        <v>-1.959965613392936E-3</v>
      </c>
      <c r="EX34" s="13">
        <f t="shared" si="115"/>
        <v>-0.10450274895822387</v>
      </c>
      <c r="EY34" s="13">
        <f t="shared" si="115"/>
        <v>3.0762740359724415E-4</v>
      </c>
      <c r="EZ34" s="13">
        <f t="shared" si="115"/>
        <v>1.7667969574772679E-2</v>
      </c>
      <c r="FA34" s="13">
        <f t="shared" si="115"/>
        <v>2.999170014789292E-4</v>
      </c>
      <c r="FB34" s="13">
        <f t="shared" si="115"/>
        <v>9.3169790752356454E-3</v>
      </c>
      <c r="FC34" s="13">
        <f t="shared" si="115"/>
        <v>5.7882619269559114E-2</v>
      </c>
      <c r="FD34" s="13">
        <f t="shared" si="115"/>
        <v>-0.38398470752904812</v>
      </c>
      <c r="FE34" s="13">
        <f t="shared" si="115"/>
        <v>-0.13159761811071768</v>
      </c>
      <c r="FF34" s="13">
        <f t="shared" si="115"/>
        <v>-1.4963803178421969E-2</v>
      </c>
      <c r="FG34" s="13">
        <f t="shared" si="115"/>
        <v>-7.1222338132454349E-3</v>
      </c>
      <c r="FH34" s="13">
        <f t="shared" si="115"/>
        <v>5.2165006162856881E-3</v>
      </c>
      <c r="FI34" s="13">
        <f t="shared" si="115"/>
        <v>-4.341212103976777E-2</v>
      </c>
      <c r="FJ34" s="13">
        <f t="shared" si="115"/>
        <v>-9.4843078370920098E-2</v>
      </c>
      <c r="FK34" s="13">
        <f t="shared" si="115"/>
        <v>-0.18033216076956537</v>
      </c>
    </row>
    <row r="35" spans="1:167" s="2" customFormat="1" ht="14" x14ac:dyDescent="0.2">
      <c r="B35" s="3" t="s">
        <v>124</v>
      </c>
      <c r="C35" s="5" t="s">
        <v>131</v>
      </c>
      <c r="E35" s="13">
        <f t="shared" si="113"/>
        <v>1442464281.5224204</v>
      </c>
      <c r="F35" s="13">
        <f t="shared" si="111"/>
        <v>-79871182.597749501</v>
      </c>
      <c r="G35" s="13">
        <f t="shared" si="111"/>
        <v>-22913623.369566679</v>
      </c>
      <c r="H35" s="13">
        <f t="shared" si="111"/>
        <v>-32171267.414895058</v>
      </c>
      <c r="I35" s="13">
        <f t="shared" si="111"/>
        <v>306048665.21860319</v>
      </c>
      <c r="J35" s="13">
        <f t="shared" si="111"/>
        <v>-99126664.368608713</v>
      </c>
      <c r="K35" s="13">
        <f t="shared" si="111"/>
        <v>104983750.10925919</v>
      </c>
      <c r="L35" s="13">
        <f t="shared" si="111"/>
        <v>351516703.74787676</v>
      </c>
      <c r="M35" s="13">
        <f t="shared" si="111"/>
        <v>-67390430.143437147</v>
      </c>
      <c r="N35" s="13">
        <f t="shared" si="111"/>
        <v>1548425.4930595849</v>
      </c>
      <c r="O35" s="13">
        <f t="shared" si="111"/>
        <v>-764720.87715372676</v>
      </c>
      <c r="P35" s="13">
        <f t="shared" si="111"/>
        <v>-21970259.936749473</v>
      </c>
      <c r="Q35" s="13">
        <f t="shared" si="111"/>
        <v>636456.50865568803</v>
      </c>
      <c r="R35" s="13">
        <f t="shared" si="111"/>
        <v>5112361.4983110651</v>
      </c>
      <c r="S35" s="13">
        <f t="shared" si="111"/>
        <v>1561538.0684453715</v>
      </c>
      <c r="T35" s="13">
        <f t="shared" si="111"/>
        <v>6311741.3451213175</v>
      </c>
      <c r="U35" s="13">
        <f t="shared" si="111"/>
        <v>4369511.8455453496</v>
      </c>
      <c r="V35" s="13">
        <f t="shared" si="111"/>
        <v>-863016779.72034645</v>
      </c>
      <c r="W35" s="13">
        <f t="shared" si="111"/>
        <v>-87307390.962121964</v>
      </c>
      <c r="X35" s="13">
        <f t="shared" si="111"/>
        <v>-72038380.555117726</v>
      </c>
      <c r="Y35" s="13">
        <f t="shared" si="111"/>
        <v>-18525891.894262314</v>
      </c>
      <c r="Z35" s="13">
        <f t="shared" si="111"/>
        <v>3770713.8329339661</v>
      </c>
      <c r="AA35" s="13">
        <f t="shared" si="111"/>
        <v>-19616886.926805258</v>
      </c>
      <c r="AB35" s="13">
        <f t="shared" si="111"/>
        <v>-2282545.2373676337</v>
      </c>
      <c r="AC35" s="13">
        <f t="shared" si="111"/>
        <v>-54452754.208829284</v>
      </c>
      <c r="AD35" s="35"/>
      <c r="AE35" s="35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22"/>
      <c r="DJ35" s="37"/>
      <c r="DK35" s="37"/>
      <c r="DL35" s="37"/>
      <c r="DM35" s="37"/>
      <c r="DN35" s="37"/>
      <c r="DO35" s="37"/>
      <c r="DP35" s="37"/>
      <c r="DQ35" s="37"/>
      <c r="DR35" s="37"/>
      <c r="DS35" s="37"/>
      <c r="DT35" s="37"/>
      <c r="DU35" s="37"/>
      <c r="DV35" s="37"/>
      <c r="DW35" s="37"/>
      <c r="DX35" s="37"/>
      <c r="DY35" s="37"/>
      <c r="DZ35" s="37"/>
      <c r="EA35" s="37"/>
      <c r="EB35" s="37"/>
      <c r="EC35" s="37"/>
      <c r="ED35" s="37"/>
      <c r="EE35" s="37"/>
      <c r="EF35" s="37"/>
      <c r="EG35" s="37"/>
      <c r="EH35" s="37"/>
      <c r="EI35" s="37"/>
      <c r="EJ35" s="3" t="s">
        <v>124</v>
      </c>
      <c r="EK35" s="5" t="s">
        <v>131</v>
      </c>
      <c r="EL35" s="37"/>
      <c r="EM35" s="13">
        <f t="shared" ref="EM35:FK35" si="116">EM8-EM$27</f>
        <v>6.4102614043680237</v>
      </c>
      <c r="EN35" s="13">
        <f t="shared" si="116"/>
        <v>-1.0037426277329846</v>
      </c>
      <c r="EO35" s="13">
        <f t="shared" si="116"/>
        <v>-6.1642979223761607E-3</v>
      </c>
      <c r="EP35" s="13">
        <f t="shared" si="116"/>
        <v>-8.4479618455096106E-3</v>
      </c>
      <c r="EQ35" s="13">
        <f t="shared" si="116"/>
        <v>3.719807975567007E-2</v>
      </c>
      <c r="ER35" s="13">
        <f t="shared" si="116"/>
        <v>-0.10993416602255635</v>
      </c>
      <c r="ES35" s="13">
        <f t="shared" si="116"/>
        <v>0.17230400575370913</v>
      </c>
      <c r="ET35" s="13">
        <f t="shared" si="116"/>
        <v>0.33761322468297289</v>
      </c>
      <c r="EU35" s="13">
        <f t="shared" si="116"/>
        <v>-0.54306243752146077</v>
      </c>
      <c r="EV35" s="13">
        <f t="shared" si="116"/>
        <v>3.2128881664036086</v>
      </c>
      <c r="EW35" s="13">
        <f t="shared" si="116"/>
        <v>-3.2676207358585852E-3</v>
      </c>
      <c r="EX35" s="13">
        <f t="shared" si="116"/>
        <v>-0.10125732939178389</v>
      </c>
      <c r="EY35" s="13">
        <f t="shared" si="116"/>
        <v>3.5805252379887762E-4</v>
      </c>
      <c r="EZ35" s="13">
        <f t="shared" si="116"/>
        <v>4.0665924158483302E-2</v>
      </c>
      <c r="FA35" s="13">
        <f t="shared" si="116"/>
        <v>2.434919090738316E-3</v>
      </c>
      <c r="FB35" s="13">
        <f t="shared" si="116"/>
        <v>1.4436464517161438E-2</v>
      </c>
      <c r="FC35" s="13">
        <f t="shared" si="116"/>
        <v>0.10046857489382736</v>
      </c>
      <c r="FD35" s="13">
        <f t="shared" si="116"/>
        <v>-0.43028622171354414</v>
      </c>
      <c r="FE35" s="13">
        <f t="shared" si="116"/>
        <v>-6.4600491066011845E-2</v>
      </c>
      <c r="FF35" s="13">
        <f t="shared" si="116"/>
        <v>-1.3869021041806817E-2</v>
      </c>
      <c r="FG35" s="13">
        <f t="shared" si="116"/>
        <v>-5.3997649365174205E-3</v>
      </c>
      <c r="FH35" s="13">
        <f t="shared" si="116"/>
        <v>2.1609899017166923E-2</v>
      </c>
      <c r="FI35" s="13">
        <f t="shared" si="116"/>
        <v>-8.1702020707810519E-2</v>
      </c>
      <c r="FJ35" s="13">
        <f t="shared" si="116"/>
        <v>-5.3504324788187785E-2</v>
      </c>
      <c r="FK35" s="13">
        <f t="shared" si="116"/>
        <v>-8.1642397895410945E-2</v>
      </c>
    </row>
    <row r="36" spans="1:167" s="2" customFormat="1" ht="14" x14ac:dyDescent="0.2">
      <c r="B36" s="3" t="s">
        <v>124</v>
      </c>
      <c r="C36" s="5" t="s">
        <v>131</v>
      </c>
      <c r="E36" s="13">
        <f t="shared" si="113"/>
        <v>1280287504.7631006</v>
      </c>
      <c r="F36" s="13">
        <f t="shared" si="111"/>
        <v>-79269781.532373011</v>
      </c>
      <c r="G36" s="13">
        <f t="shared" si="111"/>
        <v>-207028192.18920684</v>
      </c>
      <c r="H36" s="13">
        <f t="shared" si="111"/>
        <v>-118148476.21043491</v>
      </c>
      <c r="I36" s="13">
        <f t="shared" si="111"/>
        <v>293900644.09850317</v>
      </c>
      <c r="J36" s="13">
        <f t="shared" si="111"/>
        <v>-95700735.046358824</v>
      </c>
      <c r="K36" s="13">
        <f t="shared" si="111"/>
        <v>107181151.24652621</v>
      </c>
      <c r="L36" s="13">
        <f t="shared" si="111"/>
        <v>339398260.61786377</v>
      </c>
      <c r="M36" s="13">
        <f t="shared" si="111"/>
        <v>-71659974.41954717</v>
      </c>
      <c r="N36" s="13">
        <f t="shared" si="111"/>
        <v>956876.89189898409</v>
      </c>
      <c r="O36" s="13">
        <f t="shared" si="111"/>
        <v>-562071.51497850183</v>
      </c>
      <c r="P36" s="13">
        <f t="shared" si="111"/>
        <v>-20916041.176659077</v>
      </c>
      <c r="Q36" s="13">
        <f t="shared" si="111"/>
        <v>733824.64415875205</v>
      </c>
      <c r="R36" s="13">
        <f t="shared" si="111"/>
        <v>3517225.5484784618</v>
      </c>
      <c r="S36" s="13">
        <f t="shared" si="111"/>
        <v>722320.30251308158</v>
      </c>
      <c r="T36" s="13">
        <f t="shared" si="111"/>
        <v>4509018.8396718381</v>
      </c>
      <c r="U36" s="13">
        <f t="shared" si="111"/>
        <v>3745305.9608497298</v>
      </c>
      <c r="V36" s="13">
        <f t="shared" si="111"/>
        <v>-1096603066.5657272</v>
      </c>
      <c r="W36" s="13">
        <f t="shared" si="111"/>
        <v>-230084621.32286215</v>
      </c>
      <c r="X36" s="13">
        <f t="shared" si="111"/>
        <v>-136712823.98565769</v>
      </c>
      <c r="Y36" s="13">
        <f t="shared" si="111"/>
        <v>-40672750.845977306</v>
      </c>
      <c r="Z36" s="13">
        <f t="shared" si="111"/>
        <v>2384247.5815928672</v>
      </c>
      <c r="AA36" s="13">
        <f t="shared" si="111"/>
        <v>-30602367.64798528</v>
      </c>
      <c r="AB36" s="13">
        <f t="shared" si="111"/>
        <v>-1776086.7404644303</v>
      </c>
      <c r="AC36" s="13">
        <f t="shared" si="111"/>
        <v>-47582504.247211337</v>
      </c>
      <c r="AD36" s="35"/>
      <c r="AE36" s="35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22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" t="s">
        <v>124</v>
      </c>
      <c r="EK36" s="5" t="s">
        <v>131</v>
      </c>
      <c r="EL36" s="37"/>
      <c r="EM36" s="13">
        <f t="shared" ref="EM36:FK36" si="117">EM9-EM$27</f>
        <v>5.6870345329538052</v>
      </c>
      <c r="EN36" s="13">
        <f t="shared" si="117"/>
        <v>-0.99574548965410814</v>
      </c>
      <c r="EO36" s="13">
        <f t="shared" si="117"/>
        <v>-5.5388374024632869E-2</v>
      </c>
      <c r="EP36" s="13">
        <f t="shared" si="117"/>
        <v>-3.0949505994060267E-2</v>
      </c>
      <c r="EQ36" s="13">
        <f t="shared" si="117"/>
        <v>3.569689392137005E-2</v>
      </c>
      <c r="ER36" s="13">
        <f t="shared" si="117"/>
        <v>-0.10614628684576122</v>
      </c>
      <c r="ES36" s="13">
        <f t="shared" si="117"/>
        <v>0.17579051172836291</v>
      </c>
      <c r="ET36" s="13">
        <f t="shared" si="117"/>
        <v>0.32468623059490959</v>
      </c>
      <c r="EU36" s="13">
        <f t="shared" si="117"/>
        <v>-0.57855760293505076</v>
      </c>
      <c r="EV36" s="13">
        <f t="shared" si="117"/>
        <v>1.9731150154438062</v>
      </c>
      <c r="EW36" s="13">
        <f t="shared" si="117"/>
        <v>-2.4307152274639582E-3</v>
      </c>
      <c r="EX36" s="13">
        <f t="shared" si="117"/>
        <v>-9.6483419981246654E-2</v>
      </c>
      <c r="EY36" s="13">
        <f t="shared" si="117"/>
        <v>4.2440798734163284E-4</v>
      </c>
      <c r="EZ36" s="13">
        <f t="shared" si="117"/>
        <v>2.7909781067236905E-2</v>
      </c>
      <c r="FA36" s="13">
        <f t="shared" si="117"/>
        <v>1.1192064549278976E-3</v>
      </c>
      <c r="FB36" s="13">
        <f t="shared" si="117"/>
        <v>1.0123303931147487E-2</v>
      </c>
      <c r="FC36" s="13">
        <f t="shared" si="117"/>
        <v>8.7607016255801209E-2</v>
      </c>
      <c r="FD36" s="13">
        <f t="shared" si="117"/>
        <v>-0.54388534471221028</v>
      </c>
      <c r="FE36" s="13">
        <f t="shared" si="117"/>
        <v>-0.16891919822039436</v>
      </c>
      <c r="FF36" s="13">
        <f t="shared" si="117"/>
        <v>-2.6277840265212016E-2</v>
      </c>
      <c r="FG36" s="13">
        <f t="shared" si="117"/>
        <v>-1.182723088847662E-2</v>
      </c>
      <c r="FH36" s="13">
        <f t="shared" si="117"/>
        <v>1.366022736877312E-2</v>
      </c>
      <c r="FI36" s="13">
        <f t="shared" si="117"/>
        <v>-0.12715319128329705</v>
      </c>
      <c r="FJ36" s="13">
        <f t="shared" si="117"/>
        <v>-4.1493347873500896E-2</v>
      </c>
      <c r="FK36" s="13">
        <f t="shared" si="117"/>
        <v>-7.1572275440780153E-2</v>
      </c>
    </row>
    <row r="37" spans="1:167" s="2" customFormat="1" ht="14" x14ac:dyDescent="0.2">
      <c r="B37" s="3" t="s">
        <v>124</v>
      </c>
      <c r="C37" s="5" t="s">
        <v>131</v>
      </c>
      <c r="E37" s="13">
        <f t="shared" si="113"/>
        <v>1256100530.6957803</v>
      </c>
      <c r="F37" s="13">
        <f t="shared" si="111"/>
        <v>-77421647.708865702</v>
      </c>
      <c r="G37" s="13">
        <f t="shared" si="111"/>
        <v>60465102.321363449</v>
      </c>
      <c r="H37" s="13">
        <f t="shared" si="111"/>
        <v>-21331483.417195082</v>
      </c>
      <c r="I37" s="13">
        <f t="shared" si="111"/>
        <v>307425709.08686119</v>
      </c>
      <c r="J37" s="13">
        <f t="shared" si="111"/>
        <v>-101323839.89101863</v>
      </c>
      <c r="K37" s="13">
        <f t="shared" si="111"/>
        <v>95625569.164684206</v>
      </c>
      <c r="L37" s="13">
        <f t="shared" si="111"/>
        <v>349188411.7439608</v>
      </c>
      <c r="M37" s="13">
        <f t="shared" si="111"/>
        <v>-70448258.373488158</v>
      </c>
      <c r="N37" s="13">
        <f t="shared" si="111"/>
        <v>323806.81445798464</v>
      </c>
      <c r="O37" s="13">
        <f t="shared" si="111"/>
        <v>-781177.90688967379</v>
      </c>
      <c r="P37" s="13">
        <f t="shared" si="111"/>
        <v>-14530710.385490671</v>
      </c>
      <c r="Q37" s="13">
        <f t="shared" si="111"/>
        <v>788749.85370959202</v>
      </c>
      <c r="R37" s="13">
        <f t="shared" si="111"/>
        <v>7600278.7928804681</v>
      </c>
      <c r="S37" s="13">
        <f t="shared" si="111"/>
        <v>212040.4024090413</v>
      </c>
      <c r="T37" s="13">
        <f t="shared" si="111"/>
        <v>6105680.252200068</v>
      </c>
      <c r="U37" s="13">
        <f t="shared" si="111"/>
        <v>3178259.2366974801</v>
      </c>
      <c r="V37" s="13">
        <f t="shared" si="111"/>
        <v>-1533176576.866497</v>
      </c>
      <c r="W37" s="13">
        <f t="shared" si="111"/>
        <v>-56281367.575901985</v>
      </c>
      <c r="X37" s="13">
        <f t="shared" si="111"/>
        <v>-51713685.040813684</v>
      </c>
      <c r="Y37" s="13">
        <f t="shared" si="111"/>
        <v>-10970220.17607832</v>
      </c>
      <c r="Z37" s="13">
        <f t="shared" si="111"/>
        <v>2360208.8274650667</v>
      </c>
      <c r="AA37" s="13">
        <f t="shared" si="111"/>
        <v>-32465186.372804284</v>
      </c>
      <c r="AB37" s="13">
        <f t="shared" si="111"/>
        <v>-1956506.1983493306</v>
      </c>
      <c r="AC37" s="13">
        <f t="shared" si="111"/>
        <v>-67900378.240835309</v>
      </c>
      <c r="AD37" s="35"/>
      <c r="AE37" s="35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22"/>
      <c r="DJ37" s="37"/>
      <c r="DK37" s="37"/>
      <c r="DL37" s="37"/>
      <c r="DM37" s="37"/>
      <c r="DN37" s="37"/>
      <c r="DO37" s="37"/>
      <c r="DP37" s="37"/>
      <c r="DQ37" s="37"/>
      <c r="DR37" s="37"/>
      <c r="DS37" s="37"/>
      <c r="DT37" s="37"/>
      <c r="DU37" s="37"/>
      <c r="DV37" s="37"/>
      <c r="DW37" s="37"/>
      <c r="DX37" s="37"/>
      <c r="DY37" s="37"/>
      <c r="DZ37" s="37"/>
      <c r="EA37" s="37"/>
      <c r="EB37" s="37"/>
      <c r="EC37" s="37"/>
      <c r="ED37" s="37"/>
      <c r="EE37" s="37"/>
      <c r="EF37" s="37"/>
      <c r="EG37" s="37"/>
      <c r="EH37" s="37"/>
      <c r="EI37" s="37"/>
      <c r="EJ37" s="3" t="s">
        <v>124</v>
      </c>
      <c r="EK37" s="5" t="s">
        <v>131</v>
      </c>
      <c r="EL37" s="37"/>
      <c r="EM37" s="13">
        <f t="shared" ref="EM37:FK37" si="118">EM10-EM$27</f>
        <v>5.5792084673907647</v>
      </c>
      <c r="EN37" s="13">
        <f t="shared" si="118"/>
        <v>-0.97122899320517408</v>
      </c>
      <c r="EO37" s="13">
        <f t="shared" si="118"/>
        <v>1.6212440329909206E-2</v>
      </c>
      <c r="EP37" s="13">
        <f t="shared" si="118"/>
        <v>-5.6053082908617546E-3</v>
      </c>
      <c r="EQ37" s="13">
        <f t="shared" si="118"/>
        <v>3.7368355632041238E-2</v>
      </c>
      <c r="ER37" s="13">
        <f t="shared" si="118"/>
        <v>-0.11236310609046929</v>
      </c>
      <c r="ES37" s="13">
        <f t="shared" si="118"/>
        <v>0.1574119635340866</v>
      </c>
      <c r="ET37" s="13">
        <f t="shared" si="118"/>
        <v>0.33512461974822699</v>
      </c>
      <c r="EU37" s="13">
        <f t="shared" si="118"/>
        <v>-0.56846898495237408</v>
      </c>
      <c r="EV37" s="13">
        <f t="shared" si="118"/>
        <v>0.65818761753332566</v>
      </c>
      <c r="EW37" s="13">
        <f t="shared" si="118"/>
        <v>-3.3344499324345564E-3</v>
      </c>
      <c r="EX37" s="13">
        <f t="shared" si="118"/>
        <v>-6.7379288951442295E-2</v>
      </c>
      <c r="EY37" s="13">
        <f t="shared" si="118"/>
        <v>4.6261716385967032E-4</v>
      </c>
      <c r="EZ37" s="13">
        <f t="shared" si="118"/>
        <v>6.0673140894786426E-2</v>
      </c>
      <c r="FA37" s="13">
        <f t="shared" si="118"/>
        <v>3.2470369899532513E-4</v>
      </c>
      <c r="FB37" s="13">
        <f t="shared" si="118"/>
        <v>1.3938634665056297E-2</v>
      </c>
      <c r="FC37" s="13">
        <f t="shared" si="118"/>
        <v>7.5714629106276299E-2</v>
      </c>
      <c r="FD37" s="13">
        <f t="shared" si="118"/>
        <v>-0.7528775636389029</v>
      </c>
      <c r="FE37" s="13">
        <f t="shared" si="118"/>
        <v>-4.174890701451095E-2</v>
      </c>
      <c r="FF37" s="13">
        <f t="shared" si="118"/>
        <v>-9.9614237962553642E-3</v>
      </c>
      <c r="FG37" s="13">
        <f t="shared" si="118"/>
        <v>-3.2009680994026374E-3</v>
      </c>
      <c r="FH37" s="13">
        <f t="shared" si="118"/>
        <v>1.3522431387625239E-2</v>
      </c>
      <c r="FI37" s="13">
        <f t="shared" si="118"/>
        <v>-0.13484023601965767</v>
      </c>
      <c r="FJ37" s="13">
        <f t="shared" si="118"/>
        <v>-4.5764363156556853E-2</v>
      </c>
      <c r="FK37" s="13">
        <f t="shared" si="118"/>
        <v>-0.10119484480948482</v>
      </c>
    </row>
    <row r="38" spans="1:167" s="2" customFormat="1" ht="14" x14ac:dyDescent="0.2">
      <c r="A38" s="3"/>
      <c r="B38" s="3"/>
      <c r="C38" s="2" t="s">
        <v>134</v>
      </c>
      <c r="D38" s="12"/>
      <c r="E38" s="15">
        <f>AVERAGE(E32:E37)</f>
        <v>1331376454.7164822</v>
      </c>
      <c r="F38" s="15">
        <f t="shared" ref="F38:P38" si="119">AVERAGE(F32:F37)</f>
        <v>-79560320.227726564</v>
      </c>
      <c r="G38" s="15">
        <f t="shared" si="119"/>
        <v>-96973386.440133378</v>
      </c>
      <c r="H38" s="15">
        <f t="shared" si="119"/>
        <v>-77120228.101255015</v>
      </c>
      <c r="I38" s="15">
        <f t="shared" si="119"/>
        <v>293727071.36706012</v>
      </c>
      <c r="J38" s="15">
        <f t="shared" si="119"/>
        <v>-71048507.696548745</v>
      </c>
      <c r="K38" s="15">
        <f t="shared" si="119"/>
        <v>101198812.96806468</v>
      </c>
      <c r="L38" s="15">
        <f t="shared" si="119"/>
        <v>347560097.08526081</v>
      </c>
      <c r="M38" s="15">
        <f t="shared" si="119"/>
        <v>-68898906.766253665</v>
      </c>
      <c r="N38" s="15">
        <f t="shared" si="119"/>
        <v>361998.44803468481</v>
      </c>
      <c r="O38" s="15">
        <f t="shared" si="119"/>
        <v>-586833.73445296602</v>
      </c>
      <c r="P38" s="15">
        <f t="shared" si="119"/>
        <v>-19715149.268022057</v>
      </c>
      <c r="Q38" s="15">
        <v>0</v>
      </c>
      <c r="R38" s="15">
        <f t="shared" ref="R38:T38" si="120">AVERAGE(R32:R37)</f>
        <v>5081729.6261354461</v>
      </c>
      <c r="S38" s="15">
        <f t="shared" si="120"/>
        <v>866957.54853093124</v>
      </c>
      <c r="T38" s="15">
        <f t="shared" si="120"/>
        <v>5471497.8334546527</v>
      </c>
      <c r="U38" s="15">
        <v>0</v>
      </c>
      <c r="V38" s="15">
        <f t="shared" ref="V38:AC38" si="121">AVERAGE(V32:V37)</f>
        <v>-916693044.094787</v>
      </c>
      <c r="W38" s="15">
        <f t="shared" si="121"/>
        <v>-155048784.47989193</v>
      </c>
      <c r="X38" s="15">
        <f t="shared" si="121"/>
        <v>-81437359.967341229</v>
      </c>
      <c r="Y38" s="15">
        <f t="shared" si="121"/>
        <v>-23988053.80216999</v>
      </c>
      <c r="Z38" s="15">
        <f t="shared" si="121"/>
        <v>3065283.0828106166</v>
      </c>
      <c r="AA38" s="15">
        <f t="shared" si="121"/>
        <v>-23090426.244038105</v>
      </c>
      <c r="AB38" s="15">
        <f t="shared" si="121"/>
        <v>-2696981.6569081652</v>
      </c>
      <c r="AC38" s="15">
        <f t="shared" si="121"/>
        <v>-64563161.044323288</v>
      </c>
      <c r="AD38" s="34"/>
      <c r="AE38" s="34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22"/>
      <c r="DJ38" s="37"/>
      <c r="DK38" s="37"/>
      <c r="DL38" s="37"/>
      <c r="DM38" s="37"/>
      <c r="DN38" s="37"/>
      <c r="DO38" s="37"/>
      <c r="DP38" s="37"/>
      <c r="DQ38" s="37"/>
      <c r="DR38" s="37"/>
      <c r="DS38" s="37"/>
      <c r="DT38" s="37"/>
      <c r="DU38" s="37"/>
      <c r="DV38" s="37"/>
      <c r="DW38" s="37"/>
      <c r="DX38" s="37"/>
      <c r="DY38" s="37"/>
      <c r="DZ38" s="37"/>
      <c r="EA38" s="37"/>
      <c r="EB38" s="37"/>
      <c r="EC38" s="37"/>
      <c r="ED38" s="37"/>
      <c r="EE38" s="37"/>
      <c r="EF38" s="37"/>
      <c r="EG38" s="37"/>
      <c r="EH38" s="37"/>
      <c r="EI38" s="37"/>
      <c r="EJ38" s="3"/>
      <c r="EK38" s="37" t="s">
        <v>134</v>
      </c>
      <c r="EL38" s="12"/>
      <c r="EM38" s="15">
        <f>AVERAGE(EM32:EM37)</f>
        <v>5.9148597414274482</v>
      </c>
      <c r="EN38" s="15">
        <f t="shared" ref="EN38:EX38" si="122">AVERAGE(EN32:EN37)</f>
        <v>-0.99966706670100736</v>
      </c>
      <c r="EO38" s="15">
        <f t="shared" si="122"/>
        <v>-2.5957408857417902E-2</v>
      </c>
      <c r="EP38" s="15">
        <f t="shared" si="122"/>
        <v>-2.0213488685128716E-2</v>
      </c>
      <c r="EQ38" s="15">
        <f t="shared" si="122"/>
        <v>3.567856604020074E-2</v>
      </c>
      <c r="ER38" s="15">
        <f t="shared" si="122"/>
        <v>-7.884150916233934E-2</v>
      </c>
      <c r="ES38" s="15">
        <f t="shared" si="122"/>
        <v>0.16628000139176888</v>
      </c>
      <c r="ET38" s="15">
        <f t="shared" si="122"/>
        <v>0.3334235222610315</v>
      </c>
      <c r="EU38" s="15">
        <f t="shared" si="122"/>
        <v>-0.55566045220136007</v>
      </c>
      <c r="EV38" s="15">
        <f t="shared" si="122"/>
        <v>0.74713738009128328</v>
      </c>
      <c r="EW38" s="15">
        <f t="shared" si="122"/>
        <v>-2.5276409875779351E-3</v>
      </c>
      <c r="EX38" s="15">
        <f t="shared" si="122"/>
        <v>-9.1004760932248116E-2</v>
      </c>
      <c r="EY38" s="15">
        <v>0</v>
      </c>
      <c r="EZ38" s="15">
        <f t="shared" ref="EZ38:FB38" si="123">AVERAGE(EZ32:EZ37)</f>
        <v>4.0455060914357105E-2</v>
      </c>
      <c r="FA38" s="15">
        <f t="shared" si="123"/>
        <v>1.3475174391624014E-3</v>
      </c>
      <c r="FB38" s="15">
        <f t="shared" si="123"/>
        <v>1.2424521663968827E-2</v>
      </c>
      <c r="FC38" s="15">
        <v>0</v>
      </c>
      <c r="FD38" s="15">
        <f t="shared" ref="FD38:FK38" si="124">AVERAGE(FD32:FD37)</f>
        <v>-0.45301212293317566</v>
      </c>
      <c r="FE38" s="15">
        <f t="shared" si="124"/>
        <v>-0.11412498425545599</v>
      </c>
      <c r="FF38" s="15">
        <f t="shared" si="124"/>
        <v>-1.5669443354991344E-2</v>
      </c>
      <c r="FG38" s="15">
        <f t="shared" si="124"/>
        <v>-6.9842954092238551E-3</v>
      </c>
      <c r="FH38" s="15">
        <f t="shared" si="124"/>
        <v>1.7566428319581603E-2</v>
      </c>
      <c r="FI38" s="15">
        <f t="shared" si="124"/>
        <v>-9.6023757515808716E-2</v>
      </c>
      <c r="FJ38" s="15">
        <f t="shared" si="124"/>
        <v>-6.3479277439327575E-2</v>
      </c>
      <c r="FK38" s="15">
        <f t="shared" si="124"/>
        <v>-9.5884349805139879E-2</v>
      </c>
    </row>
    <row r="39" spans="1:167" s="2" customFormat="1" ht="14" x14ac:dyDescent="0.2">
      <c r="B39" s="3" t="s">
        <v>125</v>
      </c>
      <c r="C39" s="5" t="s">
        <v>131</v>
      </c>
      <c r="E39" s="13">
        <f>E13-E$27</f>
        <v>1291559111.7038903</v>
      </c>
      <c r="F39" s="13">
        <f t="shared" ref="F39:AC44" si="125">F13-F$27</f>
        <v>-81928803.211730391</v>
      </c>
      <c r="G39" s="13">
        <f t="shared" si="125"/>
        <v>-145570513.50598669</v>
      </c>
      <c r="H39" s="13">
        <f t="shared" si="125"/>
        <v>-50621217.553994894</v>
      </c>
      <c r="I39" s="13">
        <f t="shared" si="125"/>
        <v>222892292.73701221</v>
      </c>
      <c r="J39" s="13">
        <f t="shared" si="125"/>
        <v>-115801793.99370885</v>
      </c>
      <c r="K39" s="13">
        <f t="shared" si="125"/>
        <v>147000695.92945421</v>
      </c>
      <c r="L39" s="13">
        <f t="shared" si="125"/>
        <v>267485629.34334075</v>
      </c>
      <c r="M39" s="13">
        <f t="shared" si="125"/>
        <v>-72688242.757050157</v>
      </c>
      <c r="N39" s="13">
        <f t="shared" si="125"/>
        <v>-338264.3515497148</v>
      </c>
      <c r="O39" s="13">
        <f t="shared" si="125"/>
        <v>1307055.8703796542</v>
      </c>
      <c r="P39" s="13">
        <f t="shared" si="125"/>
        <v>-18994887.747308478</v>
      </c>
      <c r="Q39" s="13">
        <f t="shared" si="125"/>
        <v>5309572.6863212902</v>
      </c>
      <c r="R39" s="13">
        <f t="shared" si="125"/>
        <v>2931657.429107964</v>
      </c>
      <c r="S39" s="13">
        <f t="shared" si="125"/>
        <v>3054897.3507839404</v>
      </c>
      <c r="T39" s="13">
        <f t="shared" si="125"/>
        <v>5320919.4437502781</v>
      </c>
      <c r="U39" s="13">
        <v>0</v>
      </c>
      <c r="V39" s="13">
        <f t="shared" si="125"/>
        <v>-555811660.32909679</v>
      </c>
      <c r="W39" s="13">
        <f t="shared" si="125"/>
        <v>-142969545.96827173</v>
      </c>
      <c r="X39" s="13">
        <f t="shared" si="125"/>
        <v>-117414538.62573075</v>
      </c>
      <c r="Y39" s="13">
        <f t="shared" si="125"/>
        <v>-39322608.202315331</v>
      </c>
      <c r="Z39" s="13">
        <f t="shared" si="125"/>
        <v>43676.544502565637</v>
      </c>
      <c r="AA39" s="13">
        <f t="shared" si="125"/>
        <v>-48951823.822090268</v>
      </c>
      <c r="AB39" s="13">
        <f t="shared" si="125"/>
        <v>-6516812.5993917324</v>
      </c>
      <c r="AC39" s="13">
        <f t="shared" si="125"/>
        <v>-109777249.57639933</v>
      </c>
      <c r="AD39" s="35"/>
      <c r="AE39" s="35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22"/>
      <c r="DJ39" s="37"/>
      <c r="DK39" s="37"/>
      <c r="DL39" s="37"/>
      <c r="DM39" s="37"/>
      <c r="DN39" s="37"/>
      <c r="DO39" s="37"/>
      <c r="DP39" s="37"/>
      <c r="DQ39" s="37"/>
      <c r="DR39" s="37"/>
      <c r="DS39" s="37"/>
      <c r="DT39" s="37"/>
      <c r="DU39" s="37"/>
      <c r="DV39" s="37"/>
      <c r="DW39" s="37"/>
      <c r="DX39" s="37"/>
      <c r="DY39" s="37"/>
      <c r="DZ39" s="37"/>
      <c r="EA39" s="37"/>
      <c r="EB39" s="37"/>
      <c r="EC39" s="37"/>
      <c r="ED39" s="37"/>
      <c r="EE39" s="37"/>
      <c r="EF39" s="37"/>
      <c r="EG39" s="37"/>
      <c r="EH39" s="37"/>
      <c r="EI39" s="37"/>
      <c r="EJ39" s="3" t="s">
        <v>125</v>
      </c>
      <c r="EK39" s="5" t="s">
        <v>131</v>
      </c>
      <c r="EL39" s="37"/>
      <c r="EM39" s="13">
        <f>EM13-EM$27</f>
        <v>5.7372868721016381</v>
      </c>
      <c r="EN39" s="13">
        <f t="shared" ref="EN39:FB39" si="126">EN13-EN$27</f>
        <v>-1.0311773567492208</v>
      </c>
      <c r="EO39" s="13">
        <f t="shared" si="126"/>
        <v>-3.8986952267861197E-2</v>
      </c>
      <c r="EP39" s="13">
        <f t="shared" si="126"/>
        <v>-1.3283425839374308E-2</v>
      </c>
      <c r="EQ39" s="13">
        <f t="shared" si="126"/>
        <v>2.6957862616203261E-2</v>
      </c>
      <c r="ER39" s="13">
        <f t="shared" si="126"/>
        <v>-0.12836103349718919</v>
      </c>
      <c r="ES39" s="13">
        <f t="shared" si="126"/>
        <v>0.23834910201600373</v>
      </c>
      <c r="ET39" s="13">
        <f t="shared" si="126"/>
        <v>0.24937268590032263</v>
      </c>
      <c r="EU39" s="13">
        <f t="shared" si="126"/>
        <v>-0.58712823514725887</v>
      </c>
      <c r="EV39" s="13">
        <f t="shared" si="126"/>
        <v>-0.7034775275576628</v>
      </c>
      <c r="EW39" s="13">
        <f t="shared" si="126"/>
        <v>5.8847465329123459E-3</v>
      </c>
      <c r="EX39" s="13">
        <f t="shared" si="126"/>
        <v>-8.776065105704034E-2</v>
      </c>
      <c r="EY39" s="13">
        <f t="shared" si="126"/>
        <v>4.5108487208914416E-3</v>
      </c>
      <c r="EZ39" s="13">
        <f t="shared" si="126"/>
        <v>2.3241352028437745E-2</v>
      </c>
      <c r="FA39" s="13">
        <f t="shared" si="126"/>
        <v>4.8006106360096194E-3</v>
      </c>
      <c r="FB39" s="13">
        <f t="shared" si="126"/>
        <v>1.2053622324274611E-2</v>
      </c>
      <c r="FC39" s="13">
        <v>0</v>
      </c>
      <c r="FD39" s="13">
        <f t="shared" ref="FD39:FK39" si="127">FD13-FD$27</f>
        <v>-0.27910442475951269</v>
      </c>
      <c r="FE39" s="13">
        <f t="shared" si="127"/>
        <v>-0.10543533688247941</v>
      </c>
      <c r="FF39" s="13">
        <f t="shared" si="127"/>
        <v>-2.2579296728983761E-2</v>
      </c>
      <c r="FG39" s="13">
        <f t="shared" si="127"/>
        <v>-1.1436164086775114E-2</v>
      </c>
      <c r="FH39" s="13">
        <f t="shared" si="127"/>
        <v>2.498322316061008E-4</v>
      </c>
      <c r="FI39" s="13">
        <f t="shared" si="127"/>
        <v>-0.20261357908613364</v>
      </c>
      <c r="FJ39" s="13">
        <f t="shared" si="127"/>
        <v>-0.1568364909620642</v>
      </c>
      <c r="FK39" s="13">
        <f t="shared" si="127"/>
        <v>-0.16073168817647121</v>
      </c>
    </row>
    <row r="40" spans="1:167" s="2" customFormat="1" ht="14" x14ac:dyDescent="0.2">
      <c r="B40" s="3" t="s">
        <v>125</v>
      </c>
      <c r="C40" s="5" t="s">
        <v>131</v>
      </c>
      <c r="E40" s="13">
        <f t="shared" ref="E40:T44" si="128">E14-E$27</f>
        <v>1102113532.0777607</v>
      </c>
      <c r="F40" s="13">
        <f t="shared" si="128"/>
        <v>-86501119.634205803</v>
      </c>
      <c r="G40" s="13">
        <f t="shared" si="128"/>
        <v>-360920490.53007674</v>
      </c>
      <c r="H40" s="13">
        <f t="shared" si="128"/>
        <v>-173879173.11542487</v>
      </c>
      <c r="I40" s="13">
        <f t="shared" si="128"/>
        <v>175008812.69042414</v>
      </c>
      <c r="J40" s="13">
        <f t="shared" si="128"/>
        <v>-154503551.17420864</v>
      </c>
      <c r="K40" s="13">
        <f t="shared" si="128"/>
        <v>132913984.2715002</v>
      </c>
      <c r="L40" s="13">
        <f t="shared" si="128"/>
        <v>241186665.7154938</v>
      </c>
      <c r="M40" s="13">
        <f t="shared" si="128"/>
        <v>-89544836.306414157</v>
      </c>
      <c r="N40" s="13">
        <f t="shared" si="128"/>
        <v>307287.03482488543</v>
      </c>
      <c r="O40" s="13">
        <f t="shared" si="128"/>
        <v>1087149.0819259444</v>
      </c>
      <c r="P40" s="13">
        <f t="shared" si="128"/>
        <v>-26709569.542059079</v>
      </c>
      <c r="Q40" s="13">
        <f t="shared" si="128"/>
        <v>3930996.9437134401</v>
      </c>
      <c r="R40" s="13">
        <f t="shared" si="128"/>
        <v>-848657.65365613997</v>
      </c>
      <c r="S40" s="13">
        <f t="shared" si="128"/>
        <v>5688724.1812865213</v>
      </c>
      <c r="T40" s="13">
        <f t="shared" si="128"/>
        <v>2804526.7986800978</v>
      </c>
      <c r="U40" s="13">
        <v>0</v>
      </c>
      <c r="V40" s="13">
        <f t="shared" si="125"/>
        <v>-502163120.54933643</v>
      </c>
      <c r="W40" s="13">
        <f t="shared" si="125"/>
        <v>-188533279.64927197</v>
      </c>
      <c r="X40" s="13">
        <f t="shared" si="125"/>
        <v>-162617528.7605437</v>
      </c>
      <c r="Y40" s="13">
        <f t="shared" si="125"/>
        <v>-58729862.827010334</v>
      </c>
      <c r="Z40" s="13">
        <f t="shared" si="125"/>
        <v>-2129772.1206659339</v>
      </c>
      <c r="AA40" s="13">
        <f t="shared" si="125"/>
        <v>-84262481.131093264</v>
      </c>
      <c r="AB40" s="13">
        <f t="shared" si="125"/>
        <v>-6534696.1286814325</v>
      </c>
      <c r="AC40" s="13">
        <f t="shared" si="125"/>
        <v>-201537996.54501724</v>
      </c>
      <c r="AD40" s="35"/>
      <c r="AE40" s="35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22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" t="s">
        <v>125</v>
      </c>
      <c r="EK40" s="5" t="s">
        <v>131</v>
      </c>
      <c r="EL40" s="37"/>
      <c r="EM40" s="13">
        <f t="shared" ref="EM40:FB40" si="129">EM14-EM$27</f>
        <v>4.892965131005246</v>
      </c>
      <c r="EN40" s="13">
        <f t="shared" si="129"/>
        <v>-1.0925684815100363</v>
      </c>
      <c r="EO40" s="13">
        <f t="shared" si="129"/>
        <v>-9.632046576735831E-2</v>
      </c>
      <c r="EP40" s="13">
        <f t="shared" si="129"/>
        <v>-4.5490530004217156E-2</v>
      </c>
      <c r="EQ40" s="13">
        <f t="shared" si="129"/>
        <v>2.1101717337381795E-2</v>
      </c>
      <c r="ER40" s="13">
        <f t="shared" si="129"/>
        <v>-0.17106386502397264</v>
      </c>
      <c r="ES40" s="13">
        <f t="shared" si="129"/>
        <v>0.21634648561470887</v>
      </c>
      <c r="ET40" s="13">
        <f t="shared" si="129"/>
        <v>0.22248018287735016</v>
      </c>
      <c r="EU40" s="13">
        <f t="shared" si="129"/>
        <v>-0.72890616168746614</v>
      </c>
      <c r="EV40" s="13">
        <f t="shared" si="129"/>
        <v>0.62404225573799366</v>
      </c>
      <c r="EW40" s="13">
        <f t="shared" si="129"/>
        <v>4.8719923064350981E-3</v>
      </c>
      <c r="EX40" s="13">
        <f t="shared" si="129"/>
        <v>-0.12260526506678104</v>
      </c>
      <c r="EY40" s="13">
        <f t="shared" si="129"/>
        <v>3.1501572477032882E-3</v>
      </c>
      <c r="EZ40" s="13">
        <f t="shared" si="129"/>
        <v>-6.7075041522219325E-3</v>
      </c>
      <c r="FA40" s="13">
        <f t="shared" si="129"/>
        <v>9.0359221650450489E-3</v>
      </c>
      <c r="FB40" s="13">
        <f t="shared" si="129"/>
        <v>6.150509471314995E-3</v>
      </c>
      <c r="FC40" s="13">
        <v>0</v>
      </c>
      <c r="FD40" s="13">
        <f t="shared" ref="FD40:FK40" si="130">FD14-FD$27</f>
        <v>-0.25250239957798559</v>
      </c>
      <c r="FE40" s="13">
        <f t="shared" si="130"/>
        <v>-0.13870473564246111</v>
      </c>
      <c r="FF40" s="13">
        <f t="shared" si="130"/>
        <v>-3.1236795949890539E-2</v>
      </c>
      <c r="FG40" s="13">
        <f t="shared" si="130"/>
        <v>-1.7047378728605969E-2</v>
      </c>
      <c r="FH40" s="13">
        <f t="shared" si="130"/>
        <v>-1.2190310853888053E-2</v>
      </c>
      <c r="FI40" s="13">
        <f t="shared" si="130"/>
        <v>-0.34613687118055192</v>
      </c>
      <c r="FJ40" s="13">
        <f t="shared" si="130"/>
        <v>-0.15728518516593903</v>
      </c>
      <c r="FK40" s="13">
        <f t="shared" si="130"/>
        <v>-0.2839494905476132</v>
      </c>
    </row>
    <row r="41" spans="1:167" s="2" customFormat="1" ht="14" x14ac:dyDescent="0.2">
      <c r="B41" s="3" t="s">
        <v>125</v>
      </c>
      <c r="C41" s="5" t="s">
        <v>131</v>
      </c>
      <c r="E41" s="13">
        <f t="shared" si="128"/>
        <v>1217221424.8574104</v>
      </c>
      <c r="F41" s="13">
        <f t="shared" si="125"/>
        <v>-81067987.3740215</v>
      </c>
      <c r="G41" s="13">
        <f t="shared" si="125"/>
        <v>-174750122.69923663</v>
      </c>
      <c r="H41" s="13">
        <f t="shared" si="125"/>
        <v>-146584937.71212506</v>
      </c>
      <c r="I41" s="13">
        <f t="shared" si="125"/>
        <v>154928377.80511016</v>
      </c>
      <c r="J41" s="13">
        <f t="shared" si="125"/>
        <v>-189263376.79102874</v>
      </c>
      <c r="K41" s="13">
        <f t="shared" si="125"/>
        <v>119018014.72403219</v>
      </c>
      <c r="L41" s="13">
        <f t="shared" si="125"/>
        <v>235845067.59215075</v>
      </c>
      <c r="M41" s="13">
        <f t="shared" si="125"/>
        <v>-68105915.479133159</v>
      </c>
      <c r="N41" s="13">
        <f t="shared" si="125"/>
        <v>459809.89234328456</v>
      </c>
      <c r="O41" s="13">
        <f t="shared" si="125"/>
        <v>1139097.446742224</v>
      </c>
      <c r="P41" s="13">
        <f t="shared" si="125"/>
        <v>-25204251.495654374</v>
      </c>
      <c r="Q41" s="13">
        <f t="shared" si="125"/>
        <v>4523257.8729171697</v>
      </c>
      <c r="R41" s="13">
        <f t="shared" si="125"/>
        <v>-1309924.219701536</v>
      </c>
      <c r="S41" s="13">
        <f t="shared" si="125"/>
        <v>6813215.8329033218</v>
      </c>
      <c r="T41" s="13">
        <f t="shared" si="125"/>
        <v>4479216.5147047276</v>
      </c>
      <c r="U41" s="13">
        <v>0</v>
      </c>
      <c r="V41" s="13">
        <f t="shared" si="125"/>
        <v>-506665464.02013683</v>
      </c>
      <c r="W41" s="13">
        <f t="shared" si="125"/>
        <v>-243971774.17607212</v>
      </c>
      <c r="X41" s="13">
        <f t="shared" si="125"/>
        <v>-132572798.96734178</v>
      </c>
      <c r="Y41" s="13">
        <f t="shared" si="125"/>
        <v>-48408700.321699321</v>
      </c>
      <c r="Z41" s="13">
        <f t="shared" si="125"/>
        <v>-1379993.1125079338</v>
      </c>
      <c r="AA41" s="13">
        <f t="shared" si="125"/>
        <v>-13411613.33501029</v>
      </c>
      <c r="AB41" s="13">
        <f t="shared" si="125"/>
        <v>-1986018.7516525313</v>
      </c>
      <c r="AC41" s="13">
        <f t="shared" si="125"/>
        <v>-113542973.59930432</v>
      </c>
      <c r="AD41" s="35"/>
      <c r="AE41" s="35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22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" t="s">
        <v>125</v>
      </c>
      <c r="EK41" s="5" t="s">
        <v>131</v>
      </c>
      <c r="EL41" s="37"/>
      <c r="EM41" s="13">
        <f t="shared" ref="EM41:FB41" si="131">EM15-EM$27</f>
        <v>5.4059049236009828</v>
      </c>
      <c r="EN41" s="13">
        <f t="shared" si="131"/>
        <v>-1.0196859005848733</v>
      </c>
      <c r="EO41" s="13">
        <f t="shared" si="131"/>
        <v>-4.677800764254314E-2</v>
      </c>
      <c r="EP41" s="13">
        <f t="shared" si="131"/>
        <v>-3.8373526069007069E-2</v>
      </c>
      <c r="EQ41" s="13">
        <f t="shared" si="131"/>
        <v>1.865541438714928E-2</v>
      </c>
      <c r="ER41" s="13">
        <f t="shared" si="131"/>
        <v>-0.20933898932699013</v>
      </c>
      <c r="ES41" s="13">
        <f t="shared" si="131"/>
        <v>0.1945068501059582</v>
      </c>
      <c r="ET41" s="13">
        <f t="shared" si="131"/>
        <v>0.21706436503452742</v>
      </c>
      <c r="EU41" s="13">
        <f t="shared" si="131"/>
        <v>-0.54900047910375127</v>
      </c>
      <c r="EV41" s="13">
        <f t="shared" si="131"/>
        <v>0.93962334177141571</v>
      </c>
      <c r="EW41" s="13">
        <f t="shared" si="131"/>
        <v>5.1106339314132398E-3</v>
      </c>
      <c r="EX41" s="13">
        <f t="shared" si="131"/>
        <v>-0.11584505601512796</v>
      </c>
      <c r="EY41" s="13">
        <f t="shared" si="131"/>
        <v>3.7249814449813907E-3</v>
      </c>
      <c r="EZ41" s="13">
        <f t="shared" si="131"/>
        <v>-1.0338844240702361E-2</v>
      </c>
      <c r="FA41" s="13">
        <f t="shared" si="131"/>
        <v>1.0864734934762373E-2</v>
      </c>
      <c r="FB41" s="13">
        <f t="shared" si="131"/>
        <v>1.0052866707066507E-2</v>
      </c>
      <c r="FC41" s="13">
        <v>0</v>
      </c>
      <c r="FD41" s="13">
        <f t="shared" ref="FD41:FK41" si="132">FD15-FD$27</f>
        <v>-0.25473716688367842</v>
      </c>
      <c r="FE41" s="13">
        <f t="shared" si="132"/>
        <v>-0.17899044739915682</v>
      </c>
      <c r="FF41" s="13">
        <f t="shared" si="132"/>
        <v>-2.5484701703189033E-2</v>
      </c>
      <c r="FG41" s="13">
        <f t="shared" si="132"/>
        <v>-1.4065941284005651E-2</v>
      </c>
      <c r="FH41" s="13">
        <f t="shared" si="132"/>
        <v>-7.9003253126222195E-3</v>
      </c>
      <c r="FI41" s="13">
        <f t="shared" si="132"/>
        <v>-5.5939705601521394E-2</v>
      </c>
      <c r="FJ41" s="13">
        <f t="shared" si="132"/>
        <v>-4.6463815767487704E-2</v>
      </c>
      <c r="FK41" s="13">
        <f t="shared" si="132"/>
        <v>-0.16598475590418027</v>
      </c>
    </row>
    <row r="42" spans="1:167" s="2" customFormat="1" ht="14" x14ac:dyDescent="0.2">
      <c r="B42" s="3" t="s">
        <v>125</v>
      </c>
      <c r="C42" s="5" t="s">
        <v>131</v>
      </c>
      <c r="E42" s="13">
        <f t="shared" si="128"/>
        <v>1376170277.3394704</v>
      </c>
      <c r="F42" s="13">
        <f t="shared" si="125"/>
        <v>-80188073.877305403</v>
      </c>
      <c r="G42" s="13">
        <f t="shared" si="125"/>
        <v>-160941441.10205674</v>
      </c>
      <c r="H42" s="13">
        <f t="shared" si="125"/>
        <v>-112335161.15864491</v>
      </c>
      <c r="I42" s="13">
        <f t="shared" si="125"/>
        <v>199258024.50020117</v>
      </c>
      <c r="J42" s="13">
        <f t="shared" si="125"/>
        <v>-161775144.62192869</v>
      </c>
      <c r="K42" s="13">
        <f t="shared" si="125"/>
        <v>146013007.4507122</v>
      </c>
      <c r="L42" s="13">
        <f t="shared" si="125"/>
        <v>259720814.83647776</v>
      </c>
      <c r="M42" s="13">
        <f t="shared" si="125"/>
        <v>-60542088.621306151</v>
      </c>
      <c r="N42" s="13">
        <f t="shared" si="125"/>
        <v>348537.64166938514</v>
      </c>
      <c r="O42" s="13">
        <f t="shared" si="125"/>
        <v>1098180.0033026841</v>
      </c>
      <c r="P42" s="13">
        <f t="shared" si="125"/>
        <v>-21883151.02091907</v>
      </c>
      <c r="Q42" s="13">
        <f t="shared" si="125"/>
        <v>4803400.4792905496</v>
      </c>
      <c r="R42" s="13">
        <f t="shared" si="125"/>
        <v>1874580.1801985651</v>
      </c>
      <c r="S42" s="13">
        <f t="shared" si="125"/>
        <v>4604595.1427449211</v>
      </c>
      <c r="T42" s="13">
        <f t="shared" si="125"/>
        <v>4863787.6418123776</v>
      </c>
      <c r="U42" s="13">
        <v>0</v>
      </c>
      <c r="V42" s="13">
        <f t="shared" si="125"/>
        <v>-187026232.05633736</v>
      </c>
      <c r="W42" s="13">
        <f t="shared" si="125"/>
        <v>-238056072.72370195</v>
      </c>
      <c r="X42" s="13">
        <f t="shared" si="125"/>
        <v>-132328309.74693871</v>
      </c>
      <c r="Y42" s="13">
        <f t="shared" si="125"/>
        <v>-35053226.003757358</v>
      </c>
      <c r="Z42" s="13">
        <f t="shared" si="125"/>
        <v>-699260.12968253344</v>
      </c>
      <c r="AA42" s="13">
        <f t="shared" si="125"/>
        <v>-16085467.197222292</v>
      </c>
      <c r="AB42" s="13">
        <f t="shared" si="125"/>
        <v>-3275467.4597468302</v>
      </c>
      <c r="AC42" s="13">
        <f t="shared" si="125"/>
        <v>-27839818.674175262</v>
      </c>
      <c r="AD42" s="35"/>
      <c r="AE42" s="35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22"/>
      <c r="DJ42" s="37"/>
      <c r="DK42" s="37"/>
      <c r="DL42" s="37"/>
      <c r="DM42" s="37"/>
      <c r="DN42" s="37"/>
      <c r="DO42" s="37"/>
      <c r="DP42" s="37"/>
      <c r="DQ42" s="37"/>
      <c r="DR42" s="37"/>
      <c r="DS42" s="37"/>
      <c r="DT42" s="37"/>
      <c r="DU42" s="37"/>
      <c r="DV42" s="37"/>
      <c r="DW42" s="37"/>
      <c r="DX42" s="37"/>
      <c r="DY42" s="37"/>
      <c r="DZ42" s="37"/>
      <c r="EA42" s="37"/>
      <c r="EB42" s="37"/>
      <c r="EC42" s="37"/>
      <c r="ED42" s="37"/>
      <c r="EE42" s="37"/>
      <c r="EF42" s="37"/>
      <c r="EG42" s="37"/>
      <c r="EH42" s="37"/>
      <c r="EI42" s="37"/>
      <c r="EJ42" s="3" t="s">
        <v>125</v>
      </c>
      <c r="EK42" s="5" t="s">
        <v>131</v>
      </c>
      <c r="EL42" s="37"/>
      <c r="EM42" s="13">
        <f t="shared" ref="EM42:FB42" si="133">EM16-EM$27</f>
        <v>6.1145744383816654</v>
      </c>
      <c r="EN42" s="13">
        <f t="shared" si="133"/>
        <v>-1.007960358417906</v>
      </c>
      <c r="EO42" s="13">
        <f t="shared" si="133"/>
        <v>-4.3091890853447556E-2</v>
      </c>
      <c r="EP42" s="13">
        <f t="shared" si="133"/>
        <v>-2.9430664155356223E-2</v>
      </c>
      <c r="EQ42" s="13">
        <f t="shared" si="133"/>
        <v>2.406349016045E-2</v>
      </c>
      <c r="ER42" s="13">
        <f t="shared" si="133"/>
        <v>-0.17907702083289645</v>
      </c>
      <c r="ES42" s="13">
        <f t="shared" si="133"/>
        <v>0.23681069150488104</v>
      </c>
      <c r="ET42" s="13">
        <f t="shared" si="133"/>
        <v>0.24139400067222894</v>
      </c>
      <c r="EU42" s="13">
        <f t="shared" si="133"/>
        <v>-0.4864290636553612</v>
      </c>
      <c r="EV42" s="13">
        <f t="shared" si="133"/>
        <v>0.70932075515105453</v>
      </c>
      <c r="EW42" s="13">
        <f t="shared" si="133"/>
        <v>4.9226344856611679E-3</v>
      </c>
      <c r="EX42" s="13">
        <f t="shared" si="133"/>
        <v>-0.10086320935899601</v>
      </c>
      <c r="EY42" s="13">
        <f t="shared" si="133"/>
        <v>4.0021438128482016E-3</v>
      </c>
      <c r="EZ42" s="13">
        <f t="shared" si="133"/>
        <v>1.4833541268248429E-2</v>
      </c>
      <c r="FA42" s="13">
        <f t="shared" si="133"/>
        <v>7.2838599425359687E-3</v>
      </c>
      <c r="FB42" s="13">
        <f t="shared" si="133"/>
        <v>1.0964127821156217E-2</v>
      </c>
      <c r="FC42" s="13">
        <v>0</v>
      </c>
      <c r="FD42" s="13">
        <f t="shared" ref="FD42:FK42" si="134">FD16-FD$27</f>
        <v>-9.5079068218674845E-2</v>
      </c>
      <c r="FE42" s="13">
        <f t="shared" si="134"/>
        <v>-0.17470191757778486</v>
      </c>
      <c r="FF42" s="13">
        <f t="shared" si="134"/>
        <v>-2.5437857692509169E-2</v>
      </c>
      <c r="FG42" s="13">
        <f t="shared" si="134"/>
        <v>-1.0198872637984815E-2</v>
      </c>
      <c r="FH42" s="13">
        <f t="shared" si="134"/>
        <v>-4.0039885789265039E-3</v>
      </c>
      <c r="FI42" s="13">
        <f t="shared" si="134"/>
        <v>-6.7048470801751137E-2</v>
      </c>
      <c r="FJ42" s="13">
        <f t="shared" si="134"/>
        <v>-7.7253361331700798E-2</v>
      </c>
      <c r="FK42" s="13">
        <f t="shared" si="134"/>
        <v>-4.2330428011231658E-2</v>
      </c>
    </row>
    <row r="43" spans="1:167" s="2" customFormat="1" ht="14" x14ac:dyDescent="0.2">
      <c r="B43" s="3" t="s">
        <v>125</v>
      </c>
      <c r="C43" s="5" t="s">
        <v>131</v>
      </c>
      <c r="E43" s="13">
        <f t="shared" si="128"/>
        <v>1217827904.1198707</v>
      </c>
      <c r="F43" s="13">
        <f t="shared" si="125"/>
        <v>-81616298.449312001</v>
      </c>
      <c r="G43" s="13">
        <f t="shared" si="125"/>
        <v>-341298966.59053683</v>
      </c>
      <c r="H43" s="13">
        <f t="shared" si="125"/>
        <v>-199032036.34245491</v>
      </c>
      <c r="I43" s="13">
        <f t="shared" si="125"/>
        <v>161064991.31931317</v>
      </c>
      <c r="J43" s="13">
        <f t="shared" si="125"/>
        <v>-227652907.38274884</v>
      </c>
      <c r="K43" s="13">
        <f t="shared" si="125"/>
        <v>144490409.2493192</v>
      </c>
      <c r="L43" s="13">
        <f t="shared" si="125"/>
        <v>245126455.21360976</v>
      </c>
      <c r="M43" s="13">
        <f t="shared" si="125"/>
        <v>-79763660.91912815</v>
      </c>
      <c r="N43" s="13">
        <f t="shared" si="125"/>
        <v>-1066942.7389634158</v>
      </c>
      <c r="O43" s="13">
        <f t="shared" si="125"/>
        <v>1669574.7485019043</v>
      </c>
      <c r="P43" s="13">
        <f t="shared" si="125"/>
        <v>-23623523.996270269</v>
      </c>
      <c r="Q43" s="13">
        <f t="shared" si="125"/>
        <v>4622321.8556187004</v>
      </c>
      <c r="R43" s="13">
        <f t="shared" si="125"/>
        <v>1656418.9348804653</v>
      </c>
      <c r="S43" s="13">
        <f t="shared" si="125"/>
        <v>4324094.332811702</v>
      </c>
      <c r="T43" s="13">
        <f t="shared" si="125"/>
        <v>4631829.1454905476</v>
      </c>
      <c r="U43" s="13">
        <v>0</v>
      </c>
      <c r="V43" s="13">
        <f t="shared" si="125"/>
        <v>-880465354.74146652</v>
      </c>
      <c r="W43" s="13">
        <f t="shared" si="125"/>
        <v>-372453813.76525211</v>
      </c>
      <c r="X43" s="13">
        <f t="shared" si="125"/>
        <v>-175803984.64921677</v>
      </c>
      <c r="Y43" s="13">
        <f t="shared" si="125"/>
        <v>-62020579.923660338</v>
      </c>
      <c r="Z43" s="13">
        <f t="shared" si="125"/>
        <v>-909486.34558443353</v>
      </c>
      <c r="AA43" s="13">
        <f t="shared" si="125"/>
        <v>-62741944.585769296</v>
      </c>
      <c r="AB43" s="13">
        <f t="shared" si="125"/>
        <v>-5151132.2125125304</v>
      </c>
      <c r="AC43" s="13">
        <f t="shared" si="125"/>
        <v>-153041975.60053527</v>
      </c>
      <c r="AD43" s="35"/>
      <c r="AE43" s="35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22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" t="s">
        <v>125</v>
      </c>
      <c r="EK43" s="5" t="s">
        <v>131</v>
      </c>
      <c r="EL43" s="37"/>
      <c r="EM43" s="13">
        <f t="shared" ref="EM43:FB43" si="135">EM17-EM$27</f>
        <v>5.408608108255855</v>
      </c>
      <c r="EN43" s="13">
        <f t="shared" si="135"/>
        <v>-1.0270032208872331</v>
      </c>
      <c r="EO43" s="13">
        <f t="shared" si="135"/>
        <v>-9.1112868848510165E-2</v>
      </c>
      <c r="EP43" s="13">
        <f t="shared" si="135"/>
        <v>-5.2041377588601945E-2</v>
      </c>
      <c r="EQ43" s="13">
        <f t="shared" si="135"/>
        <v>1.9402389446164021E-2</v>
      </c>
      <c r="ER43" s="13">
        <f t="shared" si="135"/>
        <v>-0.25152299185054128</v>
      </c>
      <c r="ES43" s="13">
        <f t="shared" si="135"/>
        <v>0.2344378646877821</v>
      </c>
      <c r="ET43" s="13">
        <f t="shared" si="135"/>
        <v>0.22648494019707088</v>
      </c>
      <c r="EU43" s="13">
        <f t="shared" si="135"/>
        <v>-0.64633998201872966</v>
      </c>
      <c r="EV43" s="13">
        <f t="shared" si="135"/>
        <v>-2.1856691097097176</v>
      </c>
      <c r="EW43" s="13">
        <f t="shared" si="135"/>
        <v>7.5678821678551757E-3</v>
      </c>
      <c r="EX43" s="13">
        <f t="shared" si="135"/>
        <v>-0.10872563264975588</v>
      </c>
      <c r="EY43" s="13">
        <f t="shared" si="135"/>
        <v>3.8226208713810781E-3</v>
      </c>
      <c r="EZ43" s="13">
        <f t="shared" si="135"/>
        <v>1.3101508198927359E-2</v>
      </c>
      <c r="FA43" s="13">
        <f t="shared" si="135"/>
        <v>6.8324510257981247E-3</v>
      </c>
      <c r="FB43" s="13">
        <f t="shared" si="135"/>
        <v>1.0413888686627447E-2</v>
      </c>
      <c r="FC43" s="13">
        <v>0</v>
      </c>
      <c r="FD43" s="13">
        <f t="shared" ref="FD43:FK43" si="136">FD17-FD$27</f>
        <v>-0.43881308667215069</v>
      </c>
      <c r="FE43" s="13">
        <f t="shared" si="136"/>
        <v>-0.27151482310096964</v>
      </c>
      <c r="FF43" s="13">
        <f t="shared" si="136"/>
        <v>-3.375851660352841E-2</v>
      </c>
      <c r="FG43" s="13">
        <f t="shared" si="136"/>
        <v>-1.7996624165575528E-2</v>
      </c>
      <c r="FH43" s="13">
        <f t="shared" si="136"/>
        <v>-5.207406774258308E-3</v>
      </c>
      <c r="FI43" s="13">
        <f t="shared" si="136"/>
        <v>-0.25893532234319538</v>
      </c>
      <c r="FJ43" s="13">
        <f t="shared" si="136"/>
        <v>-0.12289703767438154</v>
      </c>
      <c r="FK43" s="13">
        <f t="shared" si="136"/>
        <v>-0.22007611077622424</v>
      </c>
    </row>
    <row r="44" spans="1:167" s="2" customFormat="1" ht="14" x14ac:dyDescent="0.2">
      <c r="B44" s="3" t="s">
        <v>125</v>
      </c>
      <c r="C44" s="5" t="s">
        <v>131</v>
      </c>
      <c r="E44" s="13">
        <f t="shared" si="128"/>
        <v>1327088900.4024506</v>
      </c>
      <c r="F44" s="13">
        <f t="shared" si="125"/>
        <v>-78440447.524495304</v>
      </c>
      <c r="G44" s="13">
        <f t="shared" si="125"/>
        <v>-104705979.70359683</v>
      </c>
      <c r="H44" s="13">
        <f t="shared" si="125"/>
        <v>-107844275.90809488</v>
      </c>
      <c r="I44" s="13">
        <f t="shared" si="125"/>
        <v>215053429.33077317</v>
      </c>
      <c r="J44" s="13">
        <f t="shared" si="125"/>
        <v>-108361135.67594862</v>
      </c>
      <c r="K44" s="13">
        <f t="shared" si="125"/>
        <v>142177318.82188219</v>
      </c>
      <c r="L44" s="13">
        <f t="shared" si="125"/>
        <v>266985445.00235176</v>
      </c>
      <c r="M44" s="13">
        <f t="shared" si="125"/>
        <v>-77624240.991559148</v>
      </c>
      <c r="N44" s="13">
        <f t="shared" si="125"/>
        <v>-404467.83739301562</v>
      </c>
      <c r="O44" s="13">
        <f t="shared" si="125"/>
        <v>1911529.1897117342</v>
      </c>
      <c r="P44" s="13">
        <f t="shared" si="125"/>
        <v>-18399720.32189317</v>
      </c>
      <c r="Q44" s="13">
        <f t="shared" si="125"/>
        <v>4430251.50057182</v>
      </c>
      <c r="R44" s="13">
        <f t="shared" si="125"/>
        <v>5543640.3880050629</v>
      </c>
      <c r="S44" s="13">
        <f t="shared" si="125"/>
        <v>5590463.9796636216</v>
      </c>
      <c r="T44" s="13">
        <f t="shared" si="125"/>
        <v>4849097.8140077675</v>
      </c>
      <c r="U44" s="13">
        <v>0</v>
      </c>
      <c r="V44" s="13">
        <f t="shared" si="125"/>
        <v>236363280.60141277</v>
      </c>
      <c r="W44" s="13">
        <f t="shared" si="125"/>
        <v>-63145176.693681717</v>
      </c>
      <c r="X44" s="13">
        <f t="shared" si="125"/>
        <v>-94322769.806410789</v>
      </c>
      <c r="Y44" s="13">
        <f t="shared" si="125"/>
        <v>-29924498.850324333</v>
      </c>
      <c r="Z44" s="13">
        <f t="shared" si="125"/>
        <v>-139517.18450733274</v>
      </c>
      <c r="AA44" s="13">
        <f t="shared" si="125"/>
        <v>-39995101.107394278</v>
      </c>
      <c r="AB44" s="13">
        <f t="shared" si="125"/>
        <v>-2440448.9346378334</v>
      </c>
      <c r="AC44" s="13">
        <f t="shared" si="125"/>
        <v>-111545107.85398424</v>
      </c>
      <c r="AD44" s="35"/>
      <c r="AE44" s="35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22"/>
      <c r="DJ44" s="37"/>
      <c r="DK44" s="37"/>
      <c r="DL44" s="37"/>
      <c r="DM44" s="37"/>
      <c r="DN44" s="37"/>
      <c r="DO44" s="37"/>
      <c r="DP44" s="37"/>
      <c r="DQ44" s="37"/>
      <c r="DR44" s="37"/>
      <c r="DS44" s="37"/>
      <c r="DT44" s="37"/>
      <c r="DU44" s="37"/>
      <c r="DV44" s="37"/>
      <c r="DW44" s="37"/>
      <c r="DX44" s="37"/>
      <c r="DY44" s="37"/>
      <c r="DZ44" s="37"/>
      <c r="EA44" s="37"/>
      <c r="EB44" s="37"/>
      <c r="EC44" s="37"/>
      <c r="ED44" s="37"/>
      <c r="EE44" s="37"/>
      <c r="EF44" s="37"/>
      <c r="EG44" s="37"/>
      <c r="EH44" s="37"/>
      <c r="EI44" s="37"/>
      <c r="EJ44" s="3" t="s">
        <v>125</v>
      </c>
      <c r="EK44" s="5" t="s">
        <v>131</v>
      </c>
      <c r="EL44" s="37"/>
      <c r="EM44" s="13">
        <f t="shared" ref="EM44:FB44" si="137">EM18-EM$27</f>
        <v>5.8957031309341845</v>
      </c>
      <c r="EN44" s="13">
        <f t="shared" si="137"/>
        <v>-0.98473299601740438</v>
      </c>
      <c r="EO44" s="13">
        <f t="shared" si="137"/>
        <v>-2.8064643046277205E-2</v>
      </c>
      <c r="EP44" s="13">
        <f t="shared" si="137"/>
        <v>-2.8257071100274256E-2</v>
      </c>
      <c r="EQ44" s="13">
        <f t="shared" si="137"/>
        <v>2.5997050682786869E-2</v>
      </c>
      <c r="ER44" s="13">
        <f t="shared" si="137"/>
        <v>-0.12014078004689255</v>
      </c>
      <c r="ES44" s="13">
        <f t="shared" si="137"/>
        <v>0.23083021134665394</v>
      </c>
      <c r="ET44" s="13">
        <f t="shared" si="137"/>
        <v>0.24885777097101658</v>
      </c>
      <c r="EU44" s="13">
        <f t="shared" si="137"/>
        <v>-0.62839152663540565</v>
      </c>
      <c r="EV44" s="13">
        <f t="shared" si="137"/>
        <v>-0.83886154552141079</v>
      </c>
      <c r="EW44" s="13">
        <f t="shared" si="137"/>
        <v>8.6998029827300271E-3</v>
      </c>
      <c r="EX44" s="13">
        <f t="shared" si="137"/>
        <v>-8.5052393808256022E-2</v>
      </c>
      <c r="EY44" s="13">
        <f t="shared" si="137"/>
        <v>3.6336897939554793E-3</v>
      </c>
      <c r="EZ44" s="13">
        <f t="shared" si="137"/>
        <v>4.4124499812825124E-2</v>
      </c>
      <c r="FA44" s="13">
        <f t="shared" si="137"/>
        <v>8.8766587614486046E-3</v>
      </c>
      <c r="FB44" s="13">
        <f t="shared" si="137"/>
        <v>1.092922830620068E-2</v>
      </c>
      <c r="FC44" s="13">
        <v>0</v>
      </c>
      <c r="FD44" s="13">
        <f t="shared" ref="FD44:FK44" si="138">FD18-FD$27</f>
        <v>0.11941886985876238</v>
      </c>
      <c r="FE44" s="13">
        <f t="shared" si="138"/>
        <v>-4.6809825601630717E-2</v>
      </c>
      <c r="FF44" s="13">
        <f t="shared" si="138"/>
        <v>-1.8149063847298585E-2</v>
      </c>
      <c r="FG44" s="13">
        <f t="shared" si="138"/>
        <v>-8.7112051190670475E-3</v>
      </c>
      <c r="FH44" s="13">
        <f t="shared" si="138"/>
        <v>-7.9921312657708909E-4</v>
      </c>
      <c r="FI44" s="13">
        <f t="shared" si="138"/>
        <v>-0.16585254812081796</v>
      </c>
      <c r="FJ44" s="13">
        <f t="shared" si="138"/>
        <v>-5.7263052509283208E-2</v>
      </c>
      <c r="FK44" s="13">
        <f t="shared" si="138"/>
        <v>-0.16319987241119294</v>
      </c>
    </row>
    <row r="45" spans="1:167" s="2" customFormat="1" ht="14" x14ac:dyDescent="0.2">
      <c r="A45" s="3"/>
      <c r="B45" s="3"/>
      <c r="C45" s="2" t="s">
        <v>134</v>
      </c>
      <c r="D45" s="12"/>
      <c r="E45" s="15">
        <f>AVERAGE(E39:E44)</f>
        <v>1255330191.7501421</v>
      </c>
      <c r="F45" s="15">
        <f t="shared" ref="F45:P45" si="139">AVERAGE(F39:F44)</f>
        <v>-81623788.345178396</v>
      </c>
      <c r="G45" s="15">
        <f t="shared" si="139"/>
        <v>-214697919.02191508</v>
      </c>
      <c r="H45" s="15">
        <f t="shared" si="139"/>
        <v>-131716133.63178992</v>
      </c>
      <c r="I45" s="15">
        <f t="shared" si="139"/>
        <v>188034321.39713904</v>
      </c>
      <c r="J45" s="15">
        <f t="shared" si="139"/>
        <v>-159559651.6065954</v>
      </c>
      <c r="K45" s="15">
        <f t="shared" si="139"/>
        <v>138602238.40781668</v>
      </c>
      <c r="L45" s="15">
        <f t="shared" si="139"/>
        <v>252725012.95057073</v>
      </c>
      <c r="M45" s="15">
        <f t="shared" si="139"/>
        <v>-74711497.512431815</v>
      </c>
      <c r="N45" s="15">
        <f t="shared" si="139"/>
        <v>-115673.39317809853</v>
      </c>
      <c r="O45" s="15">
        <f t="shared" si="139"/>
        <v>1368764.3900940241</v>
      </c>
      <c r="P45" s="15">
        <f t="shared" si="139"/>
        <v>-22469184.020684075</v>
      </c>
      <c r="Q45" s="15">
        <v>0</v>
      </c>
      <c r="R45" s="15">
        <f t="shared" ref="R45:T45" si="140">AVERAGE(R39:R44)</f>
        <v>1641285.8431390636</v>
      </c>
      <c r="S45" s="15">
        <f t="shared" si="140"/>
        <v>5012665.136699005</v>
      </c>
      <c r="T45" s="15">
        <f t="shared" si="140"/>
        <v>4491562.8930742992</v>
      </c>
      <c r="U45" s="15">
        <v>0</v>
      </c>
      <c r="V45" s="15">
        <f t="shared" ref="V45:AC45" si="141">AVERAGE(V39:V44)</f>
        <v>-399294758.51582688</v>
      </c>
      <c r="W45" s="15">
        <f t="shared" si="141"/>
        <v>-208188277.16270861</v>
      </c>
      <c r="X45" s="15">
        <f t="shared" si="141"/>
        <v>-135843321.75936374</v>
      </c>
      <c r="Y45" s="15">
        <f t="shared" si="141"/>
        <v>-45576579.354794502</v>
      </c>
      <c r="Z45" s="15">
        <f t="shared" si="141"/>
        <v>-869058.72474093363</v>
      </c>
      <c r="AA45" s="15">
        <f t="shared" si="141"/>
        <v>-44241405.196429946</v>
      </c>
      <c r="AB45" s="15">
        <f t="shared" si="141"/>
        <v>-4317429.3477704814</v>
      </c>
      <c r="AC45" s="15">
        <f t="shared" si="141"/>
        <v>-119547520.30823594</v>
      </c>
      <c r="AD45" s="34"/>
      <c r="AE45" s="34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22"/>
      <c r="DJ45" s="37"/>
      <c r="DK45" s="37"/>
      <c r="DL45" s="37"/>
      <c r="DM45" s="37"/>
      <c r="DN45" s="37"/>
      <c r="DO45" s="37"/>
      <c r="DP45" s="37"/>
      <c r="DQ45" s="37"/>
      <c r="DR45" s="37"/>
      <c r="DS45" s="37"/>
      <c r="DT45" s="37"/>
      <c r="DU45" s="37"/>
      <c r="DV45" s="37"/>
      <c r="DW45" s="37"/>
      <c r="DX45" s="37"/>
      <c r="DY45" s="37"/>
      <c r="DZ45" s="37"/>
      <c r="EA45" s="37"/>
      <c r="EB45" s="37"/>
      <c r="EC45" s="37"/>
      <c r="ED45" s="37"/>
      <c r="EE45" s="37"/>
      <c r="EF45" s="37"/>
      <c r="EG45" s="37"/>
      <c r="EH45" s="37"/>
      <c r="EI45" s="37"/>
      <c r="EJ45" s="3"/>
      <c r="EK45" s="37" t="s">
        <v>134</v>
      </c>
      <c r="EL45" s="12"/>
      <c r="EM45" s="15">
        <f>AVERAGE(EM39:EM44)</f>
        <v>5.5758404340465964</v>
      </c>
      <c r="EN45" s="15">
        <f t="shared" ref="EN45:EX45" si="142">AVERAGE(EN39:EN44)</f>
        <v>-1.0271880523611123</v>
      </c>
      <c r="EO45" s="15">
        <f t="shared" si="142"/>
        <v>-5.7392471404332929E-2</v>
      </c>
      <c r="EP45" s="15">
        <f t="shared" si="142"/>
        <v>-3.4479432459471826E-2</v>
      </c>
      <c r="EQ45" s="15">
        <f t="shared" si="142"/>
        <v>2.2696320771689205E-2</v>
      </c>
      <c r="ER45" s="15">
        <f t="shared" si="142"/>
        <v>-0.17658411342974703</v>
      </c>
      <c r="ES45" s="15">
        <f t="shared" si="142"/>
        <v>0.22521353421266466</v>
      </c>
      <c r="ET45" s="15">
        <f t="shared" si="142"/>
        <v>0.2342756576087528</v>
      </c>
      <c r="EU45" s="15">
        <f t="shared" si="142"/>
        <v>-0.60436590804132873</v>
      </c>
      <c r="EV45" s="15">
        <f t="shared" si="142"/>
        <v>-0.24250363835472122</v>
      </c>
      <c r="EW45" s="15">
        <f t="shared" si="142"/>
        <v>6.1762820678345079E-3</v>
      </c>
      <c r="EX45" s="15">
        <f t="shared" si="142"/>
        <v>-0.10347536799265954</v>
      </c>
      <c r="EY45" s="15">
        <v>0</v>
      </c>
      <c r="EZ45" s="15">
        <f t="shared" ref="EZ45:FB45" si="143">AVERAGE(EZ39:EZ44)</f>
        <v>1.304242548591906E-2</v>
      </c>
      <c r="FA45" s="15">
        <f t="shared" si="143"/>
        <v>7.9490395775999572E-3</v>
      </c>
      <c r="FB45" s="15">
        <f t="shared" si="143"/>
        <v>1.0094040552773411E-2</v>
      </c>
      <c r="FC45" s="15">
        <v>0</v>
      </c>
      <c r="FD45" s="15">
        <f t="shared" ref="FD45:FK45" si="144">AVERAGE(FD39:FD44)</f>
        <v>-0.2001362127088733</v>
      </c>
      <c r="FE45" s="15">
        <f t="shared" si="144"/>
        <v>-0.15269284770074709</v>
      </c>
      <c r="FF45" s="15">
        <f t="shared" si="144"/>
        <v>-2.6107705420899917E-2</v>
      </c>
      <c r="FG45" s="15">
        <f t="shared" si="144"/>
        <v>-1.3242697670335687E-2</v>
      </c>
      <c r="FH45" s="15">
        <f t="shared" si="144"/>
        <v>-4.9752354024443458E-3</v>
      </c>
      <c r="FI45" s="15">
        <f t="shared" si="144"/>
        <v>-0.18275441618899524</v>
      </c>
      <c r="FJ45" s="15">
        <f t="shared" si="144"/>
        <v>-0.10299982390180941</v>
      </c>
      <c r="FK45" s="15">
        <f t="shared" si="144"/>
        <v>-0.17271205763781894</v>
      </c>
    </row>
    <row r="49" spans="139:167" x14ac:dyDescent="0.2">
      <c r="EL49" s="75" t="s">
        <v>185</v>
      </c>
      <c r="EM49" s="75"/>
      <c r="EN49" s="75"/>
      <c r="EO49" s="75"/>
      <c r="EP49" s="75"/>
      <c r="EQ49" s="75"/>
      <c r="ER49" s="75"/>
      <c r="ES49" s="75"/>
      <c r="ET49" s="75"/>
      <c r="EU49" s="75"/>
      <c r="EV49" s="75"/>
      <c r="EW49" s="75"/>
      <c r="EX49" s="75"/>
      <c r="EY49" s="75"/>
      <c r="EZ49" s="75"/>
      <c r="FA49" s="75"/>
      <c r="FB49" s="75"/>
      <c r="FC49" s="75"/>
      <c r="FD49" s="75"/>
      <c r="FE49" s="75"/>
      <c r="FF49" s="75"/>
      <c r="FG49" s="75"/>
      <c r="FH49" s="75"/>
      <c r="FI49" s="75"/>
      <c r="FJ49" s="75"/>
      <c r="FK49" s="76"/>
    </row>
    <row r="50" spans="139:167" x14ac:dyDescent="0.2">
      <c r="EL50" s="11" t="s">
        <v>71</v>
      </c>
      <c r="EM50" s="11" t="s">
        <v>73</v>
      </c>
      <c r="EN50" s="11" t="s">
        <v>135</v>
      </c>
      <c r="EO50" s="11" t="s">
        <v>100</v>
      </c>
      <c r="EP50" s="11" t="s">
        <v>101</v>
      </c>
      <c r="EQ50" s="11" t="s">
        <v>102</v>
      </c>
      <c r="ER50" s="11" t="s">
        <v>103</v>
      </c>
      <c r="ES50" s="11" t="s">
        <v>104</v>
      </c>
      <c r="ET50" s="11" t="s">
        <v>105</v>
      </c>
      <c r="EU50" s="11" t="s">
        <v>106</v>
      </c>
      <c r="EV50" s="11" t="s">
        <v>107</v>
      </c>
      <c r="EW50" s="11" t="s">
        <v>108</v>
      </c>
      <c r="EX50" s="11" t="s">
        <v>109</v>
      </c>
      <c r="EY50" s="11" t="s">
        <v>110</v>
      </c>
      <c r="EZ50" s="11" t="s">
        <v>111</v>
      </c>
      <c r="FA50" s="11" t="s">
        <v>112</v>
      </c>
      <c r="FB50" s="11" t="s">
        <v>113</v>
      </c>
      <c r="FC50" s="11" t="s">
        <v>114</v>
      </c>
      <c r="FD50" s="11" t="s">
        <v>115</v>
      </c>
      <c r="FE50" s="11" t="s">
        <v>116</v>
      </c>
      <c r="FF50" s="11" t="s">
        <v>117</v>
      </c>
      <c r="FG50" s="11" t="s">
        <v>118</v>
      </c>
      <c r="FH50" s="11" t="s">
        <v>119</v>
      </c>
      <c r="FI50" s="11" t="s">
        <v>120</v>
      </c>
      <c r="FJ50" s="11" t="s">
        <v>121</v>
      </c>
      <c r="FK50" s="11" t="s">
        <v>122</v>
      </c>
    </row>
    <row r="51" spans="139:167" x14ac:dyDescent="0.2">
      <c r="EI51" s="70" t="s">
        <v>195</v>
      </c>
      <c r="EJ51" s="74"/>
      <c r="EL51" s="3" t="s">
        <v>124</v>
      </c>
      <c r="EM51" s="13">
        <f>EM32/$EI$53</f>
        <v>2.0070675719692517</v>
      </c>
      <c r="EN51" s="13">
        <f t="shared" ref="EN51:FF56" si="145">EN32/$EI$53</f>
        <v>-0.34193888160132002</v>
      </c>
      <c r="EO51" s="13">
        <f t="shared" si="145"/>
        <v>-1.4900173854908732E-2</v>
      </c>
      <c r="EP51" s="13">
        <f t="shared" si="145"/>
        <v>-6.4273530717207051E-3</v>
      </c>
      <c r="EQ51" s="13">
        <f t="shared" si="145"/>
        <v>1.1264044616644273E-2</v>
      </c>
      <c r="ER51" s="13">
        <f t="shared" si="145"/>
        <v>-2.5135492979374608E-2</v>
      </c>
      <c r="ES51" s="13">
        <f t="shared" si="145"/>
        <v>6.0803707326151306E-2</v>
      </c>
      <c r="ET51" s="13">
        <f t="shared" si="145"/>
        <v>0.11147124401763918</v>
      </c>
      <c r="EU51" s="13">
        <f t="shared" si="145"/>
        <v>-0.21241279789487932</v>
      </c>
      <c r="EV51" s="13">
        <f t="shared" si="145"/>
        <v>0.40760904785292223</v>
      </c>
      <c r="EW51" s="13">
        <f t="shared" si="145"/>
        <v>-5.0981701087415474E-4</v>
      </c>
      <c r="EX51" s="13">
        <f t="shared" si="145"/>
        <v>-3.2417121470781102E-2</v>
      </c>
      <c r="EY51" s="13">
        <f t="shared" si="145"/>
        <v>1.515350317709799E-4</v>
      </c>
      <c r="EZ51" s="13">
        <f t="shared" si="145"/>
        <v>1.6045883336606354E-2</v>
      </c>
      <c r="FA51" s="13">
        <f t="shared" si="145"/>
        <v>5.8166554779156209E-4</v>
      </c>
      <c r="FB51" s="13">
        <f t="shared" si="145"/>
        <v>4.5086546425267089E-3</v>
      </c>
      <c r="FC51" s="13">
        <f t="shared" si="145"/>
        <v>2.9275649435036792E-2</v>
      </c>
      <c r="FD51" s="13">
        <f t="shared" si="145"/>
        <v>-0.24926598343607589</v>
      </c>
      <c r="FE51" s="13">
        <f t="shared" si="145"/>
        <v>-5.7739460823891656E-2</v>
      </c>
      <c r="FF51" s="13">
        <f t="shared" si="145"/>
        <v>-7.6095029196083944E-3</v>
      </c>
      <c r="FG51" s="13">
        <f>FG32/$EI$53</f>
        <v>-3.6054793291952995E-3</v>
      </c>
      <c r="FH51" s="13">
        <f t="shared" ref="FH51:FJ51" si="146">FH32/$EI$53</f>
        <v>9.0804708543301277E-3</v>
      </c>
      <c r="FI51" s="13">
        <f t="shared" si="146"/>
        <v>-1.8737417875379928E-2</v>
      </c>
      <c r="FJ51" s="13">
        <f t="shared" si="146"/>
        <v>-2.1016362575121884E-2</v>
      </c>
      <c r="FK51" s="13">
        <f>FK32/$EI$53</f>
        <v>-3.1605298648211246E-2</v>
      </c>
    </row>
    <row r="52" spans="139:167" x14ac:dyDescent="0.2">
      <c r="EI52" s="11" t="s">
        <v>180</v>
      </c>
      <c r="EJ52" s="11" t="s">
        <v>181</v>
      </c>
      <c r="EL52" s="3" t="s">
        <v>124</v>
      </c>
      <c r="EM52" s="13">
        <f t="shared" ref="EM52:FB56" si="147">EM33/$EI$53</f>
        <v>2.1999714210269516</v>
      </c>
      <c r="EN52" s="13">
        <f>EN33/$EI$53</f>
        <v>-0.34899153883938472</v>
      </c>
      <c r="EO52" s="13">
        <f t="shared" si="147"/>
        <v>-4.4835688764309168E-3</v>
      </c>
      <c r="EP52" s="13">
        <f t="shared" si="147"/>
        <v>-9.4371462826807612E-3</v>
      </c>
      <c r="EQ52" s="13">
        <f t="shared" si="147"/>
        <v>1.3932466886651503E-2</v>
      </c>
      <c r="ER52" s="13">
        <f t="shared" si="147"/>
        <v>-7.4093312861608692E-3</v>
      </c>
      <c r="ES52" s="13">
        <f t="shared" si="147"/>
        <v>5.6276929501398169E-2</v>
      </c>
      <c r="ET52" s="13">
        <f t="shared" si="147"/>
        <v>0.12669662298645235</v>
      </c>
      <c r="EU52" s="13">
        <f t="shared" si="147"/>
        <v>-0.17203185595530987</v>
      </c>
      <c r="EV52" s="13">
        <f t="shared" si="147"/>
        <v>-0.28091137442433112</v>
      </c>
      <c r="EW52" s="13">
        <f t="shared" si="147"/>
        <v>-9.5335422217367725E-4</v>
      </c>
      <c r="EX52" s="13">
        <f t="shared" si="147"/>
        <v>-2.9434309246553908E-2</v>
      </c>
      <c r="EY52" s="13">
        <f t="shared" si="147"/>
        <v>1.425643780123272E-4</v>
      </c>
      <c r="EZ52" s="13">
        <f t="shared" si="147"/>
        <v>1.7548283438535851E-2</v>
      </c>
      <c r="FA52" s="13">
        <f t="shared" si="147"/>
        <v>7.8798264376805449E-4</v>
      </c>
      <c r="FB52" s="13">
        <f t="shared" si="147"/>
        <v>4.8640363347261803E-3</v>
      </c>
      <c r="FC52" s="13">
        <f t="shared" si="145"/>
        <v>2.4294300704440989E-2</v>
      </c>
      <c r="FD52" s="13">
        <f t="shared" si="145"/>
        <v>3.6425877936475573E-2</v>
      </c>
      <c r="FE52" s="13">
        <f t="shared" si="145"/>
        <v>-3.969217680973014E-2</v>
      </c>
      <c r="FF52" s="13">
        <f t="shared" si="145"/>
        <v>-2.5390488878102267E-3</v>
      </c>
      <c r="FG52" s="13">
        <f t="shared" ref="FG52:FK56" si="148">FG33/$EI$53</f>
        <v>-1.4278752670191413E-3</v>
      </c>
      <c r="FH52" s="13">
        <f t="shared" si="148"/>
        <v>8.9377303762980306E-3</v>
      </c>
      <c r="FI52" s="13">
        <f t="shared" si="148"/>
        <v>-4.7542064780563255E-2</v>
      </c>
      <c r="FJ52" s="13">
        <f t="shared" si="148"/>
        <v>-2.991842806648189E-2</v>
      </c>
      <c r="FK52" s="13">
        <f t="shared" si="148"/>
        <v>-1.7679427526770927E-2</v>
      </c>
    </row>
    <row r="53" spans="139:167" x14ac:dyDescent="0.2">
      <c r="EI53" s="37">
        <v>2.8520888888888876</v>
      </c>
      <c r="EJ53" s="37">
        <v>3.5578733333333337</v>
      </c>
      <c r="EL53" s="3" t="s">
        <v>124</v>
      </c>
      <c r="EM53" s="13">
        <f t="shared" si="147"/>
        <v>2.0384374762843596</v>
      </c>
      <c r="EN53" s="13">
        <f t="shared" si="145"/>
        <v>-0.37049697805568033</v>
      </c>
      <c r="EO53" s="13">
        <f t="shared" si="145"/>
        <v>-1.932620840570878E-2</v>
      </c>
      <c r="EP53" s="13">
        <f t="shared" si="145"/>
        <v>-1.088016357581211E-2</v>
      </c>
      <c r="EQ53" s="13">
        <f t="shared" si="145"/>
        <v>1.1200694536297358E-2</v>
      </c>
      <c r="ER53" s="13">
        <f t="shared" si="145"/>
        <v>-1.8156784852820011E-2</v>
      </c>
      <c r="ES53" s="13">
        <f t="shared" si="145"/>
        <v>5.5485347792303998E-2</v>
      </c>
      <c r="ET53" s="13">
        <f t="shared" si="145"/>
        <v>0.11354524490066124</v>
      </c>
      <c r="EU53" s="13">
        <f t="shared" si="145"/>
        <v>-0.19193068080485812</v>
      </c>
      <c r="EV53" s="13">
        <f t="shared" si="145"/>
        <v>-0.60402028568539212</v>
      </c>
      <c r="EW53" s="13">
        <f t="shared" si="145"/>
        <v>-6.8720355141402918E-4</v>
      </c>
      <c r="EX53" s="13">
        <f t="shared" si="145"/>
        <v>-3.6640775596210783E-2</v>
      </c>
      <c r="EY53" s="13">
        <f t="shared" si="145"/>
        <v>1.0786038429436509E-4</v>
      </c>
      <c r="EZ53" s="13">
        <f t="shared" si="145"/>
        <v>6.1947471706100083E-3</v>
      </c>
      <c r="FA53" s="13">
        <f t="shared" si="145"/>
        <v>1.0515696149840912E-4</v>
      </c>
      <c r="FB53" s="13">
        <f t="shared" si="145"/>
        <v>3.2667211430655444E-3</v>
      </c>
      <c r="FC53" s="13">
        <f t="shared" si="145"/>
        <v>2.0294816018903584E-2</v>
      </c>
      <c r="FD53" s="13">
        <f t="shared" si="145"/>
        <v>-0.13463279809579859</v>
      </c>
      <c r="FE53" s="13">
        <f t="shared" si="145"/>
        <v>-4.6140784259352197E-2</v>
      </c>
      <c r="FF53" s="13">
        <f t="shared" si="145"/>
        <v>-5.2466117857398005E-3</v>
      </c>
      <c r="FG53" s="13">
        <f t="shared" si="148"/>
        <v>-2.4971991023814491E-3</v>
      </c>
      <c r="FH53" s="13">
        <f t="shared" si="148"/>
        <v>1.8290105321078982E-3</v>
      </c>
      <c r="FI53" s="13">
        <f t="shared" si="148"/>
        <v>-1.522116691695405E-2</v>
      </c>
      <c r="FJ53" s="13">
        <f t="shared" si="148"/>
        <v>-3.3253899883838797E-2</v>
      </c>
      <c r="FK53" s="13">
        <f t="shared" si="148"/>
        <v>-6.32280997524656E-2</v>
      </c>
    </row>
    <row r="54" spans="139:167" x14ac:dyDescent="0.2">
      <c r="EL54" s="3" t="s">
        <v>124</v>
      </c>
      <c r="EM54" s="13">
        <f t="shared" si="147"/>
        <v>2.2475671881549677</v>
      </c>
      <c r="EN54" s="13">
        <f t="shared" si="145"/>
        <v>-0.35193244910540677</v>
      </c>
      <c r="EO54" s="13">
        <f t="shared" si="145"/>
        <v>-2.1613274208917236E-3</v>
      </c>
      <c r="EP54" s="13">
        <f t="shared" si="145"/>
        <v>-2.9620261410578806E-3</v>
      </c>
      <c r="EQ54" s="13">
        <f t="shared" si="145"/>
        <v>1.3042398468219425E-2</v>
      </c>
      <c r="ER54" s="13">
        <f t="shared" si="145"/>
        <v>-3.8545140178076399E-2</v>
      </c>
      <c r="ES54" s="13">
        <f t="shared" si="145"/>
        <v>6.0413266369420578E-2</v>
      </c>
      <c r="ET54" s="13">
        <f t="shared" si="145"/>
        <v>0.11837401912620603</v>
      </c>
      <c r="EU54" s="13">
        <f t="shared" si="145"/>
        <v>-0.19040866490420857</v>
      </c>
      <c r="EV54" s="13">
        <f t="shared" si="145"/>
        <v>1.1265035177971892</v>
      </c>
      <c r="EW54" s="13">
        <f t="shared" si="145"/>
        <v>-1.1456938626942935E-3</v>
      </c>
      <c r="EX54" s="13">
        <f t="shared" si="145"/>
        <v>-3.5502865912160113E-2</v>
      </c>
      <c r="EY54" s="13">
        <f t="shared" si="145"/>
        <v>1.255404504374922E-4</v>
      </c>
      <c r="EZ54" s="13">
        <f t="shared" si="145"/>
        <v>1.4258294794706019E-2</v>
      </c>
      <c r="FA54" s="13">
        <f t="shared" si="145"/>
        <v>8.5373183852166263E-4</v>
      </c>
      <c r="FB54" s="13">
        <f t="shared" si="145"/>
        <v>5.0617161945417394E-3</v>
      </c>
      <c r="FC54" s="13">
        <f t="shared" si="145"/>
        <v>3.5226312645875411E-2</v>
      </c>
      <c r="FD54" s="13">
        <f t="shared" si="145"/>
        <v>-0.15086704463870143</v>
      </c>
      <c r="FE54" s="13">
        <f t="shared" si="145"/>
        <v>-2.2650237626772849E-2</v>
      </c>
      <c r="FF54" s="13">
        <f t="shared" si="145"/>
        <v>-4.8627590450765678E-3</v>
      </c>
      <c r="FG54" s="13">
        <f t="shared" si="148"/>
        <v>-1.8932667062214364E-3</v>
      </c>
      <c r="FH54" s="13">
        <f t="shared" si="148"/>
        <v>7.5768672923744937E-3</v>
      </c>
      <c r="FI54" s="13">
        <f t="shared" si="148"/>
        <v>-2.8646379510156104E-2</v>
      </c>
      <c r="FJ54" s="13">
        <f t="shared" si="148"/>
        <v>-1.8759697496325899E-2</v>
      </c>
      <c r="FK54" s="13">
        <f t="shared" si="148"/>
        <v>-2.8625474547259663E-2</v>
      </c>
    </row>
    <row r="55" spans="139:167" x14ac:dyDescent="0.2">
      <c r="EL55" s="3" t="s">
        <v>124</v>
      </c>
      <c r="EM55" s="13">
        <f t="shared" si="147"/>
        <v>1.9939892319307593</v>
      </c>
      <c r="EN55" s="13">
        <f t="shared" si="145"/>
        <v>-0.34912849088726305</v>
      </c>
      <c r="EO55" s="13">
        <f t="shared" si="145"/>
        <v>-1.9420283231849408E-2</v>
      </c>
      <c r="EP55" s="13">
        <f t="shared" si="145"/>
        <v>-1.0851522235030175E-2</v>
      </c>
      <c r="EQ55" s="13">
        <f t="shared" si="145"/>
        <v>1.2516052378464541E-2</v>
      </c>
      <c r="ER55" s="13">
        <f t="shared" si="145"/>
        <v>-3.7217033192508082E-2</v>
      </c>
      <c r="ES55" s="13">
        <f t="shared" si="145"/>
        <v>6.1635705820111068E-2</v>
      </c>
      <c r="ET55" s="13">
        <f t="shared" si="145"/>
        <v>0.11384155376777207</v>
      </c>
      <c r="EU55" s="13">
        <f t="shared" si="145"/>
        <v>-0.20285398719127731</v>
      </c>
      <c r="EV55" s="13">
        <f t="shared" si="145"/>
        <v>0.69181399749868566</v>
      </c>
      <c r="EW55" s="13">
        <f t="shared" si="145"/>
        <v>-8.5225787910520295E-4</v>
      </c>
      <c r="EX55" s="13">
        <f t="shared" si="145"/>
        <v>-3.3829036800755011E-2</v>
      </c>
      <c r="EY55" s="13">
        <f t="shared" si="145"/>
        <v>1.4880601687942941E-4</v>
      </c>
      <c r="EZ55" s="13">
        <f t="shared" si="145"/>
        <v>9.7857332483455503E-3</v>
      </c>
      <c r="FA55" s="13">
        <f t="shared" si="145"/>
        <v>3.9241640023495773E-4</v>
      </c>
      <c r="FB55" s="13">
        <f t="shared" si="145"/>
        <v>3.5494349319145201E-3</v>
      </c>
      <c r="FC55" s="13">
        <f t="shared" si="145"/>
        <v>3.0716790278556505E-2</v>
      </c>
      <c r="FD55" s="13">
        <f t="shared" si="145"/>
        <v>-0.19069719279475061</v>
      </c>
      <c r="FE55" s="13">
        <f t="shared" si="145"/>
        <v>-5.9226484447405019E-2</v>
      </c>
      <c r="FF55" s="13">
        <f t="shared" si="145"/>
        <v>-9.2135418245850309E-3</v>
      </c>
      <c r="FG55" s="13">
        <f t="shared" si="148"/>
        <v>-4.1468661564346455E-3</v>
      </c>
      <c r="FH55" s="13">
        <f t="shared" si="148"/>
        <v>4.7895517639686361E-3</v>
      </c>
      <c r="FI55" s="13">
        <f t="shared" si="148"/>
        <v>-4.4582478399834584E-2</v>
      </c>
      <c r="FJ55" s="13">
        <f t="shared" si="148"/>
        <v>-1.4548406269927237E-2</v>
      </c>
      <c r="FK55" s="13">
        <f t="shared" si="148"/>
        <v>-2.5094686115713305E-2</v>
      </c>
    </row>
    <row r="56" spans="139:167" x14ac:dyDescent="0.2">
      <c r="EL56" s="3" t="s">
        <v>124</v>
      </c>
      <c r="EM56" s="13">
        <f t="shared" si="147"/>
        <v>1.9561832343746846</v>
      </c>
      <c r="EN56" s="13">
        <f t="shared" si="145"/>
        <v>-0.3405325117982364</v>
      </c>
      <c r="EO56" s="13">
        <f t="shared" si="145"/>
        <v>5.6844092037486331E-3</v>
      </c>
      <c r="EP56" s="13">
        <f t="shared" si="145"/>
        <v>-1.9653343599138179E-3</v>
      </c>
      <c r="EQ56" s="13">
        <f t="shared" si="145"/>
        <v>1.3102100631442503E-2</v>
      </c>
      <c r="ER56" s="13">
        <f t="shared" si="145"/>
        <v>-3.939677565037026E-2</v>
      </c>
      <c r="ES56" s="13">
        <f t="shared" si="145"/>
        <v>5.5191815425994981E-2</v>
      </c>
      <c r="ET56" s="13">
        <f t="shared" si="145"/>
        <v>0.11750146394588155</v>
      </c>
      <c r="EU56" s="13">
        <f t="shared" si="145"/>
        <v>-0.19931671385383692</v>
      </c>
      <c r="EV56" s="13">
        <f t="shared" si="145"/>
        <v>0.2307738794879361</v>
      </c>
      <c r="EW56" s="13">
        <f t="shared" si="145"/>
        <v>-1.1691255295109635E-3</v>
      </c>
      <c r="EX56" s="13">
        <f t="shared" si="145"/>
        <v>-2.3624540319881759E-2</v>
      </c>
      <c r="EY56" s="13">
        <f t="shared" si="145"/>
        <v>1.6220292630497081E-4</v>
      </c>
      <c r="EZ56" s="13">
        <f t="shared" si="145"/>
        <v>2.1273229292100841E-2</v>
      </c>
      <c r="FA56" s="13">
        <f t="shared" si="145"/>
        <v>1.1384767854196252E-4</v>
      </c>
      <c r="FB56" s="13">
        <f t="shared" si="145"/>
        <v>4.8871669881531948E-3</v>
      </c>
      <c r="FC56" s="13">
        <f t="shared" si="145"/>
        <v>2.6547079020308194E-2</v>
      </c>
      <c r="FD56" s="13">
        <f t="shared" si="145"/>
        <v>-0.26397408810501971</v>
      </c>
      <c r="FE56" s="13">
        <f t="shared" si="145"/>
        <v>-1.4638010469153164E-2</v>
      </c>
      <c r="FF56" s="13">
        <f t="shared" si="145"/>
        <v>-3.4926764853167392E-3</v>
      </c>
      <c r="FG56" s="13">
        <f t="shared" si="148"/>
        <v>-1.1223241014236642E-3</v>
      </c>
      <c r="FH56" s="13">
        <f t="shared" si="148"/>
        <v>4.7412377083707541E-3</v>
      </c>
      <c r="FI56" s="13">
        <f t="shared" si="148"/>
        <v>-4.7277711625666942E-2</v>
      </c>
      <c r="FJ56" s="13">
        <f t="shared" si="148"/>
        <v>-1.6045910537657072E-2</v>
      </c>
      <c r="FK56" s="13">
        <f t="shared" si="148"/>
        <v>-3.5480957554905712E-2</v>
      </c>
    </row>
    <row r="57" spans="139:167" x14ac:dyDescent="0.2">
      <c r="EL57" s="3"/>
      <c r="EM57" s="13"/>
    </row>
    <row r="58" spans="139:167" x14ac:dyDescent="0.2">
      <c r="EL58" s="3" t="s">
        <v>125</v>
      </c>
      <c r="EM58" s="13">
        <f>EM39/$EJ$53</f>
        <v>1.6125607447431061</v>
      </c>
      <c r="EN58" s="13">
        <f t="shared" ref="EN58:FK63" si="149">EN39/$EJ$53</f>
        <v>-0.28982969885077997</v>
      </c>
      <c r="EO58" s="13">
        <f t="shared" si="149"/>
        <v>-1.0957937120075811E-2</v>
      </c>
      <c r="EP58" s="13">
        <f t="shared" si="149"/>
        <v>-3.7335297226360801E-3</v>
      </c>
      <c r="EQ58" s="13">
        <f t="shared" si="149"/>
        <v>7.5769596302481985E-3</v>
      </c>
      <c r="ER58" s="13">
        <f t="shared" si="149"/>
        <v>-3.6078022310290933E-2</v>
      </c>
      <c r="ES58" s="13">
        <f t="shared" si="149"/>
        <v>6.6992014522534171E-2</v>
      </c>
      <c r="ET58" s="13">
        <f t="shared" si="149"/>
        <v>7.0090377744473562E-2</v>
      </c>
      <c r="EU58" s="13">
        <f t="shared" si="149"/>
        <v>-0.16502224226099266</v>
      </c>
      <c r="EV58" s="13">
        <f t="shared" si="149"/>
        <v>-0.19772416318671529</v>
      </c>
      <c r="EW58" s="13">
        <f t="shared" si="149"/>
        <v>1.6540067567270558E-3</v>
      </c>
      <c r="EX58" s="13">
        <f t="shared" si="149"/>
        <v>-2.4666603567591969E-2</v>
      </c>
      <c r="EY58" s="13">
        <f t="shared" si="149"/>
        <v>1.2678497232123988E-3</v>
      </c>
      <c r="EZ58" s="13">
        <f t="shared" si="149"/>
        <v>6.5323719680214611E-3</v>
      </c>
      <c r="FA58" s="13">
        <f t="shared" si="149"/>
        <v>1.3492921715433804E-3</v>
      </c>
      <c r="FB58" s="13">
        <f t="shared" si="149"/>
        <v>3.3878728091147922E-3</v>
      </c>
      <c r="FC58" s="13">
        <f t="shared" si="149"/>
        <v>0</v>
      </c>
      <c r="FD58" s="13">
        <f t="shared" si="149"/>
        <v>-7.8446981837327734E-2</v>
      </c>
      <c r="FE58" s="13">
        <f t="shared" si="149"/>
        <v>-2.9634370592867106E-2</v>
      </c>
      <c r="FF58" s="13">
        <f t="shared" si="149"/>
        <v>-6.3462902170914161E-3</v>
      </c>
      <c r="FG58" s="13">
        <f t="shared" si="149"/>
        <v>-3.2143258107676063E-3</v>
      </c>
      <c r="FH58" s="13">
        <f t="shared" si="149"/>
        <v>7.021954077607244E-5</v>
      </c>
      <c r="FI58" s="13">
        <f t="shared" si="149"/>
        <v>-5.6947946175561891E-2</v>
      </c>
      <c r="FJ58" s="13">
        <f t="shared" si="149"/>
        <v>-4.4081527437382306E-2</v>
      </c>
      <c r="FK58" s="13">
        <f t="shared" si="149"/>
        <v>-4.5176337974315514E-2</v>
      </c>
    </row>
    <row r="59" spans="139:167" x14ac:dyDescent="0.2">
      <c r="EL59" s="3" t="s">
        <v>125</v>
      </c>
      <c r="EM59" s="13">
        <f t="shared" ref="EM59:FB63" si="150">EM40/$EJ$53</f>
        <v>1.3752499520327439</v>
      </c>
      <c r="EN59" s="13">
        <f t="shared" si="150"/>
        <v>-0.30708470458289772</v>
      </c>
      <c r="EO59" s="13">
        <f t="shared" si="150"/>
        <v>-2.707248312213428E-2</v>
      </c>
      <c r="EP59" s="13">
        <f t="shared" si="150"/>
        <v>-1.2785876770266456E-2</v>
      </c>
      <c r="EQ59" s="13">
        <f t="shared" si="150"/>
        <v>5.9309917359007891E-3</v>
      </c>
      <c r="ER59" s="13">
        <f t="shared" si="150"/>
        <v>-4.8080369647028644E-2</v>
      </c>
      <c r="ES59" s="13">
        <f t="shared" si="150"/>
        <v>6.0807809988000935E-2</v>
      </c>
      <c r="ET59" s="13">
        <f t="shared" si="150"/>
        <v>6.2531788524610249E-2</v>
      </c>
      <c r="EU59" s="13">
        <f t="shared" si="150"/>
        <v>-0.20487130749102911</v>
      </c>
      <c r="EV59" s="13">
        <f t="shared" si="150"/>
        <v>0.17539754715026212</v>
      </c>
      <c r="EW59" s="13">
        <f t="shared" si="150"/>
        <v>1.3693551877718424E-3</v>
      </c>
      <c r="EX59" s="13">
        <f t="shared" si="150"/>
        <v>-3.446026701347276E-2</v>
      </c>
      <c r="EY59" s="13">
        <f t="shared" si="150"/>
        <v>8.8540455282367779E-4</v>
      </c>
      <c r="EZ59" s="13">
        <f t="shared" si="150"/>
        <v>-1.885256591172048E-3</v>
      </c>
      <c r="FA59" s="13">
        <f t="shared" si="150"/>
        <v>2.5396975435826967E-3</v>
      </c>
      <c r="FB59" s="13">
        <f t="shared" si="150"/>
        <v>1.728703889959075E-3</v>
      </c>
      <c r="FC59" s="13">
        <f t="shared" si="149"/>
        <v>0</v>
      </c>
      <c r="FD59" s="13">
        <f t="shared" si="149"/>
        <v>-7.097003628890261E-2</v>
      </c>
      <c r="FE59" s="13">
        <f t="shared" si="149"/>
        <v>-3.8985293361332267E-2</v>
      </c>
      <c r="FF59" s="13">
        <f t="shared" si="149"/>
        <v>-8.7796256424410475E-3</v>
      </c>
      <c r="FG59" s="13">
        <f t="shared" si="149"/>
        <v>-4.7914518397523895E-3</v>
      </c>
      <c r="FH59" s="13">
        <f t="shared" si="149"/>
        <v>-3.4262914139405521E-3</v>
      </c>
      <c r="FI59" s="13">
        <f t="shared" si="149"/>
        <v>-9.7287575681133082E-2</v>
      </c>
      <c r="FJ59" s="13">
        <f t="shared" si="149"/>
        <v>-4.4207640472287479E-2</v>
      </c>
      <c r="FK59" s="13">
        <f t="shared" si="149"/>
        <v>-7.9808768875305622E-2</v>
      </c>
    </row>
    <row r="60" spans="139:167" x14ac:dyDescent="0.2">
      <c r="EL60" s="3" t="s">
        <v>125</v>
      </c>
      <c r="EM60" s="13">
        <f t="shared" si="150"/>
        <v>1.5194202876627561</v>
      </c>
      <c r="EN60" s="13">
        <f t="shared" si="149"/>
        <v>-0.28659983227383207</v>
      </c>
      <c r="EO60" s="13">
        <f t="shared" si="149"/>
        <v>-1.3147743963868809E-2</v>
      </c>
      <c r="EP60" s="13">
        <f t="shared" si="149"/>
        <v>-1.0785523393845874E-2</v>
      </c>
      <c r="EQ60" s="13">
        <f t="shared" si="149"/>
        <v>5.2434172437699524E-3</v>
      </c>
      <c r="ER60" s="13">
        <f t="shared" si="149"/>
        <v>-5.8838235573401558E-2</v>
      </c>
      <c r="ES60" s="13">
        <f t="shared" si="149"/>
        <v>5.4669413968070305E-2</v>
      </c>
      <c r="ET60" s="13">
        <f t="shared" si="149"/>
        <v>6.1009582044665465E-2</v>
      </c>
      <c r="EU60" s="13">
        <f t="shared" si="149"/>
        <v>-0.15430579665673441</v>
      </c>
      <c r="EV60" s="13">
        <f t="shared" si="149"/>
        <v>0.26409690670215419</v>
      </c>
      <c r="EW60" s="13">
        <f t="shared" si="149"/>
        <v>1.4364294207813016E-3</v>
      </c>
      <c r="EX60" s="13">
        <f t="shared" si="149"/>
        <v>-3.2560196825948816E-2</v>
      </c>
      <c r="EY60" s="13">
        <f t="shared" si="149"/>
        <v>1.0469685387847958E-3</v>
      </c>
      <c r="EZ60" s="13">
        <f t="shared" si="149"/>
        <v>-2.9059056554483933E-3</v>
      </c>
      <c r="FA60" s="13">
        <f t="shared" si="149"/>
        <v>3.0537160592457964E-3</v>
      </c>
      <c r="FB60" s="13">
        <f t="shared" si="149"/>
        <v>2.8255268710334E-3</v>
      </c>
      <c r="FC60" s="13">
        <f t="shared" si="149"/>
        <v>0</v>
      </c>
      <c r="FD60" s="13">
        <f t="shared" si="149"/>
        <v>-7.1598155138653544E-2</v>
      </c>
      <c r="FE60" s="13">
        <f t="shared" si="149"/>
        <v>-5.030826862840071E-2</v>
      </c>
      <c r="FF60" s="13">
        <f t="shared" si="149"/>
        <v>-7.1629030366049283E-3</v>
      </c>
      <c r="FG60" s="13">
        <f t="shared" si="149"/>
        <v>-3.9534688186404375E-3</v>
      </c>
      <c r="FH60" s="13">
        <f t="shared" si="149"/>
        <v>-2.2205189933562049E-3</v>
      </c>
      <c r="FI60" s="13">
        <f t="shared" si="149"/>
        <v>-1.5722792904803072E-2</v>
      </c>
      <c r="FJ60" s="13">
        <f t="shared" si="149"/>
        <v>-1.3059435065372675E-2</v>
      </c>
      <c r="FK60" s="13">
        <f t="shared" si="149"/>
        <v>-4.6652800803526899E-2</v>
      </c>
    </row>
    <row r="61" spans="139:167" x14ac:dyDescent="0.2">
      <c r="EL61" s="3" t="s">
        <v>125</v>
      </c>
      <c r="EM61" s="13">
        <f>EM42/$EJ$53</f>
        <v>1.7186037459779337</v>
      </c>
      <c r="EN61" s="13">
        <f t="shared" si="149"/>
        <v>-0.28330417189798002</v>
      </c>
      <c r="EO61" s="13">
        <f t="shared" si="149"/>
        <v>-1.2111698988753829E-2</v>
      </c>
      <c r="EP61" s="13">
        <f t="shared" si="149"/>
        <v>-8.2719819954306661E-3</v>
      </c>
      <c r="EQ61" s="13">
        <f t="shared" si="149"/>
        <v>6.7634476851667936E-3</v>
      </c>
      <c r="ER61" s="13">
        <f t="shared" si="149"/>
        <v>-5.0332601544620222E-2</v>
      </c>
      <c r="ES61" s="13">
        <f t="shared" si="149"/>
        <v>6.6559618434480813E-2</v>
      </c>
      <c r="ET61" s="13">
        <f t="shared" si="149"/>
        <v>6.7847834382026601E-2</v>
      </c>
      <c r="EU61" s="13">
        <f t="shared" si="149"/>
        <v>-0.13671905042207644</v>
      </c>
      <c r="EV61" s="13">
        <f t="shared" si="149"/>
        <v>0.19936650034881917</v>
      </c>
      <c r="EW61" s="13">
        <f t="shared" si="149"/>
        <v>1.3835890219984881E-3</v>
      </c>
      <c r="EX61" s="13">
        <f t="shared" si="149"/>
        <v>-2.8349297433952866E-2</v>
      </c>
      <c r="EY61" s="13">
        <f t="shared" si="149"/>
        <v>1.1248696729455052E-3</v>
      </c>
      <c r="EZ61" s="13">
        <f t="shared" si="149"/>
        <v>4.1692156742272335E-3</v>
      </c>
      <c r="FA61" s="13">
        <f t="shared" si="149"/>
        <v>2.0472510570554228E-3</v>
      </c>
      <c r="FB61" s="13">
        <f t="shared" si="149"/>
        <v>3.0816520977389721E-3</v>
      </c>
      <c r="FC61" s="13">
        <f t="shared" si="149"/>
        <v>0</v>
      </c>
      <c r="FD61" s="13">
        <f t="shared" si="149"/>
        <v>-2.672356751093111E-2</v>
      </c>
      <c r="FE61" s="13">
        <f t="shared" si="149"/>
        <v>-4.9102905362318927E-2</v>
      </c>
      <c r="FF61" s="13">
        <f t="shared" si="149"/>
        <v>-7.1497367413799161E-3</v>
      </c>
      <c r="FG61" s="13">
        <f t="shared" si="149"/>
        <v>-2.8665642878380948E-3</v>
      </c>
      <c r="FH61" s="13">
        <f t="shared" si="149"/>
        <v>-1.1253881754062361E-3</v>
      </c>
      <c r="FI61" s="13">
        <f t="shared" si="149"/>
        <v>-1.884509776488702E-2</v>
      </c>
      <c r="FJ61" s="13">
        <f t="shared" si="149"/>
        <v>-2.1713353482239614E-2</v>
      </c>
      <c r="FK61" s="13">
        <f t="shared" si="149"/>
        <v>-1.1897677079912435E-2</v>
      </c>
    </row>
    <row r="62" spans="139:167" x14ac:dyDescent="0.2">
      <c r="EL62" s="3" t="s">
        <v>125</v>
      </c>
      <c r="EM62" s="13">
        <f t="shared" si="150"/>
        <v>1.5201800630683464</v>
      </c>
      <c r="EN62" s="13">
        <f t="shared" si="149"/>
        <v>-0.2886564879264672</v>
      </c>
      <c r="EO62" s="13">
        <f t="shared" si="149"/>
        <v>-2.5608800626734929E-2</v>
      </c>
      <c r="EP62" s="13">
        <f t="shared" si="149"/>
        <v>-1.4627102404414418E-2</v>
      </c>
      <c r="EQ62" s="13">
        <f t="shared" si="149"/>
        <v>5.4533671180435556E-3</v>
      </c>
      <c r="ER62" s="13">
        <f t="shared" si="149"/>
        <v>-7.0694757313041284E-2</v>
      </c>
      <c r="ES62" s="13">
        <f t="shared" si="149"/>
        <v>6.5892695642466775E-2</v>
      </c>
      <c r="ET62" s="13">
        <f t="shared" si="149"/>
        <v>6.365739276751585E-2</v>
      </c>
      <c r="EU62" s="13">
        <f t="shared" si="149"/>
        <v>-0.18166469726823598</v>
      </c>
      <c r="EV62" s="13">
        <f t="shared" si="149"/>
        <v>-0.61431897792212509</v>
      </c>
      <c r="EW62" s="13">
        <f t="shared" si="149"/>
        <v>2.127080269258745E-3</v>
      </c>
      <c r="EX62" s="13">
        <f t="shared" si="149"/>
        <v>-3.0559163428084155E-2</v>
      </c>
      <c r="EY62" s="13">
        <f t="shared" si="149"/>
        <v>1.0744117379242687E-3</v>
      </c>
      <c r="EZ62" s="13">
        <f t="shared" si="149"/>
        <v>3.6823987172844895E-3</v>
      </c>
      <c r="FA62" s="13">
        <f t="shared" si="149"/>
        <v>1.9203750065483287E-3</v>
      </c>
      <c r="FB62" s="13">
        <f t="shared" si="149"/>
        <v>2.9269981561909023E-3</v>
      </c>
      <c r="FC62" s="13">
        <f t="shared" si="149"/>
        <v>0</v>
      </c>
      <c r="FD62" s="13">
        <f t="shared" si="149"/>
        <v>-0.12333578111422853</v>
      </c>
      <c r="FE62" s="13">
        <f t="shared" si="149"/>
        <v>-7.631379694076694E-2</v>
      </c>
      <c r="FF62" s="13">
        <f t="shared" si="149"/>
        <v>-9.4883975455923308E-3</v>
      </c>
      <c r="FG62" s="13">
        <f t="shared" si="149"/>
        <v>-5.058253197764824E-3</v>
      </c>
      <c r="FH62" s="13">
        <f t="shared" si="149"/>
        <v>-1.4636290520718296E-3</v>
      </c>
      <c r="FI62" s="13">
        <f t="shared" si="149"/>
        <v>-7.277811717389096E-2</v>
      </c>
      <c r="FJ62" s="13">
        <f t="shared" si="149"/>
        <v>-3.4542274600664495E-2</v>
      </c>
      <c r="FK62" s="13">
        <f t="shared" si="149"/>
        <v>-6.1856083721237284E-2</v>
      </c>
    </row>
    <row r="63" spans="139:167" x14ac:dyDescent="0.2">
      <c r="EL63" s="3" t="s">
        <v>125</v>
      </c>
      <c r="EM63" s="13">
        <f t="shared" si="150"/>
        <v>1.6570862924483494</v>
      </c>
      <c r="EN63" s="13">
        <f t="shared" si="149"/>
        <v>-0.27677573194963029</v>
      </c>
      <c r="EO63" s="13">
        <f t="shared" si="149"/>
        <v>-7.8880388414456961E-3</v>
      </c>
      <c r="EP63" s="13">
        <f t="shared" si="149"/>
        <v>-7.9421239748860041E-3</v>
      </c>
      <c r="EQ63" s="13">
        <f t="shared" si="149"/>
        <v>7.3069073143282783E-3</v>
      </c>
      <c r="ER63" s="13">
        <f t="shared" si="149"/>
        <v>-3.3767582145577381E-2</v>
      </c>
      <c r="ES63" s="13">
        <f t="shared" si="149"/>
        <v>6.4878704135987772E-2</v>
      </c>
      <c r="ET63" s="13">
        <f t="shared" si="149"/>
        <v>6.9945652263529112E-2</v>
      </c>
      <c r="EU63" s="13">
        <f t="shared" si="149"/>
        <v>-0.1766199827149755</v>
      </c>
      <c r="EV63" s="13">
        <f t="shared" si="149"/>
        <v>-0.23577611312415395</v>
      </c>
      <c r="EW63" s="13">
        <f t="shared" si="149"/>
        <v>2.4452256074499632E-3</v>
      </c>
      <c r="EX63" s="13">
        <f t="shared" si="149"/>
        <v>-2.3905402424366621E-2</v>
      </c>
      <c r="EY63" s="13">
        <f t="shared" si="149"/>
        <v>1.0213094884272099E-3</v>
      </c>
      <c r="EZ63" s="13">
        <f t="shared" si="149"/>
        <v>1.2401931063545016E-2</v>
      </c>
      <c r="FA63" s="13">
        <f t="shared" si="149"/>
        <v>2.4949338916268157E-3</v>
      </c>
      <c r="FB63" s="13">
        <f t="shared" si="149"/>
        <v>3.0718430034610599E-3</v>
      </c>
      <c r="FC63" s="13">
        <f t="shared" si="149"/>
        <v>0</v>
      </c>
      <c r="FD63" s="13">
        <f t="shared" si="149"/>
        <v>3.3564677173844218E-2</v>
      </c>
      <c r="FE63" s="13">
        <f t="shared" si="149"/>
        <v>-1.3156686935162778E-2</v>
      </c>
      <c r="FF63" s="13">
        <f t="shared" si="149"/>
        <v>-5.1010989281889138E-3</v>
      </c>
      <c r="FG63" s="13">
        <f t="shared" si="149"/>
        <v>-2.4484303691906907E-3</v>
      </c>
      <c r="FH63" s="13">
        <f t="shared" si="149"/>
        <v>-2.2463225969551726E-4</v>
      </c>
      <c r="FI63" s="13">
        <f t="shared" si="149"/>
        <v>-4.6615641587620119E-2</v>
      </c>
      <c r="FJ63" s="13">
        <f t="shared" si="149"/>
        <v>-1.6094741758452109E-2</v>
      </c>
      <c r="FK63" s="13">
        <f t="shared" si="149"/>
        <v>-4.5870062568611099E-2</v>
      </c>
    </row>
    <row r="65" spans="141:167" x14ac:dyDescent="0.2">
      <c r="EK65" s="3"/>
    </row>
    <row r="66" spans="141:167" x14ac:dyDescent="0.2">
      <c r="EK66" s="37" t="s">
        <v>196</v>
      </c>
      <c r="EL66" s="3" t="s">
        <v>124</v>
      </c>
      <c r="EM66" s="13">
        <f>AVERAGE(EM51:EM56)</f>
        <v>2.0738693539568289</v>
      </c>
      <c r="EN66" s="13">
        <f t="shared" ref="EN66:FK66" si="151">AVERAGE(EN51:EN56)</f>
        <v>-0.35050347504788187</v>
      </c>
      <c r="EO66" s="13">
        <f t="shared" si="151"/>
        <v>-9.1011920976734884E-3</v>
      </c>
      <c r="EP66" s="13">
        <f t="shared" si="151"/>
        <v>-7.087257611035909E-3</v>
      </c>
      <c r="EQ66" s="13">
        <f t="shared" si="151"/>
        <v>1.2509626252953267E-2</v>
      </c>
      <c r="ER66" s="13">
        <f t="shared" si="151"/>
        <v>-2.7643426356551704E-2</v>
      </c>
      <c r="ES66" s="13">
        <f t="shared" si="151"/>
        <v>5.8301128705896682E-2</v>
      </c>
      <c r="ET66" s="13">
        <f t="shared" si="151"/>
        <v>0.11690502479076875</v>
      </c>
      <c r="EU66" s="13">
        <f t="shared" si="151"/>
        <v>-0.19482578343406168</v>
      </c>
      <c r="EV66" s="13">
        <f t="shared" si="151"/>
        <v>0.26196146375450163</v>
      </c>
      <c r="EW66" s="13">
        <f t="shared" si="151"/>
        <v>-8.8624200929538681E-4</v>
      </c>
      <c r="EX66" s="13">
        <f t="shared" si="151"/>
        <v>-3.1908108224390448E-2</v>
      </c>
      <c r="EY66" s="13">
        <f t="shared" si="151"/>
        <v>1.3975153128326076E-4</v>
      </c>
      <c r="EZ66" s="13">
        <f t="shared" si="151"/>
        <v>1.4184361880150773E-2</v>
      </c>
      <c r="FA66" s="13">
        <f t="shared" si="151"/>
        <v>4.724668450594347E-4</v>
      </c>
      <c r="FB66" s="13">
        <f t="shared" si="151"/>
        <v>4.3562883724879813E-3</v>
      </c>
      <c r="FC66" s="13">
        <f t="shared" si="151"/>
        <v>2.7725824683853581E-2</v>
      </c>
      <c r="FD66" s="13">
        <f t="shared" si="151"/>
        <v>-0.15883520485564509</v>
      </c>
      <c r="FE66" s="13">
        <f t="shared" si="151"/>
        <v>-4.0014525739384167E-2</v>
      </c>
      <c r="FF66" s="13">
        <f t="shared" si="151"/>
        <v>-5.4940234913561266E-3</v>
      </c>
      <c r="FG66" s="13">
        <f t="shared" si="151"/>
        <v>-2.4488351104459392E-3</v>
      </c>
      <c r="FH66" s="13">
        <f t="shared" si="151"/>
        <v>6.1591447545749902E-3</v>
      </c>
      <c r="FI66" s="13">
        <f t="shared" si="151"/>
        <v>-3.3667869851425815E-2</v>
      </c>
      <c r="FJ66" s="13">
        <f t="shared" si="151"/>
        <v>-2.2257117471558799E-2</v>
      </c>
      <c r="FK66" s="13">
        <f t="shared" si="151"/>
        <v>-3.3618990690887744E-2</v>
      </c>
    </row>
    <row r="67" spans="141:167" x14ac:dyDescent="0.2">
      <c r="EL67" s="3" t="s">
        <v>125</v>
      </c>
      <c r="EM67" s="13">
        <f>AVERAGE(EM58:EM63)</f>
        <v>1.5671835143222059</v>
      </c>
      <c r="EN67" s="13">
        <f t="shared" ref="EN67:FK67" si="152">AVERAGE(EN58:EN63)</f>
        <v>-0.2887084379135979</v>
      </c>
      <c r="EO67" s="13">
        <f t="shared" si="152"/>
        <v>-1.6131117110502226E-2</v>
      </c>
      <c r="EP67" s="13">
        <f t="shared" si="152"/>
        <v>-9.6910230435799157E-3</v>
      </c>
      <c r="EQ67" s="13">
        <f t="shared" si="152"/>
        <v>6.3791817879095937E-3</v>
      </c>
      <c r="ER67" s="13">
        <f t="shared" si="152"/>
        <v>-4.9631928088993339E-2</v>
      </c>
      <c r="ES67" s="13">
        <f t="shared" si="152"/>
        <v>6.3300042781923457E-2</v>
      </c>
      <c r="ET67" s="13">
        <f t="shared" si="152"/>
        <v>6.5847104621136812E-2</v>
      </c>
      <c r="EU67" s="13">
        <f t="shared" si="152"/>
        <v>-0.16986717946900734</v>
      </c>
      <c r="EV67" s="13">
        <f t="shared" si="152"/>
        <v>-6.8159716671959802E-2</v>
      </c>
      <c r="EW67" s="13">
        <f t="shared" si="152"/>
        <v>1.7359477106645659E-3</v>
      </c>
      <c r="EX67" s="13">
        <f t="shared" si="152"/>
        <v>-2.9083488448902864E-2</v>
      </c>
      <c r="EY67" s="13">
        <f t="shared" si="152"/>
        <v>1.0701356190196427E-3</v>
      </c>
      <c r="EZ67" s="13">
        <f t="shared" si="152"/>
        <v>3.6657925294096261E-3</v>
      </c>
      <c r="FA67" s="13">
        <f t="shared" si="152"/>
        <v>2.2342109549337397E-3</v>
      </c>
      <c r="FB67" s="13">
        <f t="shared" si="152"/>
        <v>2.8370994712497003E-3</v>
      </c>
      <c r="FC67" s="13">
        <f t="shared" si="152"/>
        <v>0</v>
      </c>
      <c r="FD67" s="13">
        <f t="shared" si="152"/>
        <v>-5.6251640786033223E-2</v>
      </c>
      <c r="FE67" s="13">
        <f t="shared" si="152"/>
        <v>-4.2916886970141455E-2</v>
      </c>
      <c r="FF67" s="13">
        <f t="shared" si="152"/>
        <v>-7.3380086852164253E-3</v>
      </c>
      <c r="FG67" s="13">
        <f t="shared" si="152"/>
        <v>-3.7220823873256735E-3</v>
      </c>
      <c r="FH67" s="13">
        <f t="shared" si="152"/>
        <v>-1.3983733922823781E-3</v>
      </c>
      <c r="FI67" s="13">
        <f t="shared" si="152"/>
        <v>-5.1366195214649357E-2</v>
      </c>
      <c r="FJ67" s="13">
        <f t="shared" si="152"/>
        <v>-2.8949828802733113E-2</v>
      </c>
      <c r="FK67" s="13">
        <f t="shared" si="152"/>
        <v>-4.8543621837151475E-2</v>
      </c>
    </row>
    <row r="69" spans="141:167" x14ac:dyDescent="0.2">
      <c r="EK69" s="37" t="s">
        <v>197</v>
      </c>
      <c r="EL69" s="3" t="s">
        <v>124</v>
      </c>
      <c r="EM69" s="37">
        <f>STDEV(EM51:EM56)</f>
        <v>0.12001785000057036</v>
      </c>
      <c r="EN69" s="37">
        <f t="shared" ref="EN69:FK69" si="153">STDEV(EN51:EN56)</f>
        <v>1.075854108093763E-2</v>
      </c>
      <c r="EO69" s="37">
        <f t="shared" si="153"/>
        <v>1.0322412136179994E-2</v>
      </c>
      <c r="EP69" s="37">
        <f t="shared" si="153"/>
        <v>3.9437268429369015E-3</v>
      </c>
      <c r="EQ69" s="37">
        <f t="shared" si="153"/>
        <v>1.0885003204497165E-3</v>
      </c>
      <c r="ER69" s="37">
        <f t="shared" si="153"/>
        <v>1.3071704034904531E-2</v>
      </c>
      <c r="ES69" s="37">
        <f t="shared" si="153"/>
        <v>2.9508393191189654E-3</v>
      </c>
      <c r="ET69" s="37">
        <f t="shared" si="153"/>
        <v>5.4513856652810113E-3</v>
      </c>
      <c r="EU69" s="37">
        <f t="shared" si="153"/>
        <v>1.3721364906558188E-2</v>
      </c>
      <c r="EV69" s="37">
        <f t="shared" si="153"/>
        <v>0.63230172495985726</v>
      </c>
      <c r="EW69" s="37">
        <f t="shared" si="153"/>
        <v>2.585766453553384E-4</v>
      </c>
      <c r="EX69" s="37">
        <f t="shared" si="153"/>
        <v>4.7750740932035523E-3</v>
      </c>
      <c r="EY69" s="37">
        <f t="shared" si="153"/>
        <v>1.9757590507800837E-5</v>
      </c>
      <c r="EZ69" s="37">
        <f t="shared" si="153"/>
        <v>5.4446416721639444E-3</v>
      </c>
      <c r="FA69" s="37">
        <f t="shared" si="153"/>
        <v>3.245827789716416E-4</v>
      </c>
      <c r="FB69" s="37">
        <f t="shared" si="153"/>
        <v>7.6140044813451449E-4</v>
      </c>
      <c r="FC69" s="37">
        <f t="shared" si="153"/>
        <v>5.215167102896775E-3</v>
      </c>
      <c r="FD69" s="37">
        <f t="shared" si="153"/>
        <v>0.10864919261953455</v>
      </c>
      <c r="FE69" s="37">
        <f t="shared" si="153"/>
        <v>1.825592321605608E-2</v>
      </c>
      <c r="FF69" s="37">
        <f t="shared" si="153"/>
        <v>2.5102606216080899E-3</v>
      </c>
      <c r="FG69" s="37">
        <f t="shared" si="153"/>
        <v>1.2111251849700494E-3</v>
      </c>
      <c r="FH69" s="37">
        <f>STDEV(FH51:FH56)</f>
        <v>2.8601024166527902E-3</v>
      </c>
      <c r="FI69" s="37">
        <f t="shared" si="153"/>
        <v>1.4732714403162131E-2</v>
      </c>
      <c r="FJ69" s="37">
        <f t="shared" si="153"/>
        <v>7.634129192213214E-3</v>
      </c>
      <c r="FK69" s="37">
        <f t="shared" si="153"/>
        <v>1.5721894679050202E-2</v>
      </c>
    </row>
    <row r="70" spans="141:167" x14ac:dyDescent="0.2">
      <c r="EL70" s="3" t="s">
        <v>125</v>
      </c>
      <c r="EM70" s="37">
        <f>STDEV(EM58:EM63)</f>
        <v>0.12198264769545139</v>
      </c>
      <c r="EN70" s="37">
        <f t="shared" ref="EN70:FK70" si="154">STDEV(EN58:EN63)</f>
        <v>1.0148782016830941E-2</v>
      </c>
      <c r="EO70" s="37">
        <f t="shared" si="154"/>
        <v>8.1154955851999496E-3</v>
      </c>
      <c r="EP70" s="37">
        <f t="shared" si="154"/>
        <v>3.89114333276675E-3</v>
      </c>
      <c r="EQ70" s="37">
        <f t="shared" si="154"/>
        <v>9.788743450662679E-4</v>
      </c>
      <c r="ER70" s="37">
        <f t="shared" si="154"/>
        <v>1.390455309155565E-2</v>
      </c>
      <c r="ES70" s="37">
        <f t="shared" si="154"/>
        <v>4.7784618302530698E-3</v>
      </c>
      <c r="ET70" s="37">
        <f t="shared" si="154"/>
        <v>3.9495357360567803E-3</v>
      </c>
      <c r="EU70" s="37">
        <f t="shared" si="154"/>
        <v>2.3556312391270678E-2</v>
      </c>
      <c r="EV70" s="37">
        <f t="shared" si="154"/>
        <v>0.34189384964915781</v>
      </c>
      <c r="EW70" s="37">
        <f t="shared" si="154"/>
        <v>4.4967367334253845E-4</v>
      </c>
      <c r="EX70" s="37">
        <f t="shared" si="154"/>
        <v>4.2434737867531403E-3</v>
      </c>
      <c r="EY70" s="37">
        <f t="shared" si="154"/>
        <v>1.2581831369234357E-4</v>
      </c>
      <c r="EZ70" s="37">
        <f t="shared" si="154"/>
        <v>5.6354674724581272E-3</v>
      </c>
      <c r="FA70" s="37">
        <f t="shared" si="154"/>
        <v>5.9150915135211025E-4</v>
      </c>
      <c r="FB70" s="37">
        <f t="shared" si="154"/>
        <v>5.7532916595552999E-4</v>
      </c>
      <c r="FC70" s="37">
        <f t="shared" si="154"/>
        <v>0</v>
      </c>
      <c r="FD70" s="37">
        <f t="shared" si="154"/>
        <v>5.3635696695614847E-2</v>
      </c>
      <c r="FE70" s="37">
        <f t="shared" si="154"/>
        <v>2.1381324176448044E-2</v>
      </c>
      <c r="FF70" s="37">
        <f t="shared" si="154"/>
        <v>1.5972357869959645E-3</v>
      </c>
      <c r="FG70" s="37">
        <f t="shared" si="154"/>
        <v>1.0577675135811022E-3</v>
      </c>
      <c r="FH70" s="37">
        <f t="shared" si="154"/>
        <v>1.2962706176608359E-3</v>
      </c>
      <c r="FI70" s="37">
        <f t="shared" si="154"/>
        <v>3.1461218021709286E-2</v>
      </c>
      <c r="FJ70" s="37">
        <f t="shared" si="154"/>
        <v>1.3879258061040088E-2</v>
      </c>
      <c r="FK70" s="37">
        <f t="shared" si="154"/>
        <v>2.244868838858859E-2</v>
      </c>
    </row>
    <row r="72" spans="141:167" x14ac:dyDescent="0.2">
      <c r="EK72" s="37" t="s">
        <v>198</v>
      </c>
      <c r="EL72" s="3" t="s">
        <v>124</v>
      </c>
      <c r="EM72" s="37">
        <f>PERCENTILE(EM51:EM56, 0.25)</f>
        <v>1.9972588169403824</v>
      </c>
      <c r="EN72" s="37">
        <f t="shared" ref="EN72:FK72" si="155">PERCENTILE(EN51:EN56, 0.25)</f>
        <v>-0.35123145955087087</v>
      </c>
      <c r="EO72" s="37">
        <f t="shared" si="155"/>
        <v>-1.8219699768008767E-2</v>
      </c>
      <c r="EP72" s="37">
        <f t="shared" si="155"/>
        <v>-1.049792824694282E-2</v>
      </c>
      <c r="EQ72" s="37">
        <f t="shared" si="155"/>
        <v>1.1577046557099339E-2</v>
      </c>
      <c r="ER72" s="37">
        <f t="shared" si="155"/>
        <v>-3.821311343168432E-2</v>
      </c>
      <c r="ES72" s="37">
        <f t="shared" si="155"/>
        <v>5.5683243219577544E-2</v>
      </c>
      <c r="ET72" s="37">
        <f t="shared" si="155"/>
        <v>0.11361932211743894</v>
      </c>
      <c r="EU72" s="37">
        <f t="shared" si="155"/>
        <v>-0.20196966885691722</v>
      </c>
      <c r="EV72" s="37">
        <f t="shared" si="155"/>
        <v>-0.15299006094626433</v>
      </c>
      <c r="EW72" s="37">
        <f t="shared" si="155"/>
        <v>-1.0976089525641395E-3</v>
      </c>
      <c r="EX72" s="37">
        <f t="shared" si="155"/>
        <v>-3.5084408634308839E-2</v>
      </c>
      <c r="EY72" s="37">
        <f t="shared" si="155"/>
        <v>1.2979643233120095E-4</v>
      </c>
      <c r="EZ72" s="37">
        <f t="shared" si="155"/>
        <v>1.0903873634935668E-2</v>
      </c>
      <c r="FA72" s="37">
        <f t="shared" si="155"/>
        <v>1.8348985896521133E-4</v>
      </c>
      <c r="FB72" s="37">
        <f t="shared" si="155"/>
        <v>3.7892398595675671E-3</v>
      </c>
      <c r="FC72" s="37">
        <f t="shared" si="155"/>
        <v>2.4857495283407791E-2</v>
      </c>
      <c r="FD72" s="37">
        <f t="shared" si="155"/>
        <v>-0.23462378577574458</v>
      </c>
      <c r="FE72" s="37">
        <f t="shared" si="155"/>
        <v>-5.4839791682756794E-2</v>
      </c>
      <c r="FF72" s="37">
        <f t="shared" si="155"/>
        <v>-7.0187801361412464E-3</v>
      </c>
      <c r="FG72" s="37">
        <f t="shared" si="155"/>
        <v>-3.3284092724918369E-3</v>
      </c>
      <c r="FH72" s="37">
        <f t="shared" si="155"/>
        <v>4.7533162222702244E-3</v>
      </c>
      <c r="FI72" s="37">
        <f t="shared" si="155"/>
        <v>-4.6603903319208856E-2</v>
      </c>
      <c r="FJ72" s="37">
        <f t="shared" si="155"/>
        <v>-2.7692911693641888E-2</v>
      </c>
      <c r="FK72" s="37">
        <f t="shared" si="155"/>
        <v>-3.4512042828232094E-2</v>
      </c>
    </row>
    <row r="73" spans="141:167" x14ac:dyDescent="0.2">
      <c r="EL73" s="3" t="s">
        <v>125</v>
      </c>
      <c r="EM73" s="37">
        <f>PERCENTILE(EM58:EM63, 0.25)</f>
        <v>1.5196102315141538</v>
      </c>
      <c r="EN73" s="37">
        <f t="shared" ref="EN73:FK73" si="156">PERCENTILE(EN58:EN63, 0.25)</f>
        <v>-0.28953639611970178</v>
      </c>
      <c r="EO73" s="37">
        <f t="shared" si="156"/>
        <v>-2.2493536461018399E-2</v>
      </c>
      <c r="EP73" s="37">
        <f t="shared" si="156"/>
        <v>-1.228578842616131E-2</v>
      </c>
      <c r="EQ73" s="37">
        <f t="shared" si="156"/>
        <v>5.572773272507864E-3</v>
      </c>
      <c r="ER73" s="37">
        <f t="shared" si="156"/>
        <v>-5.6711827066206227E-2</v>
      </c>
      <c r="ES73" s="37">
        <f t="shared" si="156"/>
        <v>6.1825533524997645E-2</v>
      </c>
      <c r="ET73" s="37">
        <f t="shared" si="156"/>
        <v>6.2813189585336646E-2</v>
      </c>
      <c r="EU73" s="37">
        <f t="shared" si="156"/>
        <v>-0.18040351862992085</v>
      </c>
      <c r="EV73" s="37">
        <f t="shared" si="156"/>
        <v>-0.22626312563979428</v>
      </c>
      <c r="EW73" s="37">
        <f t="shared" si="156"/>
        <v>1.3967991216941914E-3</v>
      </c>
      <c r="EX73" s="37">
        <f t="shared" si="156"/>
        <v>-3.2059938476482648E-2</v>
      </c>
      <c r="EY73" s="37">
        <f t="shared" si="156"/>
        <v>1.0277242510166064E-3</v>
      </c>
      <c r="EZ73" s="37">
        <f t="shared" si="156"/>
        <v>-4.9334276405791364E-4</v>
      </c>
      <c r="FA73" s="37">
        <f t="shared" si="156"/>
        <v>1.9520940191751022E-3</v>
      </c>
      <c r="FB73" s="37">
        <f t="shared" si="156"/>
        <v>2.8508946923227756E-3</v>
      </c>
      <c r="FC73" s="37">
        <f t="shared" si="156"/>
        <v>0</v>
      </c>
      <c r="FD73" s="37">
        <f t="shared" si="156"/>
        <v>-7.6734775162659183E-2</v>
      </c>
      <c r="FE73" s="37">
        <f t="shared" si="156"/>
        <v>-5.0006927811880264E-2</v>
      </c>
      <c r="FF73" s="37">
        <f t="shared" si="156"/>
        <v>-8.3754449909820179E-3</v>
      </c>
      <c r="FG73" s="37">
        <f t="shared" si="156"/>
        <v>-4.5819560844744013E-3</v>
      </c>
      <c r="FH73" s="37">
        <f t="shared" si="156"/>
        <v>-2.0312965080351111E-3</v>
      </c>
      <c r="FI73" s="37">
        <f t="shared" si="156"/>
        <v>-6.8820574424308695E-2</v>
      </c>
      <c r="FJ73" s="37">
        <f t="shared" si="156"/>
        <v>-4.1696714228202855E-2</v>
      </c>
      <c r="FK73" s="37">
        <f t="shared" si="156"/>
        <v>-5.8055262991809686E-2</v>
      </c>
    </row>
    <row r="75" spans="141:167" x14ac:dyDescent="0.2">
      <c r="EK75" s="37" t="s">
        <v>199</v>
      </c>
      <c r="EL75" s="3" t="s">
        <v>124</v>
      </c>
      <c r="EM75" s="37">
        <f>PERCENTILE(EM51:EM56, 0.75)</f>
        <v>2.1595879348413036</v>
      </c>
      <c r="EN75" s="37">
        <f t="shared" ref="EN75:FK75" si="157">PERCENTILE(EN51:EN56, 0.75)</f>
        <v>-0.3437020459108362</v>
      </c>
      <c r="EO75" s="37">
        <f t="shared" si="157"/>
        <v>-2.7418877847765217E-3</v>
      </c>
      <c r="EP75" s="37">
        <f t="shared" si="157"/>
        <v>-3.8283578737235867E-3</v>
      </c>
      <c r="EQ75" s="37">
        <f t="shared" si="157"/>
        <v>1.3087175090636734E-2</v>
      </c>
      <c r="ER75" s="37">
        <f t="shared" si="157"/>
        <v>-1.9901461884458661E-2</v>
      </c>
      <c r="ES75" s="37">
        <f t="shared" si="157"/>
        <v>6.0706097086968627E-2</v>
      </c>
      <c r="ET75" s="37">
        <f t="shared" si="157"/>
        <v>0.11815588033112491</v>
      </c>
      <c r="EU75" s="37">
        <f t="shared" si="157"/>
        <v>-0.19078916887937097</v>
      </c>
      <c r="EV75" s="37">
        <f t="shared" si="157"/>
        <v>0.62076276008724474</v>
      </c>
      <c r="EW75" s="37">
        <f t="shared" si="157"/>
        <v>-7.284671333368226E-4</v>
      </c>
      <c r="EX75" s="37">
        <f t="shared" si="157"/>
        <v>-3.0180012302610706E-2</v>
      </c>
      <c r="EY75" s="37">
        <f t="shared" si="157"/>
        <v>1.5085277804809227E-4</v>
      </c>
      <c r="EZ75" s="37">
        <f t="shared" si="157"/>
        <v>1.7172683413053478E-2</v>
      </c>
      <c r="FA75" s="37">
        <f t="shared" si="157"/>
        <v>7.3640336977393137E-4</v>
      </c>
      <c r="FB75" s="37">
        <f t="shared" si="157"/>
        <v>4.8813843247964414E-3</v>
      </c>
      <c r="FC75" s="37">
        <f t="shared" si="157"/>
        <v>3.0356505067676579E-2</v>
      </c>
      <c r="FD75" s="37">
        <f t="shared" si="157"/>
        <v>-0.1386913597315243</v>
      </c>
      <c r="FE75" s="37">
        <f t="shared" si="157"/>
        <v>-2.6910722422512173E-2</v>
      </c>
      <c r="FF75" s="37">
        <f t="shared" si="157"/>
        <v>-3.8351971252566963E-3</v>
      </c>
      <c r="FG75" s="37">
        <f t="shared" si="157"/>
        <v>-1.5442231268197151E-3</v>
      </c>
      <c r="FH75" s="37">
        <f t="shared" si="157"/>
        <v>8.5975146053171459E-3</v>
      </c>
      <c r="FI75" s="37">
        <f t="shared" si="157"/>
        <v>-2.121465828407397E-2</v>
      </c>
      <c r="FJ75" s="37">
        <f t="shared" si="157"/>
        <v>-1.6724357277324277E-2</v>
      </c>
      <c r="FK75" s="37">
        <f t="shared" si="157"/>
        <v>-2.5977383223599895E-2</v>
      </c>
    </row>
    <row r="76" spans="141:167" x14ac:dyDescent="0.2">
      <c r="EL76" s="3" t="s">
        <v>125</v>
      </c>
      <c r="EM76" s="37">
        <f>PERCENTILE(EM58:EM63, 0.75)</f>
        <v>1.6459549055220386</v>
      </c>
      <c r="EN76" s="37">
        <f t="shared" ref="EN76:FK76" si="158">PERCENTILE(EN58:EN63, 0.75)</f>
        <v>-0.28412808699194303</v>
      </c>
      <c r="EO76" s="37">
        <f t="shared" si="158"/>
        <v>-1.1246377587245317E-2</v>
      </c>
      <c r="EP76" s="37">
        <f t="shared" si="158"/>
        <v>-8.0245884800221705E-3</v>
      </c>
      <c r="EQ76" s="37">
        <f t="shared" si="158"/>
        <v>7.1710424070379076E-3</v>
      </c>
      <c r="ER76" s="37">
        <f t="shared" si="158"/>
        <v>-3.9078609144475362E-2</v>
      </c>
      <c r="ES76" s="37">
        <f t="shared" si="158"/>
        <v>6.6392887736477307E-2</v>
      </c>
      <c r="ET76" s="37">
        <f t="shared" si="158"/>
        <v>6.9421197793153477E-2</v>
      </c>
      <c r="EU76" s="37">
        <f t="shared" si="158"/>
        <v>-0.15698490805779897</v>
      </c>
      <c r="EV76" s="37">
        <f t="shared" si="158"/>
        <v>0.1933742620491799</v>
      </c>
      <c r="EW76" s="37">
        <f t="shared" si="158"/>
        <v>2.0088118911258225E-3</v>
      </c>
      <c r="EX76" s="37">
        <f t="shared" si="158"/>
        <v>-2.5587277034182194E-2</v>
      </c>
      <c r="EY76" s="37">
        <f t="shared" si="158"/>
        <v>1.112255189190196E-3</v>
      </c>
      <c r="EZ76" s="37">
        <f t="shared" si="158"/>
        <v>5.9415828945729044E-3</v>
      </c>
      <c r="FA76" s="37">
        <f t="shared" si="158"/>
        <v>2.5285066305937264E-3</v>
      </c>
      <c r="FB76" s="37">
        <f t="shared" si="158"/>
        <v>3.0791998241694943E-3</v>
      </c>
      <c r="FC76" s="37">
        <f t="shared" si="158"/>
        <v>0</v>
      </c>
      <c r="FD76" s="37">
        <f t="shared" si="158"/>
        <v>-3.7785184705423983E-2</v>
      </c>
      <c r="FE76" s="37">
        <f t="shared" si="158"/>
        <v>-3.1972101284983394E-2</v>
      </c>
      <c r="FF76" s="37">
        <f t="shared" si="158"/>
        <v>-6.5471518481635413E-3</v>
      </c>
      <c r="FG76" s="37">
        <f t="shared" si="158"/>
        <v>-2.9535046685704724E-3</v>
      </c>
      <c r="FH76" s="37">
        <f t="shared" si="158"/>
        <v>-4.4982123862319693E-4</v>
      </c>
      <c r="FI76" s="37">
        <f t="shared" si="158"/>
        <v>-2.5787733720570295E-2</v>
      </c>
      <c r="FJ76" s="37">
        <f t="shared" si="158"/>
        <v>-1.7499394689398984E-2</v>
      </c>
      <c r="FK76" s="37">
        <f t="shared" si="158"/>
        <v>-4.5349769122889412E-2</v>
      </c>
    </row>
  </sheetData>
  <mergeCells count="10">
    <mergeCell ref="D3:AC3"/>
    <mergeCell ref="D30:AC30"/>
    <mergeCell ref="AG3:BE3"/>
    <mergeCell ref="BI3:CG3"/>
    <mergeCell ref="CJ3:DH3"/>
    <mergeCell ref="DK3:EI3"/>
    <mergeCell ref="EM3:FK3"/>
    <mergeCell ref="EL30:FK30"/>
    <mergeCell ref="EL49:FK49"/>
    <mergeCell ref="EI51:EJ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MachineDrift</vt:lpstr>
      <vt:lpstr>PeakArea</vt:lpstr>
      <vt:lpstr>std curves</vt:lpstr>
      <vt:lpstr>protein&amp;DW data</vt:lpstr>
      <vt:lpstr>std curves log10</vt:lpstr>
      <vt:lpstr>E1</vt:lpstr>
      <vt:lpstr>E2</vt:lpstr>
      <vt:lpstr>E3</vt:lpstr>
      <vt:lpstr>E4</vt:lpstr>
    </vt:vector>
  </TitlesOfParts>
  <Company>Hutchison-MRC Research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Henriques da Costa</dc:creator>
  <cp:lastModifiedBy>Microsoft Office User</cp:lastModifiedBy>
  <dcterms:created xsi:type="dcterms:W3CDTF">2016-11-29T13:59:27Z</dcterms:created>
  <dcterms:modified xsi:type="dcterms:W3CDTF">2017-01-17T14:43:57Z</dcterms:modified>
</cp:coreProperties>
</file>