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14\EXCELCNV\ccd584d3-c7d1-49f6-b72d-a49604f33209\"/>
    </mc:Choice>
  </mc:AlternateContent>
  <xr:revisionPtr revIDLastSave="0" documentId="8_{376D2EEB-F64A-44C4-ADB1-66D2A1340CB4}" xr6:coauthVersionLast="47" xr6:coauthVersionMax="47" xr10:uidLastSave="{00000000-0000-0000-0000-000000000000}"/>
  <bookViews>
    <workbookView xWindow="-60" yWindow="-60" windowWidth="15480" windowHeight="11640" firstSheet="1" activeTab="1" xr2:uid="{215147CE-7617-4FFA-9C04-BEAE51AC76C1}"/>
  </bookViews>
  <sheets>
    <sheet name="Sales_Data" sheetId="1" r:id="rId1"/>
    <sheet name="Summary" sheetId="2" r:id="rId2"/>
  </sheets>
  <definedNames>
    <definedName name="R1048900">Sales_Data!$R$1:$R$1</definedName>
  </definedNames>
  <calcPr calcId="191028"/>
  <pivotCaches>
    <pivotCache cacheId="12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2" l="1"/>
  <c r="J12" i="2"/>
  <c r="J13" i="2"/>
  <c r="J11" i="2"/>
  <c r="D1" i="2"/>
  <c r="B4" i="2"/>
  <c r="J6" i="2"/>
  <c r="J7" i="2"/>
  <c r="J5" i="2"/>
  <c r="B12" i="2"/>
  <c r="B11" i="2"/>
  <c r="B10" i="2"/>
  <c r="B9" i="2"/>
  <c r="B8" i="2"/>
  <c r="B7" i="2"/>
  <c r="B6" i="2"/>
  <c r="B5" i="2"/>
  <c r="B3" i="2"/>
  <c r="B13" i="2" l="1"/>
  <c r="B14" i="2"/>
  <c r="B15" i="2"/>
  <c r="B16" i="2"/>
</calcChain>
</file>

<file path=xl/sharedStrings.xml><?xml version="1.0" encoding="utf-8"?>
<sst xmlns="http://schemas.openxmlformats.org/spreadsheetml/2006/main" count="130004" uniqueCount="10971">
  <si>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</si>
  <si>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</si>
  <si>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</si>
  <si>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</si>
  <si>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</si>
  <si>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</si>
  <si>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</si>
  <si>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</si>
  <si>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</si>
  <si>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</si>
  <si>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</si>
  <si>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</si>
  <si>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</si>
  <si>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</si>
  <si>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</si>
  <si>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</si>
  <si>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</si>
  <si>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</si>
  <si>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</si>
  <si>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</si>
  <si>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</si>
  <si>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</si>
  <si>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</si>
  <si>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</si>
  <si>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</si>
  <si>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</si>
  <si>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</si>
  <si>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</si>
  <si>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</si>
  <si>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</si>
  <si>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</si>
  <si>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</si>
  <si>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</si>
  <si>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</si>
  <si>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</si>
  <si>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</si>
  <si>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</si>
  <si>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</si>
  <si>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</si>
  <si>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</si>
  <si>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</si>
  <si>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</si>
  <si>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</si>
  <si>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</si>
  <si>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</si>
  <si>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</si>
  <si>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</si>
  <si>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</si>
  <si>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</si>
  <si>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</si>
  <si>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</si>
  <si>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</si>
  <si>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</si>
  <si>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</si>
  <si>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</si>
  <si>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</si>
  <si>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</si>
  <si>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</si>
  <si>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</si>
  <si>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</si>
  <si>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</si>
  <si>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</si>
  <si>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</si>
  <si>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</si>
  <si>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</si>
  <si>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</si>
  <si>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</si>
  <si>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</si>
  <si>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</si>
  <si>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</si>
  <si>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</si>
  <si>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</si>
  <si>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</si>
  <si>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</si>
  <si>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</si>
  <si>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</si>
  <si>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</si>
  <si>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</si>
  <si>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</si>
  <si>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</si>
  <si>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</si>
  <si>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</si>
  <si>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</si>
  <si>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</si>
  <si>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</si>
  <si>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</si>
  <si>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</si>
  <si>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</si>
  <si>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</si>
  <si>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</si>
  <si>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</si>
  <si>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</si>
  <si>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</si>
  <si>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</si>
  <si>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</si>
  <si>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</si>
  <si>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</si>
  <si>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</si>
  <si>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</si>
  <si>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</si>
  <si>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</si>
  <si>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</si>
  <si>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</si>
  <si>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</si>
  <si>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</si>
  <si>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</si>
  <si>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</si>
  <si>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</si>
  <si>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</si>
  <si>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</si>
  <si>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</si>
  <si>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</si>
  <si>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</si>
  <si>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</si>
  <si>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</si>
  <si>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</si>
  <si>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</si>
  <si>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</si>
  <si>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</si>
  <si>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</si>
  <si>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</si>
  <si>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</si>
  <si>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</si>
  <si>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</si>
  <si>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</si>
  <si>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</si>
  <si>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</si>
  <si>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</si>
  <si>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</si>
  <si>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</si>
  <si>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</si>
  <si>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</si>
  <si>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</si>
  <si>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</si>
  <si>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</si>
  <si>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</si>
  <si>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</si>
  <si>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</si>
  <si>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</si>
  <si>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</si>
  <si>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</si>
  <si>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</si>
  <si>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</si>
  <si>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</si>
  <si>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</si>
  <si>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</si>
  <si>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</si>
  <si>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</si>
  <si>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</si>
  <si>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</si>
  <si>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</si>
  <si>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</si>
  <si>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</si>
  <si>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</si>
  <si>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</si>
  <si>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</si>
  <si>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</si>
  <si>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</si>
  <si>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</si>
  <si>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</si>
  <si>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</si>
  <si>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</si>
  <si>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</si>
  <si>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</si>
  <si>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</si>
  <si>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</si>
  <si>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</si>
  <si>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</si>
  <si>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</si>
  <si>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</si>
  <si>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</si>
  <si>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</si>
  <si>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</si>
  <si>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</si>
  <si>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</si>
  <si>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</si>
  <si>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</si>
  <si>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</si>
  <si>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</si>
  <si>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</si>
  <si>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</si>
  <si>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</si>
  <si>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</si>
  <si>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</si>
  <si>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</si>
  <si>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</si>
  <si>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</si>
  <si>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</si>
  <si>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</si>
  <si>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</si>
  <si>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</si>
  <si>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</si>
  <si>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</si>
  <si>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</si>
  <si>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</si>
  <si>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</si>
  <si>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</si>
  <si>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</si>
  <si>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</si>
  <si>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</si>
  <si>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</si>
  <si>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</si>
  <si>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</si>
  <si>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</si>
  <si>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</si>
  <si>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</si>
  <si>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</si>
  <si>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</si>
  <si>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</si>
  <si>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</si>
  <si>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</si>
  <si>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</si>
  <si>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</si>
  <si>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</si>
  <si>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</si>
  <si>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</si>
  <si>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</si>
  <si>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</si>
  <si>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</si>
  <si>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</si>
  <si>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</si>
  <si>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</si>
  <si>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</si>
  <si>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</si>
  <si>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</si>
  <si>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</si>
  <si>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</si>
  <si>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</si>
  <si>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</si>
  <si>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</si>
  <si>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</si>
  <si>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</si>
  <si>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</si>
  <si>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</si>
  <si>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</si>
  <si>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</si>
  <si>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</si>
  <si>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</si>
  <si>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</si>
  <si>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</si>
  <si>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</si>
  <si>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</si>
  <si>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</si>
  <si>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</si>
  <si>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</si>
  <si>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</si>
  <si>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</si>
  <si>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</si>
  <si>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</si>
  <si>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</si>
  <si>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</si>
  <si>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</si>
  <si>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</si>
  <si>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</si>
  <si>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</si>
  <si>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</si>
  <si>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</si>
  <si>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</si>
  <si>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</si>
  <si>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</si>
  <si>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</si>
  <si>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</si>
  <si>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</si>
  <si>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</si>
  <si>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</si>
  <si>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</si>
  <si>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</si>
  <si>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</si>
  <si>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</si>
  <si>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</si>
  <si>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</si>
  <si>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</si>
  <si>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</si>
  <si>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</si>
  <si>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</si>
  <si>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</si>
  <si>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</si>
  <si>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</si>
  <si>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</si>
  <si>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</si>
  <si>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</si>
  <si>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</si>
  <si>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</si>
  <si>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</si>
  <si>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</si>
  <si>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</si>
  <si>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</si>
  <si>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</si>
  <si>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</si>
  <si>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</si>
  <si>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</si>
  <si>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</si>
  <si>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</si>
  <si>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</si>
  <si>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</si>
  <si>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</si>
  <si>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</si>
  <si>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</si>
  <si>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</si>
  <si>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</si>
  <si>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</si>
  <si>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</si>
  <si>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</si>
  <si>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</si>
  <si>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</si>
  <si>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</si>
  <si>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</si>
  <si>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</si>
  <si>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</si>
  <si>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</si>
  <si>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</si>
  <si>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</si>
  <si>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</si>
  <si>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</si>
  <si>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</si>
  <si>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</si>
  <si>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</si>
  <si>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</si>
  <si>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</si>
  <si>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</si>
  <si>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</si>
  <si>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</si>
  <si>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</si>
  <si>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</si>
  <si>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</si>
  <si>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</si>
  <si>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</si>
  <si>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</si>
  <si>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</si>
  <si>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</si>
  <si>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</si>
  <si>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</si>
  <si>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</si>
  <si>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</si>
  <si>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</si>
  <si>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</si>
  <si>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</si>
  <si>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</si>
  <si>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</si>
  <si>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</si>
  <si>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</si>
  <si>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</si>
  <si>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</si>
  <si>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</si>
  <si>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</si>
  <si>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</si>
  <si>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</si>
  <si>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</si>
  <si>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</si>
  <si>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</si>
  <si>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</si>
  <si>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</si>
  <si>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</si>
  <si>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</si>
  <si>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</si>
  <si>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</si>
  <si>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</si>
  <si>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</si>
  <si>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</si>
  <si>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</si>
  <si>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</si>
  <si>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</si>
  <si>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</si>
  <si>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</si>
  <si>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</si>
  <si>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</si>
  <si>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</si>
  <si>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</si>
  <si>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</si>
  <si>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</si>
  <si>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</si>
  <si>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</si>
  <si>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</si>
  <si>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</si>
  <si>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</si>
  <si>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</si>
  <si>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</si>
  <si>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</si>
  <si>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</si>
  <si>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</si>
  <si>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</si>
  <si>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</si>
  <si>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</si>
  <si>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</si>
  <si>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</si>
  <si>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</si>
  <si>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</si>
  <si>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</si>
  <si>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</si>
  <si>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</si>
  <si>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</si>
  <si>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</si>
  <si>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</si>
  <si>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</si>
  <si>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</si>
  <si>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</si>
  <si>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</si>
  <si>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</si>
  <si>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</si>
  <si>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</si>
  <si>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</si>
  <si>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</si>
  <si>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</si>
  <si>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</si>
  <si>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</si>
  <si>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</si>
  <si>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</si>
  <si>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</si>
  <si>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</si>
  <si>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</si>
  <si>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</si>
  <si>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</si>
  <si>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</si>
  <si>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</si>
  <si>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</si>
  <si>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</si>
  <si>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</si>
  <si>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</si>
  <si>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</si>
  <si>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</si>
  <si>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</si>
  <si>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</si>
  <si>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</si>
  <si>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</si>
  <si>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</si>
  <si>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</si>
  <si>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</si>
  <si>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</si>
  <si>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</si>
  <si>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</si>
  <si>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</si>
  <si>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</si>
  <si>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</si>
  <si>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</si>
  <si>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</si>
  <si>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</si>
  <si>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</si>
  <si>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</si>
  <si>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</si>
  <si>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</si>
  <si>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</si>
  <si>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</si>
  <si>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</si>
  <si>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</si>
  <si>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</si>
  <si>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</si>
  <si>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</si>
  <si>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</si>
  <si>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</si>
  <si>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</si>
  <si>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</si>
  <si>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</si>
  <si>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</si>
  <si>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</si>
  <si>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</si>
  <si>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</si>
  <si>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</si>
  <si>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</si>
  <si>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</si>
  <si>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</si>
  <si>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</si>
  <si>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</si>
  <si>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</si>
  <si>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</si>
  <si>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</si>
  <si>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</si>
  <si>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</si>
  <si>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</si>
  <si>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</si>
  <si>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</si>
  <si>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</si>
  <si>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</si>
  <si>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</si>
  <si>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</si>
  <si>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</si>
  <si>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</si>
  <si>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</si>
  <si>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</si>
  <si>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</si>
  <si>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</si>
  <si>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</si>
  <si>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</si>
  <si>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</si>
  <si>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</si>
  <si>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</si>
  <si>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</si>
  <si>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</si>
  <si>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</si>
  <si>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</si>
  <si>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</si>
  <si>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</si>
  <si>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</si>
  <si>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</si>
  <si>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</si>
  <si>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</si>
  <si>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</si>
  <si>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</si>
  <si>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</si>
  <si>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</si>
  <si>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</si>
  <si>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</si>
  <si>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</si>
  <si>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</si>
  <si>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</si>
  <si>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</si>
  <si>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</si>
  <si>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</si>
  <si>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</si>
  <si>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</si>
  <si>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</si>
  <si>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</si>
  <si>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</si>
  <si>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</si>
  <si>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</si>
  <si>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</si>
  <si>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</si>
  <si>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</si>
  <si>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</si>
  <si>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</si>
  <si>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</si>
  <si>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</si>
  <si>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</si>
  <si>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</si>
  <si>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</si>
  <si>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</si>
  <si>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</si>
  <si>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</si>
  <si>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</si>
  <si>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</si>
  <si>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</si>
  <si>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</si>
  <si>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</si>
  <si>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</si>
  <si>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</si>
  <si>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</si>
  <si>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</si>
  <si>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</si>
  <si>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</si>
  <si>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</si>
  <si>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</si>
  <si>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</si>
  <si>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</si>
  <si>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</si>
  <si>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</si>
  <si>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</si>
  <si>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</si>
  <si>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</si>
  <si>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</si>
  <si>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</si>
  <si>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</si>
  <si>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</si>
  <si>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</si>
  <si>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</si>
  <si>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</si>
  <si>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</si>
  <si>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</si>
  <si>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</si>
  <si>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</si>
  <si>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</si>
  <si>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</si>
  <si>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</si>
  <si>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</si>
  <si>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</si>
  <si>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</si>
  <si>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</si>
  <si>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</si>
  <si>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</si>
  <si>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</si>
  <si>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</si>
  <si>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</si>
  <si>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</si>
  <si>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</si>
  <si>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</si>
  <si>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</si>
  <si>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</si>
  <si>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</si>
  <si>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</si>
  <si>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</si>
  <si>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</si>
  <si>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</si>
  <si>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</si>
  <si>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</si>
  <si>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</si>
  <si>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</si>
  <si>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</si>
  <si>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</si>
  <si>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</si>
  <si>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</si>
  <si>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</si>
  <si>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</si>
  <si>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</si>
  <si>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</si>
  <si>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</si>
  <si>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</si>
  <si>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</si>
  <si>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</si>
  <si>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</si>
  <si>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</si>
  <si>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</si>
  <si>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</si>
  <si>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</si>
  <si>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</si>
  <si>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</si>
  <si>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</si>
  <si>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</si>
  <si>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</si>
  <si>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</si>
  <si>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</si>
  <si>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</si>
  <si>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</si>
  <si>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</si>
  <si>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</si>
  <si>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</si>
  <si>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</si>
  <si>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</si>
  <si>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</si>
  <si>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</si>
  <si>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</si>
  <si>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</si>
  <si>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</si>
  <si>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</si>
  <si>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</si>
  <si>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</si>
  <si>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</si>
  <si>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</si>
  <si>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</si>
  <si>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</si>
  <si>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</si>
  <si>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</si>
  <si>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</si>
  <si>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</si>
  <si>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</si>
  <si>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</si>
  <si>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</si>
  <si>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</si>
  <si>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</si>
  <si>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</si>
  <si>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</si>
  <si>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</si>
  <si>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</si>
  <si>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</si>
  <si>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</si>
  <si>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</si>
  <si>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</si>
  <si>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</si>
  <si>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</si>
  <si>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</si>
  <si>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</si>
  <si>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</si>
  <si>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</si>
  <si>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</si>
  <si>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</si>
  <si>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</si>
  <si>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</si>
  <si>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</si>
  <si>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</si>
  <si>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</si>
  <si>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</si>
  <si>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</si>
  <si>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</si>
  <si>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</si>
  <si>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</si>
  <si>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</si>
  <si>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</si>
  <si>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</si>
  <si>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</si>
  <si>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</si>
  <si>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</si>
  <si>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</si>
  <si>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</si>
  <si>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</si>
  <si>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</si>
  <si>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</si>
  <si>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</si>
  <si>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</si>
  <si>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</si>
  <si>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</si>
  <si>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</si>
  <si>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</si>
  <si>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</si>
  <si>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</si>
  <si>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</si>
  <si>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</si>
  <si>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</si>
  <si>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</si>
  <si>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</si>
  <si>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</si>
  <si>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</si>
  <si>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</si>
  <si>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</si>
  <si>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</si>
  <si>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</si>
  <si>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</si>
  <si>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</si>
  <si>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</si>
  <si>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</si>
  <si>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</si>
  <si>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</si>
  <si>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</si>
  <si>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</si>
  <si>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</si>
  <si>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</si>
  <si>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</si>
  <si>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</si>
  <si>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</si>
  <si>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</si>
  <si>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</si>
  <si>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</si>
  <si>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</si>
  <si>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</si>
  <si>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</si>
  <si>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</si>
  <si>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</si>
  <si>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</si>
  <si>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</si>
  <si>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</si>
  <si>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</si>
  <si>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</si>
  <si>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</si>
  <si>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</si>
  <si>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</si>
  <si>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</si>
  <si>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</si>
  <si>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</si>
  <si>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</si>
  <si>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</si>
  <si>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</si>
  <si>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</si>
  <si>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</si>
  <si>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</si>
  <si>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</si>
  <si>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</si>
  <si>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</si>
  <si>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</si>
  <si>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</si>
  <si>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</si>
  <si>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</si>
  <si>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</si>
  <si>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</si>
  <si>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</si>
  <si>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</si>
  <si>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</si>
  <si>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</si>
  <si>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</si>
  <si>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</si>
  <si>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</si>
  <si>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</si>
  <si>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</si>
  <si>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</si>
  <si>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</si>
  <si>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</si>
  <si>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</si>
  <si>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</si>
  <si>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</si>
  <si>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</si>
  <si>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</si>
  <si>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</si>
  <si>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</si>
  <si>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</si>
  <si>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</si>
  <si>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</si>
  <si>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</si>
  <si>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</si>
  <si>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</si>
  <si>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</si>
  <si>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</si>
  <si>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</si>
  <si>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</si>
  <si>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</si>
  <si>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</si>
  <si>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</si>
  <si>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</si>
  <si>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</si>
  <si>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</si>
  <si>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</si>
  <si>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</si>
  <si>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</si>
  <si>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</si>
  <si>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</si>
  <si>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</si>
  <si>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</si>
  <si>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</si>
  <si>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</si>
  <si>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</si>
  <si>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</si>
  <si>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</si>
  <si>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</si>
  <si>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</si>
  <si>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</si>
  <si>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</si>
  <si>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</si>
  <si>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</si>
  <si>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</si>
  <si>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</si>
  <si>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</si>
  <si>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</si>
  <si>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</si>
  <si>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</si>
  <si>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</si>
  <si>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</si>
  <si>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</si>
  <si>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</si>
  <si>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</si>
  <si>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</si>
  <si>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</si>
  <si>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</si>
  <si>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</si>
  <si>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</si>
  <si>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</si>
  <si>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</si>
  <si>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</si>
  <si>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</si>
  <si>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</si>
  <si>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</si>
  <si>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</si>
  <si>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</si>
  <si>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</si>
  <si>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</si>
  <si>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</si>
  <si>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</si>
  <si>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</si>
  <si>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</si>
  <si>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</si>
  <si>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</si>
  <si>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</si>
  <si>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</si>
  <si>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</si>
  <si>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</si>
  <si>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</si>
  <si>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</si>
  <si>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</si>
  <si>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</si>
  <si>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</si>
  <si>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</si>
  <si>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</si>
  <si>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</si>
  <si>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</si>
  <si>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</si>
  <si>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</si>
  <si>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</si>
  <si>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</si>
  <si>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</si>
  <si>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</si>
  <si>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</si>
  <si>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</si>
  <si>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</si>
  <si>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</si>
  <si>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</si>
  <si>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</si>
  <si>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</si>
  <si>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</si>
  <si>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</si>
  <si>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</si>
  <si>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</si>
  <si>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</si>
  <si>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</si>
  <si>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</si>
  <si>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</si>
  <si>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</si>
  <si>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</si>
  <si>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</si>
  <si>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</si>
  <si>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</si>
  <si>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</si>
  <si>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</si>
  <si>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</si>
  <si>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</si>
  <si>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</si>
  <si>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</si>
  <si>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</si>
  <si>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</si>
  <si>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</si>
  <si>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</si>
  <si>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</si>
  <si>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</si>
  <si>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</si>
  <si>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</si>
  <si>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</si>
  <si>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</si>
  <si>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</si>
  <si>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</si>
  <si>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</si>
  <si>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</si>
  <si>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</si>
  <si>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</si>
  <si>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</si>
  <si>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</si>
  <si>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</si>
  <si>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</si>
  <si>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</si>
  <si>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</si>
  <si>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</si>
  <si>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</si>
  <si>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</si>
  <si>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</si>
  <si>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</si>
  <si>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</si>
  <si>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</si>
  <si>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</si>
  <si>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</si>
  <si>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</si>
  <si>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</si>
  <si>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</si>
  <si>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</si>
  <si>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</si>
  <si>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</si>
  <si>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</si>
  <si>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</si>
  <si>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</si>
  <si>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</si>
  <si>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</si>
  <si>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</si>
  <si>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</si>
  <si>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</si>
  <si>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</si>
  <si>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</si>
  <si>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</si>
  <si>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</si>
  <si>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</si>
  <si>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</si>
  <si>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</si>
  <si>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</si>
  <si>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</si>
  <si>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</si>
  <si>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</si>
  <si>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</si>
  <si>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</si>
  <si>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</si>
  <si>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</si>
  <si>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</si>
  <si>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</si>
  <si>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</si>
  <si>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</si>
  <si>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</si>
  <si>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</si>
  <si>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</si>
  <si>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</si>
  <si>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</si>
  <si>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</si>
  <si>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</si>
  <si>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</si>
  <si>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</si>
  <si>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</si>
  <si>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</si>
  <si>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</si>
  <si>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</si>
  <si>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</si>
  <si>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</si>
  <si>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</si>
  <si>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</si>
  <si>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</si>
  <si>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</si>
  <si>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</si>
  <si>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</si>
  <si>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</si>
  <si>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</si>
  <si>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</si>
  <si>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</si>
  <si>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</si>
  <si>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</si>
  <si>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</si>
  <si>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</si>
  <si>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</si>
  <si>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</si>
  <si>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</si>
  <si>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</si>
  <si>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</si>
  <si>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</si>
  <si>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</si>
  <si>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</si>
  <si>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</si>
  <si>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</si>
  <si>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</si>
  <si>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</si>
  <si>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</si>
  <si>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</si>
  <si>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</si>
  <si>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</si>
  <si>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</si>
  <si>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</si>
  <si>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</si>
  <si>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</si>
  <si>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</si>
  <si>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</si>
  <si>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</si>
  <si>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</si>
  <si>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</si>
  <si>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</si>
  <si>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</si>
  <si>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</si>
  <si>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</si>
  <si>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</si>
  <si>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</si>
  <si>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</si>
  <si>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</si>
  <si>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</si>
  <si>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</si>
  <si>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</si>
  <si>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</si>
  <si>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</si>
  <si>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</si>
  <si>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</si>
  <si>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</si>
  <si>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</si>
  <si>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</si>
  <si>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</si>
  <si>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</si>
  <si>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</si>
  <si>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</si>
  <si>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</si>
  <si>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</si>
  <si>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</si>
  <si>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</si>
  <si>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</si>
  <si>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</si>
  <si>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</si>
  <si>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</si>
  <si>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</si>
  <si>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</si>
  <si>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</si>
  <si>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</si>
  <si>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</si>
  <si>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</si>
  <si>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</si>
  <si>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</si>
  <si>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</si>
  <si>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</si>
  <si>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</si>
  <si>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</si>
  <si>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</si>
  <si>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</si>
  <si>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</si>
  <si>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</si>
  <si>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</si>
  <si>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</si>
  <si>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</si>
  <si>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</si>
  <si>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</si>
  <si>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</si>
  <si>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</si>
  <si>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</si>
  <si>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</si>
  <si>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</si>
  <si>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</si>
  <si>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</si>
  <si>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</si>
  <si>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</si>
  <si>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</si>
  <si>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</si>
  <si>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</si>
  <si>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</si>
  <si>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</si>
  <si>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</si>
  <si>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</si>
  <si>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</si>
  <si>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</si>
  <si>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</si>
  <si>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</si>
  <si>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</si>
  <si>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</si>
  <si>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</si>
  <si>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</si>
  <si>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</si>
  <si>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</si>
  <si>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</si>
  <si>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</si>
  <si>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</si>
  <si>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</si>
  <si>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</si>
  <si>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</si>
  <si>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</si>
  <si>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</si>
  <si>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</si>
  <si>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</si>
  <si>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</si>
  <si>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</si>
  <si>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</si>
  <si>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</si>
  <si>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</si>
  <si>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</si>
  <si>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</si>
  <si>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</si>
  <si>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</si>
  <si>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</si>
  <si>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</si>
  <si>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</si>
  <si>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</si>
  <si>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</si>
  <si>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</si>
  <si>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</si>
  <si>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</si>
  <si>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</si>
  <si>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</si>
  <si>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</si>
  <si>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</si>
  <si>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</si>
  <si>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</si>
  <si>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</si>
  <si>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</si>
  <si>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</si>
  <si>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</si>
  <si>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</si>
  <si>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</si>
  <si>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</si>
  <si>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</si>
  <si>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</si>
  <si>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</si>
  <si>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</si>
  <si>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</si>
  <si>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</si>
  <si>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</si>
  <si>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</si>
  <si>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</si>
  <si>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</si>
  <si>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</si>
  <si>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</si>
  <si>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</si>
  <si>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</si>
  <si>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</si>
  <si>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</si>
  <si>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</si>
  <si>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</si>
  <si>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</si>
  <si>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</si>
  <si>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</si>
  <si>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</si>
  <si>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</si>
  <si>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</si>
  <si>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</si>
  <si>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</si>
  <si>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</si>
  <si>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</si>
  <si>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</si>
  <si>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</si>
  <si>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</si>
  <si>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</si>
  <si>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</si>
  <si>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</si>
  <si>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</si>
  <si>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</si>
  <si>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</si>
  <si>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</si>
  <si>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</si>
  <si>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</si>
  <si>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</si>
  <si>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</si>
  <si>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</si>
  <si>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</si>
  <si>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</si>
  <si>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</si>
  <si>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</si>
  <si>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</si>
  <si>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</si>
  <si>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</si>
  <si>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</si>
  <si>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</si>
  <si>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</si>
  <si>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</si>
  <si>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</si>
  <si>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</si>
  <si>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</si>
  <si>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</si>
  <si>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</si>
  <si>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</si>
  <si>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</si>
  <si>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</si>
  <si>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</si>
  <si>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</si>
  <si>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</si>
  <si>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</si>
  <si>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</si>
  <si>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</si>
  <si>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</si>
  <si>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</si>
  <si>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</si>
  <si>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</si>
  <si>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</si>
  <si>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</si>
  <si>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</si>
  <si>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</si>
  <si>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</si>
  <si>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</si>
  <si>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</si>
  <si>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</si>
  <si>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</si>
  <si>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</si>
  <si>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</si>
  <si>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</si>
  <si>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</si>
  <si>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</si>
  <si>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</si>
  <si>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</si>
  <si>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</si>
  <si>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</si>
  <si>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</si>
  <si>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</si>
  <si>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</si>
  <si>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</si>
  <si>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</si>
  <si>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</si>
  <si>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</si>
  <si>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</si>
  <si>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</si>
  <si>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</si>
  <si>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</si>
  <si>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</si>
  <si>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</si>
  <si>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</si>
  <si>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</si>
  <si>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</si>
  <si>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</si>
  <si>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</si>
  <si>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</si>
  <si>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</si>
  <si>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</si>
  <si>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</si>
  <si>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</si>
  <si>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</si>
  <si>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</si>
  <si>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</si>
  <si>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</si>
  <si>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</si>
  <si>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</si>
  <si>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</si>
  <si>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</si>
  <si>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</si>
  <si>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</si>
  <si>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</si>
  <si>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</si>
  <si>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</si>
  <si>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</si>
  <si>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</si>
  <si>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</si>
  <si>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</si>
  <si>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</si>
  <si>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</si>
  <si>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</si>
  <si>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</si>
  <si>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</si>
  <si>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</si>
  <si>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</si>
  <si>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</si>
  <si>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</si>
  <si>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</si>
  <si>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</si>
  <si>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</si>
  <si>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</si>
  <si>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</si>
  <si>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</si>
  <si>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</si>
  <si>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</si>
  <si>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</si>
  <si>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</si>
  <si>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</si>
  <si>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</si>
  <si>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</si>
  <si>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</si>
  <si>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</si>
  <si>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</si>
  <si>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</si>
  <si>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</si>
  <si>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</si>
  <si>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</si>
  <si>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</si>
  <si>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</si>
  <si>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</si>
  <si>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</si>
  <si>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</si>
  <si>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</si>
  <si>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</si>
  <si>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</si>
  <si>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</si>
  <si>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</si>
  <si>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</si>
  <si>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</si>
  <si>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</si>
  <si>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</si>
  <si>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</si>
  <si>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</si>
  <si>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</si>
  <si>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</si>
  <si>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</si>
  <si>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</si>
  <si>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</si>
  <si>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</si>
  <si>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</si>
  <si>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</si>
  <si>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</si>
  <si>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</si>
  <si>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</si>
  <si>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</si>
  <si>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</si>
  <si>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</si>
  <si>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</si>
  <si>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</si>
  <si>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</si>
  <si>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</si>
  <si>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</si>
  <si>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</si>
  <si>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</si>
  <si>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</si>
  <si>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</si>
  <si>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</si>
  <si>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</si>
  <si>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</si>
  <si>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</si>
  <si>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</si>
  <si>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</si>
  <si>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</si>
  <si>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</si>
  <si>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</si>
  <si>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</si>
  <si>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</si>
  <si>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</si>
  <si>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</si>
  <si>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</si>
  <si>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</si>
  <si>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</si>
  <si>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</si>
  <si>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</si>
  <si>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</si>
  <si>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</si>
  <si>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</si>
  <si>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</si>
  <si>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</si>
  <si>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</si>
  <si>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</si>
  <si>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</si>
  <si>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</si>
  <si>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</si>
  <si>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</si>
  <si>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</si>
  <si>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</si>
  <si>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</si>
  <si>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</si>
  <si>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</si>
  <si>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</si>
  <si>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</si>
  <si>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</si>
  <si>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</si>
  <si>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</si>
  <si>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</si>
  <si>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</si>
  <si>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</si>
  <si>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</si>
  <si>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</si>
  <si>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</si>
  <si>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</si>
  <si>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</si>
  <si>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</si>
  <si>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</si>
  <si>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</si>
  <si>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</si>
  <si>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</si>
  <si>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</si>
  <si>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</si>
  <si>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</si>
  <si>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</si>
  <si>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</si>
  <si>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</si>
  <si>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</si>
  <si>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</si>
  <si>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</si>
  <si>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</si>
  <si>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</si>
  <si>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</si>
  <si>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</si>
  <si>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</si>
  <si>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</si>
  <si>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</si>
  <si>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</si>
  <si>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</si>
  <si>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</si>
  <si>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</si>
  <si>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</si>
  <si>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</si>
  <si>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</si>
  <si>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</si>
  <si>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</si>
  <si>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</si>
  <si>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</si>
  <si>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</si>
  <si>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</si>
  <si>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</si>
  <si>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</si>
  <si>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</si>
  <si>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</si>
  <si>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</si>
  <si>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</si>
  <si>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</si>
  <si>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</si>
  <si>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</si>
  <si>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</si>
  <si>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</si>
  <si>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</si>
  <si>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</si>
  <si>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</si>
  <si>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</si>
  <si>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</si>
  <si>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</si>
  <si>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</si>
  <si>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</si>
  <si>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</si>
  <si>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</si>
  <si>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</si>
  <si>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</si>
  <si>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</si>
  <si>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</si>
  <si>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</si>
  <si>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</si>
  <si>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</si>
  <si>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</si>
  <si>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</si>
  <si>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</si>
  <si>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</si>
  <si>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</si>
  <si>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</si>
  <si>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</si>
  <si>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</si>
  <si>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</si>
  <si>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</si>
  <si>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</si>
  <si>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</si>
  <si>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</si>
  <si>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</si>
  <si>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</si>
  <si>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</si>
  <si>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</si>
  <si>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</si>
  <si>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</si>
  <si>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</si>
  <si>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</si>
  <si>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</si>
  <si>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</si>
  <si>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</si>
  <si>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</si>
  <si>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</si>
  <si>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</si>
  <si>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</si>
  <si>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</si>
  <si>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</si>
  <si>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</si>
  <si>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</si>
  <si>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</si>
  <si>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</si>
  <si>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</si>
  <si>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</si>
  <si>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</si>
  <si>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</si>
  <si>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</si>
  <si>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</si>
  <si>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</si>
  <si>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</si>
  <si>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</si>
  <si>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</si>
  <si>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</si>
  <si>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</si>
  <si>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</si>
  <si>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</si>
  <si>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</si>
  <si>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</si>
  <si>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</si>
  <si>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</si>
  <si>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</si>
  <si>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</si>
  <si>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</si>
  <si>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</si>
  <si>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</si>
  <si>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</si>
  <si>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</si>
  <si>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</si>
  <si>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</si>
  <si>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</si>
  <si>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</si>
  <si>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</si>
  <si>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</si>
  <si>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</si>
  <si>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</si>
  <si>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</si>
  <si>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</si>
  <si>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</si>
  <si>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</si>
  <si>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</si>
  <si>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</si>
  <si>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</si>
  <si>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</si>
  <si>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</si>
  <si>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</si>
  <si>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</si>
  <si>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</si>
  <si>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</si>
  <si>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</si>
  <si>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</si>
  <si>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</si>
  <si>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</si>
  <si>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</si>
  <si>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</si>
  <si>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</si>
  <si>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</si>
  <si>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</si>
  <si>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</si>
  <si>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</si>
  <si>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</si>
  <si>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</si>
  <si>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</si>
  <si>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</si>
  <si>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</si>
  <si>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</si>
  <si>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</si>
  <si>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</si>
  <si>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</si>
  <si>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</si>
  <si>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</si>
  <si>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</si>
  <si>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</si>
  <si>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</si>
  <si>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</si>
  <si>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</si>
  <si>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</si>
  <si>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</si>
  <si>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</si>
  <si>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</si>
  <si>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</si>
  <si>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</si>
  <si>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</si>
  <si>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</si>
  <si>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</si>
  <si>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</si>
  <si>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</si>
  <si>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</si>
  <si>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</si>
  <si>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</si>
  <si>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</si>
  <si>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</si>
  <si>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</si>
  <si>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</si>
  <si>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</si>
  <si>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</si>
  <si>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</si>
  <si>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</si>
  <si>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</si>
  <si>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</si>
  <si>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</si>
  <si>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</si>
  <si>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</si>
  <si>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</si>
  <si>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</si>
  <si>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</si>
  <si>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</si>
  <si>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</si>
  <si>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</si>
  <si>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</si>
  <si>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</si>
  <si>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</si>
  <si>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</si>
  <si>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</si>
  <si>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</si>
  <si>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</si>
  <si>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</si>
  <si>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</si>
  <si>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</si>
  <si>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</si>
  <si>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</si>
  <si>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</si>
  <si>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</si>
  <si>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</si>
  <si>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</si>
  <si>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</si>
  <si>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</si>
  <si>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</si>
  <si>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</si>
  <si>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</si>
  <si>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</si>
  <si>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</si>
  <si>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</si>
  <si>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</si>
  <si>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</si>
  <si>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</si>
  <si>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</si>
  <si>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</si>
  <si>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</si>
  <si>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</si>
  <si>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</si>
  <si>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</si>
  <si>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</si>
  <si>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</si>
  <si>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</si>
  <si>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</si>
  <si>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</si>
  <si>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</si>
  <si>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</si>
  <si>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</si>
  <si>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</si>
  <si>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</si>
  <si>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</si>
  <si>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</si>
  <si>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</si>
  <si>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</si>
  <si>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</si>
  <si>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</si>
  <si>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</si>
  <si>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</si>
  <si>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</si>
  <si>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</si>
  <si>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</si>
  <si>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</si>
  <si>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</si>
  <si>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</si>
  <si>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</si>
  <si>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</si>
  <si>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</si>
  <si>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</si>
  <si>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</si>
  <si>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</si>
  <si>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</si>
  <si>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</si>
  <si>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</si>
  <si>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</si>
  <si>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</si>
  <si>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</si>
  <si>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</si>
  <si>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</si>
  <si>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</si>
  <si>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</si>
  <si>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</si>
  <si>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</si>
  <si>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</si>
  <si>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</si>
  <si>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</si>
  <si>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</si>
  <si>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</si>
  <si>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</si>
  <si>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</si>
  <si>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</si>
  <si>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</si>
  <si>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</si>
  <si>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</si>
  <si>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</si>
  <si>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</si>
  <si>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</si>
  <si>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</si>
  <si>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</si>
  <si>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</si>
  <si>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</si>
  <si>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</si>
  <si>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</si>
  <si>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</si>
  <si>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</si>
  <si>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</si>
  <si>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</si>
  <si>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</si>
  <si>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</si>
  <si>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</si>
  <si>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</si>
  <si>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</si>
  <si>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</si>
  <si>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</si>
  <si>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</si>
  <si>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</si>
  <si>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</si>
  <si>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</si>
  <si>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</si>
  <si>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</si>
  <si>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</si>
  <si>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</si>
  <si>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</si>
  <si>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</si>
  <si>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</si>
  <si>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</si>
  <si>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</si>
  <si>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</si>
  <si>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</si>
  <si>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</si>
  <si>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</si>
  <si>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</si>
  <si>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</si>
  <si>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</si>
  <si>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</si>
  <si>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</si>
  <si>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</si>
  <si>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</si>
  <si>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</si>
  <si>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</si>
  <si>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</si>
  <si>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</si>
  <si>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</si>
  <si>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</si>
  <si>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</si>
  <si>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</si>
  <si>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</si>
  <si>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</si>
  <si>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</si>
  <si>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</si>
  <si>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</si>
  <si>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</si>
  <si>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</si>
  <si>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</si>
  <si>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</si>
  <si>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</si>
  <si>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</si>
  <si>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</si>
  <si>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</si>
  <si>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</si>
  <si>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</si>
  <si>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</si>
  <si>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</si>
  <si>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</si>
  <si>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</si>
  <si>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</si>
  <si>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</si>
  <si>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</si>
  <si>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</si>
  <si>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</si>
  <si>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</si>
  <si>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</si>
  <si>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</si>
  <si>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</si>
  <si>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</si>
  <si>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</si>
  <si>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</si>
  <si>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</si>
  <si>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</si>
  <si>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</si>
  <si>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</si>
  <si>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</si>
  <si>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</si>
  <si>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</si>
  <si>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</si>
  <si>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</si>
  <si>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</si>
  <si>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</si>
  <si>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</si>
  <si>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</si>
  <si>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</si>
  <si>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</si>
  <si>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</si>
  <si>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</si>
  <si>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</si>
  <si>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</si>
  <si>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</si>
  <si>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</si>
  <si>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</si>
  <si>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</si>
  <si>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</si>
  <si>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</si>
  <si>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</si>
  <si>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</si>
  <si>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</si>
  <si>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</si>
  <si>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</si>
  <si>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</si>
  <si>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</si>
  <si>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</si>
  <si>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</si>
  <si>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</si>
  <si>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</si>
  <si>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</si>
  <si>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</si>
  <si>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</si>
  <si>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</si>
  <si>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</si>
  <si>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</si>
  <si>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</si>
  <si>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</si>
  <si>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</si>
  <si>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</si>
  <si>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</si>
  <si>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</si>
  <si>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</si>
  <si>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</si>
  <si>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</si>
  <si>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</si>
  <si>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</si>
  <si>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</si>
  <si>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</si>
  <si>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</si>
  <si>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</si>
  <si>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</si>
  <si>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</si>
  <si>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</si>
  <si>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</si>
  <si>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</si>
  <si>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</si>
  <si>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</si>
  <si>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</si>
  <si>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</si>
  <si>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</si>
  <si>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</si>
  <si>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</si>
  <si>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</si>
  <si>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</si>
  <si>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</si>
  <si>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</si>
  <si>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</si>
  <si>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</si>
  <si>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</si>
  <si>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</si>
  <si>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</si>
  <si>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</si>
  <si>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</si>
  <si>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</si>
  <si>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</si>
  <si>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</si>
  <si>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</si>
  <si>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</si>
  <si>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</si>
  <si>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</si>
  <si>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</si>
  <si>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</si>
  <si>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</si>
  <si>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</si>
  <si>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</si>
  <si>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</si>
  <si>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</si>
  <si>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</si>
  <si>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</si>
  <si>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</si>
  <si>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</si>
  <si>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</si>
  <si>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</si>
  <si>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</si>
  <si>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</si>
  <si>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</si>
  <si>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</si>
  <si>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</si>
  <si>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</si>
  <si>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</si>
  <si>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</si>
  <si>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</si>
  <si>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</si>
  <si>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</si>
  <si>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</si>
  <si>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</si>
  <si>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</si>
  <si>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</si>
  <si>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</si>
  <si>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</si>
  <si>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</si>
  <si>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</si>
  <si>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</si>
  <si>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</si>
  <si>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</si>
  <si>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</si>
  <si>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</si>
  <si>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</si>
  <si>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</si>
  <si>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</si>
  <si>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</si>
  <si>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</si>
  <si>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</si>
  <si>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</si>
  <si>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</si>
  <si>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</si>
  <si>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</si>
  <si>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</si>
  <si>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</si>
  <si>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</si>
  <si>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</si>
  <si>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</si>
  <si>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</si>
  <si>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</si>
  <si>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</si>
  <si>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</si>
  <si>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</si>
  <si>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</si>
  <si>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</si>
  <si>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</si>
  <si>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</si>
  <si>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</si>
  <si>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</si>
  <si>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</si>
  <si>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</si>
  <si>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</si>
  <si>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</si>
  <si>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</si>
  <si>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</si>
  <si>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</si>
  <si>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</si>
  <si>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</si>
  <si>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</si>
  <si>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</si>
  <si>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</si>
  <si>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</si>
  <si>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</si>
  <si>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</si>
  <si>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</si>
  <si>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</si>
  <si>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</si>
  <si>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</si>
  <si>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</si>
  <si>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</si>
  <si>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</si>
  <si>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</si>
  <si>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</si>
  <si>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</si>
  <si>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</si>
  <si>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</si>
  <si>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</si>
  <si>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</si>
  <si>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</si>
  <si>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</si>
  <si>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</si>
  <si>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</si>
  <si>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</si>
  <si>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</si>
  <si>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</si>
  <si>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</si>
  <si>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</si>
  <si>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</si>
  <si>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</si>
  <si>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</si>
  <si>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</si>
  <si>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</si>
  <si>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</si>
  <si>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</si>
  <si>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</si>
  <si>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</si>
  <si>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</si>
  <si>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</si>
  <si>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</si>
  <si>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</si>
  <si>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</si>
  <si>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</si>
  <si>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</si>
  <si>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</si>
  <si>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</si>
  <si>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</si>
  <si>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</si>
  <si>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</si>
  <si>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</si>
  <si>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</si>
  <si>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</si>
  <si>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</si>
  <si>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</si>
  <si>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</si>
  <si>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</si>
  <si>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</si>
  <si>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</si>
  <si>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</si>
  <si>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</si>
  <si>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</si>
  <si>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</si>
  <si>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</si>
  <si>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</si>
  <si>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</si>
  <si>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</si>
  <si>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</si>
  <si>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</si>
  <si>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</si>
  <si>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</si>
  <si>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</si>
  <si>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</si>
  <si>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</si>
  <si>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</si>
  <si>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</si>
  <si>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</si>
  <si>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</si>
  <si>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</si>
  <si>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</si>
  <si>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</si>
  <si>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</si>
  <si>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</si>
  <si>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</si>
  <si>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</si>
  <si>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</si>
  <si>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</si>
  <si>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</si>
  <si>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</si>
  <si>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</si>
  <si>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</si>
  <si>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</si>
  <si>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</si>
  <si>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</si>
  <si>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</si>
  <si>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</si>
  <si>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</si>
  <si>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</si>
  <si>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</si>
  <si>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</si>
  <si>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</si>
  <si>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</si>
  <si>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</si>
  <si>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</si>
  <si>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</si>
  <si>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</si>
  <si>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</si>
  <si>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</si>
  <si>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</si>
  <si>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</si>
  <si>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</si>
  <si>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</si>
  <si>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</si>
  <si>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</si>
  <si>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</si>
  <si>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</si>
  <si>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</si>
  <si>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</si>
  <si>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</si>
  <si>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</si>
  <si>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</si>
  <si>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</si>
  <si>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</si>
  <si>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</si>
  <si>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</si>
  <si>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</si>
  <si>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</si>
  <si>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</si>
  <si>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</si>
  <si>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</si>
  <si>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</si>
  <si>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</si>
  <si>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</si>
  <si>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</si>
  <si>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</si>
  <si>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</si>
  <si>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</si>
  <si>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</si>
  <si>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</si>
  <si>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</si>
  <si>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</si>
  <si>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</si>
  <si>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</si>
  <si>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</si>
  <si>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</si>
  <si>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</si>
  <si>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</si>
  <si>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</si>
  <si>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</si>
  <si>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</si>
  <si>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</si>
  <si>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</si>
  <si>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</si>
  <si>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</si>
  <si>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</si>
  <si>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</si>
  <si>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</si>
  <si>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</si>
  <si>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</si>
  <si>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</si>
  <si>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</si>
  <si>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</si>
  <si>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</si>
  <si>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</si>
  <si>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</si>
  <si>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</si>
  <si>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</si>
  <si>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</si>
  <si>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</si>
  <si>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</si>
  <si>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</si>
  <si>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</si>
  <si>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</si>
  <si>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</si>
  <si>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</si>
  <si>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</si>
  <si>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</si>
  <si>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</si>
  <si>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</si>
  <si>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</si>
  <si>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</si>
  <si>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</si>
  <si>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</si>
  <si>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</si>
  <si>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</si>
  <si>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</si>
  <si>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</si>
  <si>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</si>
  <si>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</si>
  <si>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</si>
  <si>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</si>
  <si>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</si>
  <si>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</si>
  <si>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</si>
  <si>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</si>
  <si>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</si>
  <si>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</si>
  <si>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</si>
  <si>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</si>
  <si>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</si>
  <si>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</si>
  <si>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</si>
  <si>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</si>
  <si>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</si>
  <si>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</si>
  <si>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</si>
  <si>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</si>
  <si>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</si>
  <si>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</si>
  <si>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</si>
  <si>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</si>
  <si>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</si>
  <si>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</si>
  <si>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</si>
  <si>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</si>
  <si>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</si>
  <si>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</si>
  <si>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</si>
  <si>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</si>
  <si>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</si>
  <si>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</si>
  <si>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</si>
  <si>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</si>
  <si>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</si>
  <si>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</si>
  <si>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</si>
  <si>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</si>
  <si>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</si>
  <si>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</si>
  <si>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</si>
  <si>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</si>
  <si>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</si>
  <si>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</si>
  <si>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</si>
  <si>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</si>
  <si>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</si>
  <si>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</si>
  <si>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</si>
  <si>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</si>
  <si>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</si>
  <si>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</si>
  <si>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</si>
  <si>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</si>
  <si>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</si>
  <si>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</si>
  <si>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</si>
  <si>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</si>
  <si>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</si>
  <si>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</si>
  <si>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</si>
  <si>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</si>
  <si>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</si>
  <si>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</si>
  <si>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</si>
  <si>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</si>
  <si>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</si>
  <si>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</si>
  <si>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</si>
  <si>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</si>
  <si>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</si>
  <si>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</si>
  <si>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</si>
  <si>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</si>
  <si>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</si>
  <si>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</si>
  <si>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</si>
  <si>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</si>
  <si>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</si>
  <si>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</si>
  <si>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</si>
  <si>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</si>
  <si>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</si>
  <si>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</si>
  <si>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</si>
  <si>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</si>
  <si>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</si>
  <si>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</si>
  <si>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</si>
  <si>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</si>
  <si>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</si>
  <si>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</si>
  <si>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</si>
  <si>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</si>
  <si>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</si>
  <si>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</si>
  <si>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</si>
  <si>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</si>
  <si>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</si>
  <si>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</si>
  <si>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</si>
  <si>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</si>
  <si>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</si>
  <si>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</si>
  <si>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</si>
  <si>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</si>
  <si>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</si>
  <si>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</si>
  <si>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</si>
  <si>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</si>
  <si>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</si>
  <si>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</si>
  <si>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</si>
  <si>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</si>
  <si>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</si>
  <si>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</si>
  <si>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</si>
  <si>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</si>
  <si>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</si>
  <si>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</si>
  <si>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</si>
  <si>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</si>
  <si>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</si>
  <si>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</si>
  <si>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</si>
  <si>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</si>
  <si>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</si>
  <si>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</si>
  <si>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</si>
  <si>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</si>
  <si>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</si>
  <si>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</si>
  <si>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</si>
  <si>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</si>
  <si>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</si>
  <si>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</si>
  <si>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</si>
  <si>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</si>
  <si>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</si>
  <si>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</si>
  <si>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</si>
  <si>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</si>
  <si>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</si>
  <si>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</si>
  <si>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</si>
  <si>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</si>
  <si>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</si>
  <si>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</si>
  <si>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</si>
  <si>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</si>
  <si>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</si>
  <si>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</si>
  <si>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</si>
  <si>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</si>
  <si>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</si>
  <si>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</si>
  <si>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</si>
  <si>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</si>
  <si>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</si>
  <si>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</si>
  <si>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</si>
  <si>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</si>
  <si>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</si>
  <si>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</si>
  <si>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</si>
  <si>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</si>
  <si>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</si>
  <si>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</si>
  <si>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</si>
  <si>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</si>
  <si>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</si>
  <si>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</si>
  <si>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</si>
  <si>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</si>
  <si>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</si>
  <si>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</si>
  <si>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</si>
  <si>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</si>
  <si>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</si>
  <si>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</si>
  <si>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</si>
  <si>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</si>
  <si>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</si>
  <si>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</si>
  <si>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</si>
  <si>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</si>
  <si>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</si>
  <si>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</si>
  <si>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</si>
  <si>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</si>
  <si>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</si>
  <si>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</si>
  <si>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</si>
  <si>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</si>
  <si>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</si>
  <si>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</si>
  <si>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</si>
  <si>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</si>
  <si>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</si>
  <si>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</si>
  <si>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</si>
  <si>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</si>
  <si>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</si>
  <si>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</si>
  <si>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</si>
  <si>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</si>
  <si>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</si>
  <si>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</si>
  <si>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</si>
  <si>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</si>
  <si>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</si>
  <si>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</si>
  <si>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</si>
  <si>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</si>
  <si>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</si>
  <si>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</si>
  <si>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</si>
  <si>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</si>
  <si>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</si>
  <si>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</si>
  <si>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</si>
  <si>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</si>
  <si>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</si>
  <si>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</si>
  <si>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</si>
  <si>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</si>
  <si>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</si>
  <si>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</si>
  <si>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</si>
  <si>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</si>
  <si>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</si>
  <si>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</si>
  <si>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</si>
  <si>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</si>
  <si>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</si>
  <si>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</si>
  <si>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</si>
  <si>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</si>
  <si>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</si>
  <si>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</si>
  <si>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</si>
  <si>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</si>
  <si>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</si>
  <si>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</si>
  <si>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</si>
  <si>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</si>
  <si>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</si>
  <si>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</si>
  <si>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</si>
  <si>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</si>
  <si>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</si>
  <si>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</si>
  <si>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</si>
  <si>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</si>
  <si>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</si>
  <si>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</si>
  <si>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</si>
  <si>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</si>
  <si>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</si>
  <si>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</si>
  <si>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</si>
  <si>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</si>
  <si>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</si>
  <si>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</si>
  <si>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</si>
  <si>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</si>
  <si>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</si>
  <si>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</si>
  <si>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</si>
  <si>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</si>
  <si>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</si>
  <si>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</si>
  <si>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</si>
  <si>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</si>
  <si>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</si>
  <si>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</si>
  <si>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</si>
  <si>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</si>
  <si>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</si>
  <si>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</si>
  <si>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</si>
  <si>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</si>
  <si>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</si>
  <si>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</si>
  <si>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</si>
  <si>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</si>
  <si>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</si>
  <si>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</si>
  <si>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</si>
  <si>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</si>
  <si>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</si>
  <si>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</si>
  <si>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</si>
  <si>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</si>
  <si>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</si>
  <si>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</si>
  <si>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</si>
  <si>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</si>
  <si>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</si>
  <si>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</si>
  <si>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</si>
  <si>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</si>
  <si>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</si>
  <si>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</si>
  <si>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</si>
  <si>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</si>
  <si>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</si>
  <si>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</si>
  <si>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</si>
  <si>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</si>
  <si>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</si>
  <si>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</si>
  <si>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</si>
  <si>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</si>
  <si>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</si>
  <si>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</si>
  <si>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</si>
  <si>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</si>
  <si>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</si>
  <si>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</si>
  <si>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</si>
  <si>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</si>
  <si>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</si>
  <si>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</si>
  <si>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</si>
  <si>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</si>
  <si>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</si>
  <si>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</si>
  <si>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</si>
  <si>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</si>
  <si>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</si>
  <si>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</si>
  <si>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</si>
  <si>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</si>
  <si>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</si>
  <si>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</si>
  <si>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</si>
  <si>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</si>
  <si>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</si>
  <si>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</si>
  <si>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</si>
  <si>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</si>
  <si>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</si>
  <si>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</si>
  <si>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</si>
  <si>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</si>
  <si>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</si>
  <si>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</si>
  <si>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</si>
  <si>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</si>
  <si>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</si>
  <si>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</si>
  <si>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</si>
  <si>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</si>
  <si>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</si>
  <si>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</si>
  <si>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</si>
  <si>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</si>
  <si>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</si>
  <si>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</si>
  <si>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</si>
  <si>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</si>
  <si>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</si>
  <si>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</si>
  <si>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</si>
  <si>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</si>
  <si>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</si>
  <si>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</si>
  <si>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</si>
  <si>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</si>
  <si>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</si>
  <si>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</si>
  <si>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</si>
  <si>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</si>
  <si>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</si>
  <si>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</si>
  <si>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</si>
  <si>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</si>
  <si>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</si>
  <si>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</si>
  <si>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</si>
  <si>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</si>
  <si>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</si>
  <si>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</si>
  <si>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</si>
  <si>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</si>
  <si>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</si>
  <si>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</si>
  <si>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</si>
  <si>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</si>
  <si>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</si>
  <si>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</si>
  <si>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</si>
  <si>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</si>
  <si>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</si>
  <si>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</si>
  <si>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</si>
  <si>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</si>
  <si>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</si>
  <si>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</si>
  <si>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</si>
  <si>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</si>
  <si>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</si>
  <si>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</si>
  <si>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</si>
  <si>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</si>
  <si>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</si>
  <si>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</si>
  <si>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</si>
  <si>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</si>
  <si>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</si>
  <si>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</si>
  <si>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</si>
  <si>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</si>
  <si>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</si>
  <si>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</si>
  <si>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</si>
  <si>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</si>
  <si>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</si>
  <si>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</si>
  <si>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</si>
  <si>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</si>
  <si>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</si>
  <si>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</si>
  <si>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</si>
  <si>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</si>
  <si>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</si>
  <si>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</si>
  <si>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</si>
  <si>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</si>
  <si>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</si>
  <si>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</si>
  <si>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</si>
  <si>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</si>
  <si>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</si>
  <si>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</si>
  <si>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</si>
  <si>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</si>
  <si>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</si>
  <si>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</si>
  <si>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</si>
  <si>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</si>
  <si>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</si>
  <si>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</si>
  <si>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</si>
  <si>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</si>
  <si>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</si>
  <si>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</si>
  <si>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</si>
  <si>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</si>
  <si>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</si>
  <si>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</si>
  <si>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</si>
  <si>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</si>
  <si>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</si>
  <si>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</si>
  <si>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</si>
  <si>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</si>
  <si>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</si>
  <si>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</si>
  <si>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</si>
  <si>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</si>
  <si>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</si>
  <si>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</si>
  <si>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</si>
  <si>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</si>
  <si>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</si>
  <si>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</si>
  <si>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</si>
  <si>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</si>
  <si>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</si>
  <si>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</si>
  <si>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</si>
  <si>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</si>
  <si>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</si>
  <si>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</si>
  <si>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</si>
  <si>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</si>
  <si>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</si>
  <si>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</si>
  <si>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</si>
  <si>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</si>
  <si>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</si>
  <si>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</si>
  <si>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</si>
  <si>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</si>
  <si>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</si>
  <si>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</si>
  <si>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</si>
  <si>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</si>
  <si>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</si>
  <si>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</si>
  <si>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</si>
  <si>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</si>
  <si>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</si>
  <si>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</si>
  <si>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</si>
  <si>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</si>
  <si>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</si>
  <si>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</si>
  <si>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</si>
  <si>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</si>
  <si>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</si>
  <si>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</si>
  <si>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</si>
  <si>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</si>
  <si>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</si>
  <si>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</si>
  <si>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</si>
  <si>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</si>
  <si>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</si>
  <si>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</si>
  <si>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</si>
  <si>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</si>
  <si>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</si>
  <si>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</si>
  <si>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</si>
  <si>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</si>
  <si>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</si>
  <si>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</si>
  <si>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</si>
  <si>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</si>
  <si>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</si>
  <si>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</si>
  <si>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</si>
  <si>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</si>
  <si>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</si>
  <si>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</si>
  <si>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</si>
  <si>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</si>
  <si>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</si>
  <si>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</si>
  <si>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</si>
  <si>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</si>
  <si>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</si>
  <si>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</si>
  <si>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</si>
  <si>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</si>
  <si>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</si>
  <si>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</si>
  <si>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</si>
  <si>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</si>
  <si>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</si>
  <si>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</si>
  <si>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</si>
  <si>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</si>
  <si>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</si>
  <si>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</si>
  <si>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</si>
  <si>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</si>
  <si>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</si>
  <si>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</si>
  <si>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</si>
  <si>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</si>
  <si>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</si>
  <si>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</si>
  <si>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</si>
  <si>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</si>
  <si>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</si>
  <si>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</si>
  <si>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</si>
  <si>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</si>
  <si>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</si>
  <si>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</si>
  <si>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</si>
  <si>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</si>
  <si>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</si>
  <si>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</si>
  <si>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</si>
  <si>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</si>
  <si>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</si>
  <si>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</si>
  <si>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</si>
  <si>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</si>
  <si>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</si>
  <si>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</si>
  <si>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</si>
  <si>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</si>
  <si>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</si>
  <si>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</si>
  <si>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</si>
  <si>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</si>
  <si>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</si>
  <si>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</si>
  <si>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</si>
  <si>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</si>
  <si>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</si>
  <si>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</si>
  <si>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</si>
  <si>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</si>
  <si>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</si>
  <si>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</si>
  <si>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</si>
  <si>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</si>
  <si>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</si>
  <si>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</si>
  <si>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</si>
  <si>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</si>
  <si>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</si>
  <si>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</si>
  <si>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</si>
  <si>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</si>
  <si>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</si>
  <si>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</si>
  <si>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</si>
  <si>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</si>
  <si>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</si>
  <si>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</si>
  <si>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</si>
  <si>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</si>
  <si>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</si>
  <si>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</si>
  <si>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</si>
  <si>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</si>
  <si>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</si>
  <si>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</si>
  <si>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</si>
  <si>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</si>
  <si>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</si>
  <si>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</si>
  <si>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</si>
  <si>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</si>
  <si>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</si>
  <si>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</si>
  <si>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</si>
  <si>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</si>
  <si>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</si>
  <si>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</si>
  <si>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</si>
  <si>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</si>
  <si>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</si>
  <si>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</si>
  <si>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</si>
  <si>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</si>
  <si>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</si>
  <si>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</si>
  <si>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</si>
  <si>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</si>
  <si>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</si>
  <si>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</si>
  <si>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</si>
  <si>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</si>
  <si>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</si>
  <si>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</si>
  <si>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</si>
  <si>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</si>
  <si>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</si>
  <si>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</si>
  <si>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</si>
  <si>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</si>
  <si>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</si>
  <si>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</si>
  <si>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</si>
  <si>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</si>
  <si>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</si>
  <si>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</si>
  <si>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</si>
  <si>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</si>
  <si>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</si>
  <si>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</si>
  <si>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</si>
  <si>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</si>
  <si>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</si>
  <si>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</si>
  <si>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</si>
  <si>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</si>
  <si>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</si>
  <si>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</si>
  <si>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</si>
  <si>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</si>
  <si>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</si>
  <si>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</si>
  <si>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</si>
  <si>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</si>
  <si>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</si>
  <si>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</si>
  <si>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</si>
  <si>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</si>
  <si>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</si>
  <si>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</si>
  <si>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</si>
  <si>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</si>
  <si>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</si>
  <si>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</si>
  <si>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</si>
  <si>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</si>
  <si>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</si>
  <si>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</si>
  <si>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</si>
  <si>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</si>
  <si>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</si>
  <si>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</si>
  <si>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</si>
  <si>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</si>
  <si>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</si>
  <si>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</si>
  <si>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</si>
  <si>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</si>
  <si>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</si>
  <si>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</si>
  <si>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</si>
  <si>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</si>
  <si>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</si>
  <si>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</si>
  <si>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</si>
  <si>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</si>
  <si>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</si>
  <si>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</si>
  <si>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</si>
  <si>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</si>
  <si>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</si>
  <si>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</si>
  <si>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</si>
  <si>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</si>
  <si>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</si>
  <si>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</si>
  <si>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</si>
  <si>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</si>
  <si>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</si>
  <si>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</si>
  <si>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</si>
  <si>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</si>
  <si>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</si>
  <si>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</si>
  <si>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</si>
  <si>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</si>
  <si>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</si>
  <si>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</si>
  <si>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</si>
  <si>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</si>
  <si>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</si>
  <si>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</si>
  <si>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</si>
  <si>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</si>
  <si>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</si>
  <si>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</si>
  <si>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</si>
  <si>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</si>
  <si>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</si>
  <si>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</si>
  <si>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</si>
  <si>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</si>
  <si>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</si>
  <si>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</si>
  <si>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</si>
  <si>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</si>
  <si>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</si>
  <si>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</si>
  <si>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</si>
  <si>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</si>
  <si>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</si>
  <si>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</si>
  <si>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</si>
  <si>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</si>
  <si>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</si>
  <si>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</si>
  <si>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</si>
  <si>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</si>
  <si>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</si>
  <si>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</si>
  <si>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</si>
  <si>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</si>
  <si>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</si>
  <si>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</si>
  <si>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</si>
  <si>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</si>
  <si>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</si>
  <si>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</si>
  <si>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</si>
  <si>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</si>
  <si>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</si>
  <si>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</si>
  <si>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</si>
  <si>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</si>
  <si>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</si>
  <si>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</si>
  <si>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</si>
  <si>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</si>
  <si>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</si>
  <si>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</si>
  <si>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</si>
  <si>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</si>
  <si>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</si>
  <si>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</si>
  <si>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</si>
  <si>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</si>
  <si>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</si>
  <si>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</si>
  <si>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</si>
  <si>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</si>
  <si>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</si>
  <si>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</si>
  <si>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</si>
  <si>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</si>
  <si>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</si>
  <si>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</si>
  <si>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</si>
  <si>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</si>
  <si>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</si>
  <si>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</si>
  <si>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</si>
  <si>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</si>
  <si>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</si>
  <si>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</si>
  <si>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</si>
  <si>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</si>
  <si>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</si>
  <si>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</si>
  <si>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</si>
  <si>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</si>
  <si>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</si>
  <si>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</si>
  <si>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</si>
  <si>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</si>
  <si>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</si>
  <si>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</si>
  <si>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</si>
  <si>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</si>
  <si>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</si>
  <si>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</si>
  <si>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</si>
  <si>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</si>
  <si>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</si>
  <si>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</si>
  <si>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</si>
  <si>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</si>
  <si>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</si>
  <si>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</si>
  <si>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</si>
  <si>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</si>
  <si>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</si>
  <si>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</si>
  <si>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</si>
  <si>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</si>
  <si>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</si>
  <si>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</si>
  <si>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</si>
  <si>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</si>
  <si>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</si>
  <si>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</si>
  <si>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</si>
  <si>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</si>
  <si>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</si>
  <si>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</si>
  <si>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</si>
  <si>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</si>
  <si>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</si>
  <si>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</si>
  <si>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</si>
  <si>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</si>
  <si>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</si>
  <si>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</si>
  <si>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</si>
  <si>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</si>
  <si>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</si>
  <si>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</si>
  <si>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</si>
  <si>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</si>
  <si>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</si>
  <si>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</si>
  <si>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</si>
  <si>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</si>
  <si>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</si>
  <si>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</si>
  <si>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</si>
  <si>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</si>
  <si>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</si>
  <si>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</si>
  <si>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</si>
  <si>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</si>
  <si>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</si>
  <si>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</si>
  <si>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</si>
  <si>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</si>
  <si>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</si>
  <si>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</si>
  <si>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</si>
  <si>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</si>
  <si>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</si>
  <si>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</si>
  <si>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</si>
  <si>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</si>
  <si>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</si>
  <si>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</si>
  <si>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</si>
  <si>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</si>
  <si>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</si>
  <si>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</si>
  <si>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</si>
  <si>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</si>
  <si>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</si>
  <si>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</si>
  <si>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</si>
  <si>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</si>
  <si>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</si>
  <si>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</si>
  <si>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</si>
  <si>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</si>
  <si>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</si>
  <si>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</si>
  <si>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</si>
  <si>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</si>
  <si>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</si>
  <si>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</si>
  <si>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</si>
  <si>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</si>
  <si>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</si>
  <si>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</si>
  <si>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</si>
  <si>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</si>
  <si>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</si>
  <si>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</si>
  <si>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</si>
  <si>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</si>
  <si>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</si>
  <si>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</si>
  <si>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</si>
  <si>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</si>
  <si>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</si>
  <si>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</si>
  <si>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</si>
  <si>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</si>
  <si>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</si>
  <si>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</si>
  <si>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</si>
  <si>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</si>
  <si>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</si>
  <si>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</si>
  <si>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</si>
  <si>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</si>
  <si>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</si>
  <si>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</si>
  <si>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</si>
  <si>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</si>
  <si>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</si>
  <si>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</si>
  <si>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</si>
  <si>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</si>
  <si>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</si>
  <si>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</si>
  <si>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</si>
  <si>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</si>
  <si>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</si>
  <si>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</si>
  <si>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</si>
  <si>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</si>
  <si>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</si>
  <si>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</si>
  <si>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</si>
  <si>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</si>
  <si>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</si>
  <si>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</si>
  <si>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</si>
  <si>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</si>
  <si>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</si>
  <si>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</si>
  <si>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</si>
  <si>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</si>
  <si>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</si>
  <si>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</si>
  <si>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</si>
  <si>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</si>
  <si>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</si>
  <si>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</si>
  <si>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</si>
  <si>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</si>
  <si>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</si>
  <si>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</si>
  <si>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</si>
  <si>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</si>
  <si>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</si>
  <si>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</si>
  <si>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</si>
  <si>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</si>
  <si>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</si>
  <si>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</si>
  <si>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</si>
  <si>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</si>
  <si>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</si>
  <si>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</si>
  <si>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</si>
  <si>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</si>
  <si>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</si>
  <si>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</si>
  <si>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</si>
  <si>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</si>
  <si>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</si>
  <si>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</si>
  <si>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</si>
  <si>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</si>
  <si>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</si>
  <si>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</si>
  <si>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</si>
  <si>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</si>
  <si>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</si>
  <si>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</si>
  <si>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</si>
  <si>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</si>
  <si>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</si>
  <si>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</si>
  <si>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</si>
  <si>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</si>
  <si>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</si>
  <si>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</si>
  <si>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</si>
  <si>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</si>
  <si>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</si>
  <si>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</si>
  <si>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</si>
  <si>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</si>
  <si>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</si>
  <si>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</si>
  <si>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</si>
  <si>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</si>
  <si>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</si>
  <si>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</si>
  <si>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</si>
  <si>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</si>
  <si>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</si>
  <si>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</si>
  <si>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</si>
  <si>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</si>
  <si>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</si>
  <si>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</si>
  <si>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</si>
  <si>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</si>
  <si>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</si>
  <si>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</si>
  <si>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</si>
  <si>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</si>
  <si>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</si>
  <si>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</si>
  <si>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</si>
  <si>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</si>
  <si>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</si>
  <si>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</si>
  <si>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</si>
  <si>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</si>
  <si>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</si>
  <si>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</si>
  <si>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</si>
  <si>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</si>
  <si>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</si>
  <si>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</si>
  <si>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</si>
  <si>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</si>
  <si>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</si>
  <si>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</si>
  <si>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</si>
  <si>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</si>
  <si>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</si>
  <si>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</si>
  <si>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</si>
  <si>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</si>
  <si>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</si>
  <si>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</si>
  <si>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</si>
  <si>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</si>
  <si>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</si>
  <si>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</si>
  <si>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</si>
  <si>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</si>
  <si>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</si>
  <si>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</si>
  <si>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</si>
  <si>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</si>
  <si>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</si>
  <si>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</si>
  <si>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</si>
  <si>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</si>
  <si>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</si>
  <si>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</si>
  <si>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</si>
  <si>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</si>
  <si>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</si>
  <si>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</si>
  <si>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</si>
  <si>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</si>
  <si>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</si>
  <si>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</si>
  <si>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</si>
  <si>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</si>
  <si>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</si>
  <si>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</si>
  <si>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</si>
  <si>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</si>
  <si>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</si>
  <si>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</si>
  <si>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</si>
  <si>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</si>
  <si>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</si>
  <si>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</si>
  <si>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</si>
  <si>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</si>
  <si>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</si>
  <si>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</si>
  <si>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</si>
  <si>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</si>
  <si>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</si>
  <si>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</si>
  <si>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</si>
  <si>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</si>
  <si>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</si>
  <si>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</si>
  <si>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</si>
  <si>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</si>
  <si>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</si>
  <si>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</si>
  <si>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</si>
  <si>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</si>
  <si>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</si>
  <si>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</si>
  <si>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</si>
  <si>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</si>
  <si>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</si>
  <si>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</si>
  <si>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</si>
  <si>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</si>
  <si>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</si>
  <si>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</si>
  <si>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</si>
  <si>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</si>
  <si>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</si>
  <si>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</si>
  <si>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</si>
  <si>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</si>
  <si>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</si>
  <si>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</si>
  <si>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</si>
  <si>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</si>
  <si>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</si>
  <si>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</si>
  <si>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</si>
  <si>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</si>
  <si>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</si>
  <si>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</si>
  <si>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</si>
  <si>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</si>
  <si>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</si>
  <si>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</si>
  <si>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</si>
  <si>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</si>
  <si>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</si>
  <si>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</si>
  <si>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</si>
  <si>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</si>
  <si>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</si>
  <si>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</si>
  <si>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</si>
  <si>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</si>
  <si>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</si>
  <si>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</si>
  <si>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</si>
  <si>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</si>
  <si>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</si>
  <si>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</si>
  <si>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</si>
  <si>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</si>
  <si>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</si>
  <si>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</si>
  <si>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</si>
  <si>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</si>
  <si>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</si>
  <si>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</si>
  <si>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</si>
  <si>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</si>
  <si>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</si>
  <si>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</si>
  <si>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</si>
  <si>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</si>
  <si>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</si>
  <si>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</si>
  <si>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</si>
  <si>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</si>
  <si>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</si>
  <si>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</si>
  <si>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</si>
  <si>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</si>
  <si>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</si>
  <si>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</si>
  <si>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</si>
  <si>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</si>
  <si>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</si>
  <si>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</si>
  <si>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</si>
  <si>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</si>
  <si>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</si>
  <si>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</si>
  <si>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</si>
  <si>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</si>
  <si>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</si>
  <si>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</si>
  <si>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</si>
  <si>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</si>
  <si>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</si>
  <si>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</si>
  <si>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</si>
  <si>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</si>
  <si>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</si>
  <si>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</si>
  <si>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</si>
  <si>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</si>
  <si>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</si>
  <si>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</si>
  <si>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</si>
  <si>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</si>
  <si>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</si>
  <si>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</si>
  <si>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</si>
  <si>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</si>
  <si>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</si>
  <si>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</si>
  <si>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</si>
  <si>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</si>
  <si>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</si>
  <si>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</si>
  <si>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</si>
  <si>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</si>
  <si>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</si>
  <si>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</si>
  <si>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</si>
  <si>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</si>
  <si>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</si>
  <si>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</si>
  <si>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</si>
  <si>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</si>
  <si>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</si>
  <si>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</si>
  <si>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</si>
  <si>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</si>
  <si>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</si>
  <si>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</si>
  <si>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</si>
  <si>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</si>
  <si>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</si>
  <si>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</si>
  <si>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</si>
  <si>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</si>
  <si>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</si>
  <si>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</si>
  <si>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</si>
  <si>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</si>
  <si>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</si>
  <si>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</si>
  <si>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</si>
  <si>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</si>
  <si>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</si>
  <si>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</si>
  <si>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</si>
  <si>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</si>
  <si>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</si>
  <si>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</si>
  <si>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</si>
  <si>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</si>
  <si>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</si>
  <si>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</si>
  <si>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</si>
  <si>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</si>
  <si>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</si>
  <si>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</si>
  <si>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</si>
  <si>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</si>
  <si>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</si>
  <si>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</si>
  <si>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</si>
  <si>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</si>
  <si>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</si>
  <si>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</si>
  <si>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</si>
  <si>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</si>
  <si>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</si>
  <si>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</si>
  <si>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</si>
  <si>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</si>
  <si>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</si>
  <si>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</si>
  <si>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</si>
  <si>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</si>
  <si>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</si>
  <si>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</si>
  <si>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</si>
  <si>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</si>
  <si>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</si>
  <si>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</si>
  <si>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</si>
  <si>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</si>
  <si>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</si>
  <si>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</si>
  <si>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</si>
  <si>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</si>
  <si>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</si>
  <si>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</si>
  <si>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</si>
  <si>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</si>
  <si>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</si>
  <si>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</si>
  <si>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</si>
  <si>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</si>
  <si>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</si>
  <si>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</si>
  <si>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</si>
  <si>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</si>
  <si>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</si>
  <si>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</si>
  <si>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</si>
  <si>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</si>
  <si>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</si>
  <si>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</si>
  <si>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</si>
  <si>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</si>
  <si>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</si>
  <si>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</si>
  <si>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</si>
  <si>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</si>
  <si>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</si>
  <si>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</si>
  <si>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</si>
  <si>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</si>
  <si>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</si>
  <si>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</si>
  <si>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</si>
  <si>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</si>
  <si>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</si>
  <si>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</si>
  <si>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</si>
  <si>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</si>
  <si>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</si>
  <si>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</si>
  <si>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</si>
  <si>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</si>
  <si>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</si>
  <si>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</si>
  <si>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</si>
  <si>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</si>
  <si>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</si>
  <si>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</si>
  <si>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</si>
  <si>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</si>
  <si>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</si>
  <si>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</si>
  <si>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</si>
  <si>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</si>
  <si>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</si>
  <si>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</si>
  <si>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</si>
  <si>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</si>
  <si>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</si>
  <si>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</si>
  <si>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</si>
  <si>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</si>
  <si>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</si>
  <si>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</si>
  <si>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</si>
  <si>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</si>
  <si>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</si>
  <si>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</si>
  <si>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</si>
  <si>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</si>
  <si>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</si>
  <si>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</si>
  <si>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</si>
  <si>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</si>
  <si>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</si>
  <si>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</si>
  <si>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</si>
  <si>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</si>
  <si>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</si>
  <si>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</si>
  <si>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</si>
  <si>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</si>
  <si>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</si>
  <si>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</si>
  <si>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</si>
  <si>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</si>
  <si>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</si>
  <si>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</si>
  <si>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</si>
  <si>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</si>
  <si>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</si>
  <si>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</si>
  <si>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</si>
  <si>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</si>
  <si>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</si>
  <si>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</si>
  <si>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</si>
  <si>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</si>
  <si>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</si>
  <si>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</si>
  <si>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</si>
  <si>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</si>
  <si>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</si>
  <si>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</si>
  <si>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</si>
  <si>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</si>
  <si>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</si>
  <si>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</si>
  <si>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</si>
  <si>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</si>
  <si>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</si>
  <si>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</si>
  <si>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</si>
  <si>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</si>
  <si>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</si>
  <si>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</si>
  <si>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</si>
  <si>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</si>
  <si>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</si>
  <si>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</si>
  <si>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</si>
  <si>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</si>
  <si>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</si>
  <si>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</si>
  <si>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</si>
  <si>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</si>
  <si>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</si>
  <si>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</si>
  <si>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</si>
  <si>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</si>
  <si>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</si>
  <si>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</si>
  <si>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</si>
  <si>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</si>
  <si>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</si>
  <si>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</si>
  <si>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</si>
  <si>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</si>
  <si>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</si>
  <si>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</si>
  <si>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</si>
  <si>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</si>
  <si>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</si>
  <si>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</si>
  <si>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</si>
  <si>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</si>
  <si>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</si>
  <si>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</si>
  <si>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</si>
  <si>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</si>
  <si>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</si>
  <si>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</si>
  <si>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</si>
  <si>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</si>
  <si>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</si>
  <si>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</si>
  <si>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</si>
  <si>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</si>
  <si>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</si>
  <si>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</si>
  <si>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</si>
  <si>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</si>
  <si>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</si>
  <si>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</si>
  <si>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</si>
  <si>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</si>
  <si>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</si>
  <si>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</si>
  <si>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</si>
  <si>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</si>
  <si>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</si>
  <si>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</si>
  <si>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</si>
  <si>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</si>
  <si>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</si>
  <si>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</si>
  <si>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</si>
  <si>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</si>
  <si>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</si>
  <si>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</si>
  <si>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</si>
  <si>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</si>
  <si>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</si>
  <si>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</si>
  <si>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</si>
  <si>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</si>
  <si>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</si>
  <si>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</si>
  <si>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</si>
  <si>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</si>
  <si>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</si>
  <si>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</si>
  <si>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</si>
  <si>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</si>
  <si>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</si>
  <si>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</si>
  <si>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</si>
  <si>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</si>
  <si>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</si>
  <si>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</si>
  <si>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</si>
  <si>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</si>
  <si>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</si>
  <si>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</si>
  <si>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</si>
  <si>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</si>
  <si>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</si>
  <si>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</si>
  <si>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</si>
  <si>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</si>
  <si>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</si>
  <si>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</si>
  <si>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</si>
  <si>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</si>
  <si>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</si>
  <si>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</si>
  <si>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</si>
  <si>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</si>
  <si>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</si>
  <si>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</si>
  <si>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</si>
  <si>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</si>
  <si>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</si>
  <si>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</si>
  <si>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</si>
  <si>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</si>
  <si>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</si>
  <si>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</si>
  <si>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</si>
  <si>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</si>
  <si>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</si>
  <si>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</si>
  <si>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</si>
  <si>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</si>
  <si>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</si>
  <si>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</si>
  <si>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</si>
  <si>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</si>
  <si>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</si>
  <si>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</si>
  <si>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</si>
  <si>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</si>
  <si>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</si>
  <si>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</si>
  <si>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</si>
  <si>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</si>
  <si>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</si>
  <si>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</si>
  <si>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</si>
  <si>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</si>
  <si>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</si>
  <si>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</si>
  <si>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</si>
  <si>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</si>
  <si>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</si>
  <si>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</si>
  <si>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</si>
  <si>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</si>
  <si>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</si>
  <si>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</si>
  <si>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</si>
  <si>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</si>
  <si>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</si>
  <si>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</si>
  <si>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</si>
  <si>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</si>
  <si>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</si>
  <si>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</si>
  <si>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</si>
  <si>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</si>
  <si>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</si>
  <si>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</si>
  <si>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</si>
  <si>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</si>
  <si>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</si>
  <si>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</si>
  <si>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</si>
  <si>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</si>
  <si>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</si>
  <si>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</si>
  <si>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</si>
  <si>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</si>
  <si>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</si>
  <si>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</si>
  <si>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</si>
  <si>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</si>
  <si>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</si>
  <si>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</si>
  <si>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</si>
  <si>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</si>
  <si>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</si>
  <si>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</si>
  <si>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</si>
  <si>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</si>
  <si>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</si>
  <si>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</si>
  <si>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</si>
  <si>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</si>
  <si>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</si>
  <si>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</si>
  <si>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</si>
  <si>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</si>
  <si>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</si>
  <si>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</si>
  <si>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</si>
  <si>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</si>
  <si>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</si>
  <si>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</si>
  <si>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</si>
  <si>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</si>
  <si>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</si>
  <si>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</si>
  <si>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</si>
  <si>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</si>
  <si>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</si>
  <si>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</si>
  <si>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</si>
  <si>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</si>
  <si>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</si>
  <si>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</si>
  <si>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</si>
  <si>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</si>
  <si>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</si>
  <si>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</si>
  <si>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</si>
  <si>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</si>
  <si>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</si>
  <si>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</si>
  <si>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</si>
  <si>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</si>
  <si>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</si>
  <si>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</si>
  <si>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</si>
  <si>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</si>
  <si>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</si>
  <si>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</si>
  <si>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</si>
  <si>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</si>
  <si>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</si>
  <si>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</si>
  <si>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</si>
  <si>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</si>
  <si>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</si>
  <si>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</si>
  <si>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</si>
  <si>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</si>
  <si>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</si>
  <si>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</si>
  <si>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</si>
  <si>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</si>
  <si>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</si>
  <si>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</si>
  <si>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</si>
  <si>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</si>
  <si>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</si>
  <si>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</si>
  <si>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</si>
  <si>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</si>
  <si>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</si>
  <si>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</si>
  <si>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</si>
  <si>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</si>
  <si>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</si>
  <si>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</si>
  <si>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</si>
  <si>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</si>
  <si>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</si>
  <si>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</si>
  <si>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</si>
  <si>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</si>
  <si>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</si>
  <si>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</si>
  <si>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</si>
  <si>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</si>
  <si>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</si>
  <si>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</si>
  <si>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</si>
  <si>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</si>
  <si>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</si>
  <si>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</si>
  <si>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</si>
  <si>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</si>
  <si>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</si>
  <si>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</si>
  <si>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</si>
  <si>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</si>
  <si>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</si>
  <si>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</si>
  <si>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</si>
  <si>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</si>
  <si>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</si>
  <si>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</si>
  <si>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</si>
  <si>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</si>
  <si>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</si>
  <si>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</si>
  <si>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</si>
  <si>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</si>
  <si>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</si>
  <si>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</si>
  <si>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</si>
  <si>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</si>
  <si>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</si>
  <si>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</si>
  <si>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</si>
  <si>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</si>
  <si>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</si>
  <si>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</si>
  <si>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</si>
  <si>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</si>
  <si>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</si>
  <si>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</si>
  <si>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</si>
  <si>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</si>
  <si>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</si>
  <si>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</si>
  <si>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</si>
  <si>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</si>
  <si>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</si>
  <si>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</si>
  <si>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</si>
  <si>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</si>
  <si>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</si>
  <si>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</si>
  <si>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</si>
  <si>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</si>
  <si>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</si>
  <si>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</si>
  <si>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</si>
  <si>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</si>
  <si>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</si>
  <si>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</si>
  <si>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</si>
  <si>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</si>
  <si>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</si>
  <si>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</si>
  <si>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</si>
  <si>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</si>
  <si>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</si>
  <si>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</si>
  <si>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</si>
  <si>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</si>
  <si>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</si>
  <si>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</si>
  <si>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</si>
  <si>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</si>
  <si>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</si>
  <si>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</si>
  <si>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</si>
  <si>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</si>
  <si>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</si>
  <si>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</si>
  <si>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</si>
  <si>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</si>
  <si>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</si>
  <si>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</si>
  <si>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</si>
  <si>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</si>
  <si>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</si>
  <si>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</si>
  <si>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</si>
  <si>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</si>
  <si>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</si>
  <si>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</si>
  <si>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</si>
  <si>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</si>
  <si>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</si>
  <si>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</si>
  <si>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</si>
  <si>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</si>
  <si>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</si>
  <si>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</si>
  <si>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</si>
  <si>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</si>
  <si>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</si>
  <si>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</si>
  <si>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</si>
  <si>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</si>
  <si>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</si>
  <si>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</si>
  <si>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</si>
  <si>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</si>
  <si>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</si>
  <si>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</si>
  <si>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</si>
  <si>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</si>
  <si>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</si>
  <si>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</si>
  <si>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</si>
  <si>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</si>
  <si>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</si>
  <si>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</si>
  <si>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</si>
  <si>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</si>
  <si>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</si>
  <si>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</si>
  <si>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</si>
  <si>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</si>
  <si>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</si>
  <si>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</si>
  <si>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</si>
  <si>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</si>
  <si>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</si>
  <si>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</si>
  <si>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</si>
  <si>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</si>
  <si>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</si>
  <si>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</si>
  <si>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</si>
  <si>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</si>
  <si>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</si>
  <si>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</si>
  <si>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</si>
  <si>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</si>
  <si>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</si>
  <si>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</si>
  <si>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</si>
  <si>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</si>
  <si>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</si>
  <si>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</si>
  <si>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</si>
  <si>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</si>
  <si>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</si>
  <si>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</si>
  <si>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</si>
  <si>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</si>
  <si>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</si>
  <si>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</si>
  <si>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</si>
  <si>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</si>
  <si>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</si>
  <si>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</si>
  <si>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</si>
  <si>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</si>
  <si>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</si>
  <si>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</si>
  <si>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</si>
  <si>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</si>
  <si>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</si>
  <si>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</si>
  <si>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</si>
  <si>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</si>
  <si>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</si>
  <si>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</si>
  <si>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</si>
  <si>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</si>
  <si>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</si>
  <si>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</si>
  <si>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</si>
  <si>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</si>
  <si>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</si>
  <si>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</si>
  <si>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</si>
  <si>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</si>
  <si>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</si>
  <si>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</si>
  <si>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</si>
  <si>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</si>
  <si>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</si>
  <si>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</si>
  <si>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</si>
  <si>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</si>
  <si>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</si>
  <si>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</si>
  <si>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</si>
  <si>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</si>
  <si>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</si>
  <si>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</si>
  <si>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</si>
  <si>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</si>
  <si>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</si>
  <si>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</si>
  <si>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</si>
  <si>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</si>
  <si>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</si>
  <si>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</si>
  <si>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</si>
  <si>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</si>
  <si>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</si>
  <si>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</si>
  <si>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</si>
  <si>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</si>
  <si>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</si>
  <si>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</si>
  <si>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</si>
  <si>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</si>
  <si>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</si>
  <si>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</si>
  <si>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</si>
  <si>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</si>
  <si>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</si>
  <si>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</si>
  <si>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</si>
  <si>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</si>
  <si>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</si>
  <si>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</si>
  <si>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</si>
  <si>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</si>
  <si>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</si>
  <si>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</si>
  <si>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</si>
  <si>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</si>
  <si>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</si>
  <si>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</si>
  <si>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</si>
  <si>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</si>
  <si>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</si>
  <si>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</si>
  <si>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</si>
  <si>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</si>
  <si>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</si>
  <si>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</si>
  <si>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</si>
  <si>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</si>
  <si>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</si>
  <si>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</si>
  <si>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</si>
  <si>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</si>
  <si>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</si>
  <si>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</si>
  <si>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</si>
  <si>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</si>
  <si>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</si>
  <si>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</si>
  <si>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</si>
  <si>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</si>
  <si>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</si>
  <si>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</si>
  <si>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</si>
  <si>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</si>
  <si>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</si>
  <si>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</si>
  <si>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</si>
  <si>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</si>
  <si>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</si>
  <si>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</si>
  <si>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</si>
  <si>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</si>
  <si>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</si>
  <si>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</si>
  <si>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</si>
  <si>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</si>
  <si>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</si>
  <si>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</si>
  <si>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</si>
  <si>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</si>
  <si>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</si>
  <si>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</si>
  <si>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</si>
  <si>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</si>
  <si>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</si>
  <si>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</si>
  <si>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</si>
  <si>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</si>
  <si>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</si>
  <si>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</si>
  <si>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</si>
  <si>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</si>
  <si>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</si>
  <si>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</si>
  <si>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</si>
  <si>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</si>
  <si>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</si>
  <si>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</si>
  <si>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</si>
  <si>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</si>
  <si>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</si>
  <si>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</si>
  <si>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</si>
  <si>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</si>
  <si>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</si>
  <si>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</si>
  <si>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</si>
  <si>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</si>
  <si>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</si>
  <si>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</si>
  <si>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</si>
  <si>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</si>
  <si>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</si>
  <si>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</si>
  <si>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</si>
  <si>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</si>
  <si>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</si>
  <si>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</si>
  <si>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</si>
  <si>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</si>
  <si>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</si>
  <si>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</si>
  <si>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</si>
  <si>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</si>
  <si>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</si>
  <si>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</si>
  <si>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</si>
  <si>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</si>
  <si>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</si>
  <si>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</si>
  <si>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</si>
  <si>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</si>
  <si>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</si>
  <si>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</si>
  <si>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</si>
  <si>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</si>
  <si>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</si>
  <si>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</si>
  <si>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</si>
  <si>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</si>
  <si>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</si>
  <si>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</si>
  <si>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</si>
  <si>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</si>
  <si>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</si>
  <si>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</si>
  <si>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</si>
  <si>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</si>
  <si>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</si>
  <si>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</si>
  <si>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</si>
  <si>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</si>
  <si>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</si>
  <si>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</si>
  <si>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</si>
  <si>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</si>
  <si>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</si>
  <si>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</si>
  <si>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</si>
  <si>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</si>
  <si>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</si>
  <si>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</si>
  <si>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</si>
  <si>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</si>
  <si>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</si>
  <si>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</si>
  <si>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</si>
  <si>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</si>
  <si>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</si>
  <si>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</si>
  <si>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</si>
  <si>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</si>
  <si>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</si>
  <si>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</si>
  <si>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</si>
  <si>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</si>
  <si>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</si>
  <si>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</si>
  <si>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</si>
  <si>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</si>
  <si>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</si>
  <si>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</si>
  <si>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</si>
  <si>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</si>
  <si>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</si>
  <si>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</si>
  <si>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</si>
  <si>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</si>
  <si>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</si>
  <si>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</si>
  <si>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</si>
  <si>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</si>
  <si>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</si>
  <si>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</si>
  <si>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</si>
  <si>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</si>
  <si>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</si>
  <si>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</si>
  <si>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</si>
  <si>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</si>
  <si>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</si>
  <si>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</si>
  <si>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</si>
  <si>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</si>
  <si>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</si>
  <si>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</si>
  <si>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</si>
  <si>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</si>
  <si>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</si>
  <si>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</si>
  <si>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</si>
  <si>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</si>
  <si>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</si>
  <si>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</si>
  <si>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</si>
  <si>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</si>
  <si>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</si>
  <si>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</si>
  <si>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</si>
  <si>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</si>
  <si>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</si>
  <si>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</si>
  <si>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</si>
  <si>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</si>
  <si>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</si>
  <si>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</si>
  <si>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</si>
  <si>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</si>
  <si>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</si>
  <si>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</si>
  <si>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</si>
  <si>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</si>
  <si>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</si>
  <si>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</si>
  <si>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</si>
  <si>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</si>
  <si>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</si>
  <si>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</si>
  <si>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</si>
  <si>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</si>
  <si>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</si>
  <si>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</si>
  <si>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</si>
  <si>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</si>
  <si>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</si>
  <si>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</si>
  <si>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</si>
  <si>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</si>
  <si>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</si>
  <si>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</si>
  <si>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</si>
  <si>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</si>
  <si>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</si>
  <si>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</si>
  <si>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</si>
  <si>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</si>
  <si>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</si>
  <si>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</si>
  <si>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</si>
  <si>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</si>
  <si>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</si>
  <si>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</si>
  <si>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</si>
  <si>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</si>
  <si>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</si>
  <si>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</si>
  <si>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</si>
  <si>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</si>
  <si>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</si>
  <si>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</si>
  <si>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</si>
  <si>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</si>
  <si>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</si>
  <si>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</si>
  <si>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</si>
  <si>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</si>
  <si>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</si>
  <si>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</si>
  <si>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</si>
  <si>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</si>
  <si>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</si>
  <si>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</si>
  <si>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</si>
  <si>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</si>
  <si>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</si>
  <si>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</si>
  <si>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</si>
  <si>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</si>
  <si>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</si>
  <si>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</si>
  <si>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</si>
  <si>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</si>
  <si>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</si>
  <si>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</si>
  <si>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</si>
  <si>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</si>
  <si>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</si>
  <si>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</si>
  <si>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</si>
  <si>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</si>
  <si>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</si>
  <si>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</si>
  <si>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</si>
  <si>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</si>
  <si>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</si>
  <si>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</si>
  <si>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</si>
  <si>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</si>
  <si>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</si>
  <si>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</si>
  <si>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</si>
  <si>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</si>
  <si>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</si>
  <si>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</si>
  <si>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</si>
  <si>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</si>
  <si>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</si>
  <si>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</si>
  <si>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</si>
  <si>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</si>
  <si>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</si>
  <si>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</si>
  <si>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</si>
  <si>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</si>
  <si>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</si>
  <si>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</si>
  <si>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</si>
  <si>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</si>
  <si>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</si>
  <si>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</si>
  <si>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</si>
  <si>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</si>
  <si>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</si>
  <si>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</si>
  <si>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</si>
  <si>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</si>
  <si>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</si>
  <si>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</si>
  <si>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</si>
  <si>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</si>
  <si>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</si>
  <si>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</si>
  <si>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</si>
  <si>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</si>
  <si>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</si>
  <si>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</si>
  <si>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</si>
  <si>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</si>
  <si>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</si>
  <si>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</si>
  <si>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</si>
  <si>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</si>
  <si>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</si>
  <si>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</si>
  <si>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</si>
  <si>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</si>
  <si>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</si>
  <si>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</si>
  <si>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</si>
  <si>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</si>
  <si>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</si>
  <si>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</si>
  <si>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</si>
  <si>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</si>
  <si>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</si>
  <si>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</si>
  <si>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</si>
  <si>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</si>
  <si>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</si>
  <si>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</si>
  <si>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</si>
  <si>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</si>
  <si>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</si>
  <si>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</si>
  <si>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</si>
  <si>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</si>
  <si>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</si>
  <si>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</si>
  <si>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</si>
  <si>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</si>
  <si>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</si>
  <si>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</si>
  <si>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</si>
  <si>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</si>
  <si>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</si>
  <si>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</si>
  <si>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</si>
  <si>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</si>
  <si>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</si>
  <si>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</si>
  <si>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</si>
  <si>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</si>
  <si>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</si>
  <si>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</si>
  <si>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</si>
  <si>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</si>
  <si>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</si>
  <si>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</si>
  <si>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</si>
  <si>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</si>
  <si>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</si>
  <si>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</si>
  <si>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</si>
  <si>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</si>
  <si>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</si>
  <si>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</si>
  <si>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</si>
  <si>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</si>
  <si>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</si>
  <si>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</si>
  <si>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</si>
  <si>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</si>
  <si>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</si>
  <si>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</si>
  <si>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</si>
  <si>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</si>
  <si>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</si>
  <si>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</si>
  <si>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</si>
  <si>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</si>
  <si>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</si>
  <si>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</si>
  <si>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</si>
  <si>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</si>
  <si>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</si>
  <si>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</si>
  <si>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</si>
  <si>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</si>
  <si>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</si>
  <si>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</si>
  <si>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</si>
  <si>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</si>
  <si>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</si>
  <si>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</si>
  <si>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</si>
  <si>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</si>
  <si>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</si>
  <si>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</si>
  <si>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</si>
  <si>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</si>
  <si>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</si>
  <si>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</si>
  <si>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</si>
  <si>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</si>
  <si>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</si>
  <si>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</si>
  <si>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</si>
  <si>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</si>
  <si>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</si>
  <si>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</si>
  <si>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</si>
  <si>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</si>
  <si>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</si>
  <si>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</si>
  <si>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</si>
  <si>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</si>
  <si>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</si>
  <si>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</si>
  <si>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</si>
  <si>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</si>
  <si>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</si>
  <si>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</si>
  <si>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</si>
  <si>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</si>
  <si>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</si>
  <si>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</si>
  <si>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</si>
  <si>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</si>
  <si>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</si>
  <si>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</si>
  <si>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</si>
  <si>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</si>
  <si>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</si>
  <si>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</si>
  <si>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</si>
  <si>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</si>
  <si>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</si>
  <si>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</si>
  <si>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</si>
  <si>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</si>
  <si>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</si>
  <si>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</si>
  <si>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</si>
  <si>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</si>
  <si>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</si>
  <si>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</si>
  <si>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</si>
  <si>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</si>
  <si>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</si>
  <si>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</si>
  <si>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</si>
  <si>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</si>
  <si>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</si>
  <si>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</si>
  <si>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</si>
  <si>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</si>
  <si>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</si>
  <si>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</si>
  <si>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</si>
  <si>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</si>
  <si>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</si>
  <si>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</si>
  <si>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</si>
  <si>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</si>
  <si>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</si>
  <si>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</si>
  <si>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</si>
  <si>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</si>
  <si>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</si>
  <si>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</si>
  <si>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</si>
  <si>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</si>
  <si>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</si>
  <si>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</si>
  <si>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</si>
  <si>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</si>
  <si>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</si>
  <si>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</si>
  <si>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</si>
  <si>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</si>
  <si>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</si>
  <si>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</si>
  <si>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</si>
  <si>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</si>
  <si>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</si>
  <si>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</si>
  <si>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</si>
  <si>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</si>
  <si>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</si>
  <si>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</si>
  <si>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</si>
  <si>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</si>
  <si>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</si>
  <si>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</si>
  <si>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</si>
  <si>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</si>
  <si>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</si>
  <si>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</si>
  <si>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</si>
  <si>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</si>
  <si>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</si>
  <si>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</si>
  <si>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</si>
  <si>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</si>
  <si>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</si>
  <si>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</si>
  <si>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</si>
  <si>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</si>
  <si>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</si>
  <si>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</si>
  <si>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</si>
  <si>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</si>
  <si>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</si>
  <si>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</si>
  <si>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</si>
  <si>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</si>
  <si>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</si>
  <si>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</si>
  <si>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</si>
  <si>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</si>
  <si>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</si>
  <si>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</si>
  <si>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</si>
  <si>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</si>
  <si>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</si>
  <si>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</si>
  <si>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</si>
  <si>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</si>
  <si>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</si>
  <si>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</si>
  <si>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</si>
  <si>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</si>
  <si>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</si>
  <si>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</si>
  <si>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</si>
  <si>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</si>
  <si>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</si>
  <si>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</si>
  <si>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</si>
  <si>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</si>
  <si>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</si>
  <si>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</si>
  <si>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</si>
  <si>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</si>
  <si>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</si>
  <si>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</si>
  <si>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</si>
  <si>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</si>
  <si>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</si>
  <si>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</si>
  <si>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</si>
  <si>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</si>
  <si>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</si>
  <si>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</si>
  <si>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</si>
  <si>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</si>
  <si>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</si>
  <si>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</si>
  <si>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</si>
  <si>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</si>
  <si>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</si>
  <si>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</si>
  <si>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</si>
  <si>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</si>
  <si>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</si>
  <si>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</si>
  <si>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</si>
  <si>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</si>
  <si>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</si>
  <si>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</si>
  <si>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</si>
  <si>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</si>
  <si>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</si>
  <si>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</si>
  <si>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</si>
  <si>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</si>
  <si>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</si>
  <si>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</si>
  <si>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</si>
  <si>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</si>
  <si>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</si>
  <si>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</si>
  <si>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</si>
  <si>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</si>
  <si>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</si>
  <si>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</si>
  <si>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</si>
  <si>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</si>
  <si>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</si>
  <si>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</si>
  <si>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</si>
  <si>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</si>
  <si>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</si>
  <si>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</si>
  <si>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</si>
  <si>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</si>
  <si>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</si>
  <si>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</si>
  <si>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</si>
  <si>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</si>
  <si>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</si>
  <si>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</si>
  <si>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</si>
  <si>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</si>
  <si>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</si>
  <si>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</si>
  <si>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</si>
  <si>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</si>
  <si>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</si>
  <si>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</si>
  <si>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</si>
  <si>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</si>
  <si>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</si>
  <si>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</si>
  <si>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</si>
  <si>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</si>
  <si>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</si>
  <si>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</si>
  <si>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</si>
  <si>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</si>
  <si>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</si>
  <si>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</si>
  <si>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</si>
  <si>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</si>
  <si>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</si>
  <si>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</si>
  <si>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</si>
  <si>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</si>
  <si>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</si>
  <si>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</si>
  <si>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</si>
  <si>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</si>
  <si>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</si>
  <si>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</si>
  <si>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</si>
  <si>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</si>
  <si>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</si>
  <si>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</si>
  <si>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</si>
  <si>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</si>
  <si>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</si>
  <si>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</si>
  <si>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</si>
  <si>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</si>
  <si>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</si>
  <si>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</si>
  <si>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</si>
  <si>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</si>
  <si>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</si>
  <si>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</si>
  <si>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</si>
  <si>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</si>
  <si>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</si>
  <si>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</si>
  <si>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</si>
  <si>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</si>
  <si>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</si>
  <si>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</si>
  <si>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</si>
  <si>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</si>
  <si>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</si>
  <si>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</si>
  <si>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</si>
  <si>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</si>
  <si>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</si>
  <si>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</si>
  <si>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</si>
  <si>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</si>
  <si>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</si>
  <si>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</si>
  <si>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</si>
  <si>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</si>
  <si>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</si>
  <si>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</si>
  <si>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</si>
  <si>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</si>
  <si>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</si>
  <si>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</si>
  <si>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</si>
  <si>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</si>
  <si>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</si>
  <si>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</si>
  <si>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</si>
  <si>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</si>
  <si>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</si>
  <si>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</si>
  <si>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</si>
  <si>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</si>
  <si>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</si>
  <si>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</si>
  <si>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</si>
  <si>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</si>
  <si>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</si>
  <si>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</si>
  <si>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</si>
  <si>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</si>
  <si>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</si>
  <si>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</si>
  <si>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</si>
  <si>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</si>
  <si>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</si>
  <si>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</si>
  <si>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</si>
  <si>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</si>
  <si>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</si>
  <si>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</si>
  <si>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</si>
  <si>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</si>
  <si>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</si>
  <si>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</si>
  <si>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</si>
  <si>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</si>
  <si>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</si>
  <si>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</si>
  <si>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</si>
  <si>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</si>
  <si>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</si>
  <si>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</si>
  <si>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</si>
  <si>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</si>
  <si>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</si>
  <si>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</si>
  <si>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</si>
  <si>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</si>
  <si>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</si>
  <si>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</si>
  <si>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</si>
  <si>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</si>
  <si>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</si>
  <si>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</si>
  <si>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</si>
  <si>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</si>
  <si>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</si>
  <si>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</si>
  <si>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</si>
  <si>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</si>
  <si>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</si>
  <si>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</si>
  <si>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</si>
  <si>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</si>
  <si>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</si>
  <si>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</si>
  <si>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</si>
  <si>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</si>
  <si>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</si>
  <si>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</si>
  <si>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</si>
  <si>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</si>
  <si>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</si>
  <si>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</si>
  <si>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</si>
  <si>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</si>
  <si>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</si>
  <si>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</si>
  <si>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</si>
  <si>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</si>
  <si>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</si>
  <si>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</si>
  <si>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</si>
  <si>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</si>
  <si>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</si>
  <si>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</si>
  <si>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</si>
  <si>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</si>
  <si>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</si>
  <si>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</si>
  <si>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</si>
  <si>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</si>
  <si>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</si>
  <si>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</si>
  <si>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</si>
  <si>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</si>
  <si>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</si>
  <si>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</si>
  <si>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</si>
  <si>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</si>
  <si>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</si>
  <si>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</si>
  <si>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</si>
  <si>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</si>
  <si>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</si>
  <si>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</si>
  <si>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</si>
  <si>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</si>
  <si>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</si>
  <si>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</si>
  <si>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</si>
  <si>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</si>
  <si>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</si>
  <si>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</si>
  <si>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</si>
  <si>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</si>
  <si>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</si>
  <si>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</si>
  <si>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</si>
  <si>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</si>
  <si>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</si>
  <si>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</si>
  <si>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</si>
  <si>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</si>
  <si>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</si>
  <si>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</si>
  <si>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</si>
  <si>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</si>
  <si>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</si>
  <si>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</si>
  <si>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</si>
  <si>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</si>
  <si>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</si>
  <si>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</si>
  <si>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</si>
  <si>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</si>
  <si>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</si>
  <si>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</si>
  <si>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</si>
  <si>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</si>
  <si>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</si>
  <si>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</si>
  <si>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</si>
  <si>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</si>
  <si>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</si>
  <si>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</si>
  <si>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</si>
  <si>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</si>
  <si>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</si>
  <si>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</si>
  <si>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</si>
  <si>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</si>
  <si>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</si>
  <si>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</si>
  <si>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</si>
  <si>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</si>
  <si>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</si>
  <si>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</si>
  <si>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</si>
  <si>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</si>
  <si>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</si>
  <si>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</si>
  <si>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</si>
  <si>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</si>
  <si>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</si>
  <si>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</si>
  <si>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</si>
  <si>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</si>
  <si>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</si>
  <si>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</si>
  <si>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</si>
  <si>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</si>
  <si>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</si>
  <si>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</si>
  <si>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</si>
  <si>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</si>
  <si>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</si>
  <si>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</si>
  <si>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</si>
  <si>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</si>
  <si>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</si>
  <si>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</si>
  <si>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</si>
  <si>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</si>
  <si>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</si>
  <si>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</si>
  <si>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</si>
  <si>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</si>
  <si>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</si>
  <si>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</si>
  <si>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</si>
  <si>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</si>
  <si>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</si>
  <si>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</si>
  <si>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</si>
  <si>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</si>
  <si>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</si>
  <si>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</si>
  <si>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</si>
  <si>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</si>
  <si>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</si>
  <si>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</si>
  <si>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</si>
  <si>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</si>
  <si>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</si>
  <si>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</si>
  <si>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</si>
  <si>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</si>
  <si>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</si>
  <si>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</si>
  <si>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</si>
  <si>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</si>
  <si>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</si>
  <si>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</si>
  <si>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</si>
  <si>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</si>
  <si>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</si>
  <si>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</si>
  <si>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</si>
  <si>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</si>
  <si>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</si>
  <si>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</si>
  <si>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</si>
  <si>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</si>
  <si>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</si>
  <si>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</si>
  <si>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</si>
  <si>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</si>
  <si>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</si>
  <si>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</si>
  <si>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</si>
  <si>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</si>
  <si>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</si>
  <si>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</si>
  <si>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</si>
  <si>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</si>
  <si>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</si>
  <si>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</si>
  <si>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</si>
  <si>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</si>
  <si>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</si>
  <si>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</si>
  <si>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</si>
  <si>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</si>
  <si>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</si>
  <si>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</si>
  <si>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</si>
  <si>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</si>
  <si>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</si>
  <si>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</si>
  <si>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</si>
  <si>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</si>
  <si>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</si>
  <si>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</si>
  <si>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</si>
  <si>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</si>
  <si>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</si>
  <si>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</si>
  <si>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</si>
  <si>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</si>
  <si>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</si>
  <si>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</si>
  <si>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</si>
  <si>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</si>
  <si>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</si>
  <si>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</si>
  <si>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</si>
  <si>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</si>
  <si>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</si>
  <si>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</si>
  <si>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</si>
  <si>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</si>
  <si>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</si>
  <si>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</si>
  <si>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</si>
  <si>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</si>
  <si>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</si>
  <si>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</si>
  <si>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</si>
  <si>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</si>
  <si>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</si>
  <si>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</si>
  <si>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</si>
  <si>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</si>
  <si>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</si>
  <si>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</si>
  <si>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</si>
  <si>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</si>
  <si>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</si>
  <si>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</si>
  <si>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</si>
  <si>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</si>
  <si>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</si>
  <si>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</si>
  <si>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</si>
  <si>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</si>
  <si>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</si>
  <si>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</si>
  <si>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</si>
  <si>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</si>
  <si>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</si>
  <si>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</si>
  <si>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</si>
  <si>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</si>
  <si>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</si>
  <si>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</si>
  <si>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</si>
  <si>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</si>
  <si>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</si>
  <si>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</si>
  <si>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</si>
  <si>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</si>
  <si>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</si>
  <si>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</si>
  <si>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</si>
  <si>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</si>
  <si>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</si>
  <si>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</si>
  <si>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</si>
  <si>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</si>
  <si>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</si>
  <si>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</si>
  <si>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</si>
  <si>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</si>
  <si>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</si>
  <si>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</si>
  <si>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</si>
  <si>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</si>
  <si>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</si>
  <si>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</si>
  <si>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</si>
  <si>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</si>
  <si>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</si>
  <si>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</si>
  <si>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</si>
  <si>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</si>
  <si>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</si>
  <si>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</si>
  <si>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</si>
  <si>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</si>
  <si>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</si>
  <si>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</si>
  <si>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</si>
  <si>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</si>
  <si>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</si>
  <si>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</si>
  <si>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</si>
  <si>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</si>
  <si>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</si>
  <si>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</si>
  <si>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</si>
  <si>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</si>
  <si>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</si>
  <si>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</si>
  <si>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</si>
  <si>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</si>
  <si>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</si>
  <si>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</si>
  <si>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</si>
  <si>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</si>
  <si>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</si>
  <si>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</si>
  <si>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</si>
  <si>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</si>
  <si>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</si>
  <si>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</si>
  <si>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</si>
  <si>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</si>
  <si>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</si>
  <si>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</si>
  <si>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</si>
  <si>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</si>
  <si>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</si>
  <si>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</si>
  <si>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</si>
  <si>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</si>
  <si>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</si>
  <si>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</si>
  <si>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</si>
  <si>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</si>
  <si>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</si>
  <si>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</si>
  <si>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</si>
  <si>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</si>
  <si>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</si>
  <si>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</si>
  <si>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</si>
  <si>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</si>
  <si>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</si>
  <si>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</si>
  <si>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</si>
  <si>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</si>
  <si>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</si>
  <si>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</si>
  <si>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</si>
  <si>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</si>
  <si>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</si>
  <si>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</si>
  <si>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</si>
  <si>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</si>
  <si>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</si>
  <si>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</si>
  <si>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</si>
  <si>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</si>
  <si>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</si>
  <si>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</si>
  <si>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</si>
  <si>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</si>
  <si>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</si>
  <si>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</si>
  <si>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</si>
  <si>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</si>
  <si>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</si>
  <si>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</si>
  <si>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</si>
  <si>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</si>
  <si>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</si>
  <si>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</si>
  <si>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</si>
  <si>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</si>
  <si>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</si>
  <si>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</si>
  <si>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</si>
  <si>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</si>
  <si>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</si>
  <si>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</si>
  <si>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</si>
  <si>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</si>
  <si>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</si>
  <si>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</si>
  <si>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</si>
  <si>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</si>
  <si>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</si>
  <si>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</si>
  <si>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</si>
  <si>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</si>
  <si>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</si>
  <si>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</si>
  <si>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</si>
  <si>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</si>
  <si>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</si>
  <si>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</si>
  <si>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</si>
  <si>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</si>
  <si>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</si>
  <si>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</si>
  <si>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</si>
  <si>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</si>
  <si>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</si>
  <si>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</si>
  <si>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</si>
  <si>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</si>
  <si>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</si>
  <si>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</si>
  <si>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</si>
  <si>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</si>
  <si>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</si>
  <si>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</si>
  <si>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</si>
  <si>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</si>
  <si>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</si>
  <si>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</si>
  <si>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</si>
  <si>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</si>
  <si>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</si>
  <si>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</si>
  <si>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</si>
  <si>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</si>
  <si>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</si>
  <si>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</si>
  <si>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</si>
  <si>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</si>
  <si>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</si>
  <si>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</si>
  <si>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</si>
  <si>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</si>
  <si>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</si>
  <si>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</si>
  <si>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</si>
  <si>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</si>
  <si>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</si>
  <si>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</si>
  <si>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</si>
  <si>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</si>
  <si>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</si>
  <si>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</si>
  <si>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</si>
  <si>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</si>
  <si>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</si>
  <si>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</si>
  <si>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</si>
  <si>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</si>
  <si>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</si>
  <si>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</si>
  <si>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</si>
  <si>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</si>
  <si>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</si>
  <si>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</si>
  <si>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</si>
  <si>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</si>
  <si>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</si>
  <si>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</si>
  <si>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</si>
  <si>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</si>
  <si>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</si>
  <si>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</si>
  <si>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</si>
  <si>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</si>
  <si>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</si>
  <si>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</si>
  <si>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</si>
  <si>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</si>
  <si>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</si>
  <si>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</si>
  <si>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</si>
  <si>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</si>
  <si>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</si>
  <si>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</si>
  <si>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</si>
  <si>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</si>
  <si>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</si>
  <si>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</si>
  <si>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</si>
  <si>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</si>
  <si>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</si>
  <si>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</si>
  <si>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</si>
  <si>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</si>
  <si>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</si>
  <si>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</si>
  <si>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</si>
  <si>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</si>
  <si>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</si>
  <si>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</si>
  <si>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</si>
  <si>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</si>
  <si>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</si>
  <si>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</si>
  <si>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</si>
  <si>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</si>
  <si>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</si>
  <si>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</si>
  <si>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</si>
  <si>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</si>
  <si>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</si>
  <si>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</si>
  <si>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</si>
  <si>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</si>
  <si>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</si>
  <si>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</si>
  <si>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</si>
  <si>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</si>
  <si>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</si>
  <si>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</si>
  <si>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</si>
  <si>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</si>
  <si>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</si>
  <si>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</si>
  <si>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</si>
  <si>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</si>
  <si>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</si>
  <si>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</si>
  <si>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</si>
  <si>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</si>
  <si>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</si>
  <si>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</si>
  <si>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</si>
  <si>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</si>
  <si>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</si>
  <si>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</si>
  <si>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</si>
  <si>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</si>
  <si>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</si>
  <si>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</si>
  <si>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</si>
  <si>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</si>
  <si>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</si>
  <si>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</si>
  <si>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</si>
  <si>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</si>
  <si>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</si>
  <si>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</si>
  <si>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</si>
  <si>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</si>
  <si>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</si>
  <si>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</si>
  <si>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</si>
  <si>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</si>
  <si>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</si>
  <si>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</si>
  <si>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</si>
  <si>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</si>
  <si>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</si>
  <si>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</si>
  <si>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</si>
  <si>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</si>
  <si>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</si>
  <si>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</si>
  <si>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</si>
  <si>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</si>
  <si>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</si>
  <si>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</si>
  <si>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</si>
  <si>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</si>
  <si>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</si>
  <si>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</si>
  <si>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</si>
  <si>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</si>
  <si>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</si>
  <si>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</si>
  <si>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</si>
  <si>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</si>
  <si>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</si>
  <si>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</si>
  <si>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</si>
  <si>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</si>
  <si>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</si>
  <si>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</si>
  <si>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</si>
  <si>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</si>
  <si>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</si>
  <si>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</si>
  <si>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</si>
  <si>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</si>
  <si>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</si>
  <si>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</si>
  <si>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</si>
  <si>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</si>
  <si>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</si>
  <si>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</si>
  <si>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</si>
  <si>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</si>
  <si>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</si>
  <si>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</si>
  <si>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</si>
  <si>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</si>
  <si>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</si>
  <si>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</si>
  <si>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</si>
  <si>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</si>
  <si>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</si>
  <si>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</si>
  <si>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</si>
  <si>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</si>
  <si>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</si>
  <si>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</si>
  <si>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</si>
  <si>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</si>
  <si>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</si>
  <si>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</si>
  <si>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</si>
  <si>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</si>
  <si>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</si>
  <si>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</si>
  <si>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</si>
  <si>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</si>
  <si>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</si>
  <si>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</si>
  <si>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</si>
  <si>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</si>
  <si>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</si>
  <si>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</si>
  <si>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</si>
  <si>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</si>
  <si>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</si>
  <si>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</si>
  <si>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</si>
  <si>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</si>
  <si>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</si>
  <si>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</si>
  <si>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</si>
  <si>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</si>
  <si>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</si>
  <si>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</si>
  <si>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</si>
  <si>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</si>
  <si>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</si>
  <si>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</si>
  <si>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</si>
  <si>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</si>
  <si>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</si>
  <si>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</si>
  <si>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</si>
  <si>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</si>
  <si>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</si>
  <si>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</si>
  <si>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</si>
  <si>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</si>
  <si>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</si>
  <si>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</si>
  <si>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</si>
  <si>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</si>
  <si>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</si>
  <si>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</si>
  <si>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</si>
  <si>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</si>
  <si>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</si>
  <si>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</si>
  <si>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</si>
  <si>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</si>
  <si>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</si>
  <si>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</si>
  <si>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</si>
  <si>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</si>
  <si>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</si>
  <si>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</si>
  <si>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</si>
  <si>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</si>
  <si>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</si>
  <si>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</si>
  <si>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</si>
  <si>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</si>
  <si>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</si>
  <si>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</si>
  <si>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</si>
  <si>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</si>
  <si>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</si>
  <si>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</si>
  <si>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</si>
  <si>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</si>
  <si>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</si>
  <si>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</si>
  <si>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</si>
  <si>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</si>
  <si>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</si>
  <si>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</si>
  <si>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</si>
  <si>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</si>
  <si>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</si>
  <si>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</si>
  <si>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</si>
  <si>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</si>
  <si>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</si>
  <si>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</si>
  <si>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</si>
  <si>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</si>
  <si>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</si>
  <si>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</si>
  <si>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</si>
  <si>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</si>
  <si>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</si>
  <si>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</si>
  <si>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</si>
  <si>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</si>
  <si>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</si>
  <si>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</si>
  <si>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</si>
  <si>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</si>
  <si>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</si>
  <si>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</si>
  <si>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</si>
  <si>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</si>
  <si>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</si>
  <si>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</si>
  <si>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</si>
  <si>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</si>
  <si>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</si>
  <si>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</si>
  <si>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</si>
  <si>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</si>
  <si>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</si>
  <si>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</si>
  <si>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</si>
  <si>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</si>
  <si>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</si>
  <si>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</si>
  <si>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</si>
  <si>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</si>
  <si>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</si>
  <si>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</si>
  <si>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</si>
  <si>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</si>
  <si>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</si>
  <si>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</si>
  <si>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</si>
  <si>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</si>
  <si>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</si>
  <si>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</si>
  <si>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</si>
  <si>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</si>
  <si>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</si>
  <si>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</si>
  <si>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</si>
  <si>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</si>
  <si>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</si>
  <si>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</si>
  <si>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</si>
  <si>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</si>
  <si>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</si>
  <si>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</si>
  <si>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</si>
  <si>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</si>
  <si>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</si>
  <si>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</si>
  <si>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</si>
  <si>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</si>
  <si>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</si>
  <si>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</si>
  <si>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</si>
  <si>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</si>
  <si>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</si>
  <si>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</si>
  <si>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</si>
  <si>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</si>
  <si>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</si>
  <si>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</si>
  <si>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</si>
  <si>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</si>
  <si>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</si>
  <si>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</si>
  <si>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</si>
  <si>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</si>
  <si>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</si>
  <si>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</si>
  <si>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</si>
  <si>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</si>
  <si>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</si>
  <si>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</si>
  <si>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</si>
  <si>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</si>
  <si>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</si>
  <si>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</si>
  <si>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</si>
  <si>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</si>
  <si>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</si>
  <si>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</si>
  <si>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</si>
  <si>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</si>
  <si>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</si>
  <si>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</si>
  <si>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</si>
  <si>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</si>
  <si>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</si>
  <si>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</si>
  <si>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</si>
  <si>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</si>
  <si>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</si>
  <si>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</si>
  <si>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</si>
  <si>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</si>
  <si>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</si>
  <si>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</si>
  <si>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</si>
  <si>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</si>
  <si>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</si>
  <si>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</si>
  <si>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</si>
  <si>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</si>
  <si>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</si>
  <si>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</si>
  <si>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</si>
  <si>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</si>
  <si>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</si>
  <si>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</si>
  <si>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</si>
  <si>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</si>
  <si>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</si>
  <si>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</si>
  <si>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</si>
  <si>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</si>
  <si>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</si>
  <si>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</si>
  <si>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</si>
  <si>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</si>
  <si>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</si>
  <si>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</si>
  <si>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</si>
  <si>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</si>
  <si>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</si>
  <si>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</si>
  <si>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</si>
  <si>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</si>
  <si>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</si>
  <si>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</si>
  <si>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</si>
  <si>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</si>
  <si>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</si>
  <si>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</si>
  <si>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</si>
  <si>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</si>
  <si>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</si>
  <si>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</si>
  <si>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</si>
  <si>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</si>
  <si>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</si>
  <si>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</si>
  <si>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</si>
  <si>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</si>
  <si>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</si>
  <si>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</si>
  <si>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</si>
  <si>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</si>
  <si>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</si>
  <si>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</si>
  <si>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</si>
  <si>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</si>
  <si>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</si>
  <si>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</si>
  <si>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</si>
  <si>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</si>
  <si>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</si>
  <si>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</si>
  <si>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</si>
  <si>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</si>
  <si>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</si>
  <si>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</si>
  <si>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</si>
  <si>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</si>
  <si>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</si>
  <si>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</si>
  <si>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</si>
  <si>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</si>
  <si>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</si>
  <si>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</si>
  <si>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</si>
  <si>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</si>
  <si>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</si>
  <si>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</si>
  <si>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</si>
  <si>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</si>
  <si>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</si>
  <si>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</si>
  <si>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</si>
  <si>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</si>
  <si>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</si>
  <si>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</si>
  <si>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</si>
  <si>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</si>
  <si>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</si>
  <si>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</si>
  <si>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</si>
  <si>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</si>
  <si>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</si>
  <si>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</si>
  <si>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</si>
  <si>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</si>
  <si>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</si>
  <si>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</si>
  <si>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</si>
  <si>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</si>
  <si>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</si>
  <si>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</si>
  <si>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</si>
  <si>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</si>
  <si>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</si>
  <si>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</si>
  <si>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</si>
  <si>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</si>
  <si>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</si>
  <si>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</si>
  <si>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</si>
  <si>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</si>
  <si>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</si>
  <si>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</si>
  <si>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</si>
  <si>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</si>
  <si>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</si>
  <si>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</si>
  <si>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</si>
  <si>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</si>
  <si>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</si>
  <si>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</si>
  <si>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</si>
  <si>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</si>
  <si>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</si>
  <si>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</si>
  <si>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</si>
  <si>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</si>
  <si>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</si>
  <si>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</si>
  <si>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</si>
  <si>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</si>
  <si>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</si>
  <si>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</si>
  <si>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</si>
  <si>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</si>
  <si>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</si>
  <si>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</si>
  <si>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</si>
  <si>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</si>
  <si>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</si>
  <si>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</si>
  <si>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</si>
  <si>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</si>
  <si>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</si>
  <si>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</si>
  <si>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</si>
  <si>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</si>
  <si>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</si>
  <si>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</si>
  <si>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</si>
  <si>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</si>
  <si>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</si>
  <si>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</si>
  <si>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</si>
  <si>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</si>
  <si>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</si>
  <si>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</si>
  <si>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</si>
  <si>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</si>
  <si>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</si>
  <si>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</si>
  <si>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</si>
  <si>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</si>
  <si>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</si>
  <si>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</si>
  <si>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</si>
  <si>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</si>
  <si>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</si>
  <si>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</si>
  <si>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</si>
  <si>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</si>
  <si>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</si>
  <si>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</si>
  <si>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</si>
  <si>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</si>
  <si>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</si>
  <si>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</si>
  <si>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</si>
  <si>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</si>
  <si>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</si>
  <si>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</si>
  <si>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</si>
  <si>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</si>
  <si>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</si>
  <si>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</si>
  <si>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</si>
  <si>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</si>
  <si>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</si>
  <si>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</si>
  <si>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</si>
  <si>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</si>
  <si>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</si>
  <si>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</si>
  <si>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</si>
  <si>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</si>
  <si>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</si>
  <si>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</si>
  <si>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</si>
  <si>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</si>
  <si>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</si>
  <si>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</si>
  <si>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</si>
  <si>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</si>
  <si>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</si>
  <si>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</si>
  <si>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</si>
  <si>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</si>
  <si>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</si>
  <si>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</si>
  <si>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</si>
  <si>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</si>
  <si>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</si>
  <si>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</si>
  <si>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</si>
  <si>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</si>
  <si>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</si>
  <si>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</si>
  <si>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</si>
  <si>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</si>
  <si>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</si>
  <si>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</si>
  <si>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</si>
  <si>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</si>
  <si>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</si>
  <si>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</si>
  <si>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</si>
  <si>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</si>
  <si>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</si>
  <si>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</si>
  <si>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</si>
  <si>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</si>
  <si>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</si>
  <si>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</si>
  <si>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</si>
  <si>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</si>
  <si>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</si>
  <si>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</si>
  <si>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</si>
  <si>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</si>
  <si>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</si>
  <si>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</si>
  <si>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</si>
  <si>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</si>
  <si>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</si>
  <si>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</si>
  <si>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</si>
  <si>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</si>
  <si>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</si>
  <si>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</si>
  <si>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</si>
  <si>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</si>
  <si>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</si>
  <si>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</si>
  <si>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</si>
  <si>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</si>
  <si>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</si>
  <si>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</si>
  <si>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</si>
  <si>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</si>
  <si>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</si>
  <si>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</si>
  <si>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</si>
  <si>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</si>
  <si>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</si>
  <si>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</si>
  <si>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</si>
  <si>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</si>
  <si>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</si>
  <si>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</si>
  <si>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</si>
  <si>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</si>
  <si>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</si>
  <si>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</si>
  <si>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</si>
  <si>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</si>
  <si>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</si>
  <si>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</si>
  <si>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</si>
  <si>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</si>
  <si>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</si>
  <si>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</si>
  <si>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</si>
  <si>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</si>
  <si>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</si>
  <si>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</si>
  <si>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</si>
  <si>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</si>
  <si>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</si>
  <si>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</si>
  <si>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</si>
  <si>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</si>
  <si>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</si>
  <si>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</si>
  <si>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</si>
  <si>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</si>
  <si>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</si>
  <si>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</si>
  <si>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</si>
  <si>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</si>
  <si>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</si>
  <si>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</si>
  <si>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</si>
  <si>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</si>
  <si>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</si>
  <si>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</si>
  <si>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</si>
  <si>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</si>
  <si>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</si>
  <si>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</si>
  <si>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</si>
  <si>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</si>
  <si>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</si>
  <si>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</si>
  <si>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</si>
  <si>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</si>
  <si>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</si>
  <si>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</si>
  <si>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</si>
  <si>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</si>
  <si>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</si>
  <si>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</si>
  <si>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</si>
  <si>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</si>
  <si>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</si>
  <si>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</si>
  <si>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</si>
  <si>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</si>
  <si>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</si>
  <si>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</si>
  <si>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</si>
  <si>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</si>
  <si>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</si>
  <si>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</si>
  <si>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</si>
  <si>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</si>
  <si>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</si>
  <si>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</si>
  <si>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</si>
  <si>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</si>
  <si>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</si>
  <si>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</si>
  <si>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</si>
  <si>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</si>
  <si>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</si>
  <si>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</si>
  <si>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</si>
  <si>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</si>
  <si>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</si>
  <si>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</si>
  <si>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</si>
  <si>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</si>
  <si>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</si>
  <si>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</si>
  <si>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</si>
  <si>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</si>
  <si>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</si>
  <si>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</si>
  <si>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</si>
  <si>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</si>
  <si>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</si>
  <si>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</si>
  <si>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</si>
  <si>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</si>
  <si>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</si>
  <si>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</si>
  <si>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</si>
  <si>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</si>
  <si>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</si>
  <si>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</si>
  <si>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</si>
  <si>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</si>
  <si>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</si>
  <si>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</si>
  <si>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</si>
  <si>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</si>
  <si>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</si>
  <si>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</si>
  <si>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</si>
  <si>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</si>
  <si>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</si>
  <si>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</si>
  <si>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</si>
  <si>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</si>
  <si>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</si>
  <si>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</si>
  <si>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</si>
  <si>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</si>
  <si>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</si>
  <si>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</si>
  <si>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</si>
  <si>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</si>
  <si>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</si>
  <si>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</si>
  <si>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</si>
  <si>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</si>
  <si>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</si>
  <si>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</si>
  <si>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</si>
  <si>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</si>
  <si>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</si>
  <si>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</si>
  <si>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</si>
  <si>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</si>
  <si>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</si>
  <si>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</si>
  <si>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</si>
  <si>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</si>
  <si>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</si>
  <si>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</si>
  <si>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</si>
  <si>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</si>
  <si>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</si>
  <si>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</si>
  <si>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</si>
  <si>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</si>
  <si>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</si>
  <si>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</si>
  <si>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</si>
  <si>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</si>
  <si>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</si>
  <si>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</si>
  <si>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</si>
  <si>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</si>
  <si>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</si>
  <si>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</si>
  <si>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</si>
  <si>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</si>
  <si>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</si>
  <si>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</si>
  <si>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</si>
  <si>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</si>
  <si>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</si>
  <si>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</si>
  <si>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</si>
  <si>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</si>
  <si>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</si>
  <si>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</si>
  <si>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</si>
  <si>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</si>
  <si>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</si>
  <si>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</si>
  <si>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</si>
  <si>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</si>
  <si>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</si>
  <si>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</si>
  <si>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</si>
  <si>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</si>
  <si>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</si>
  <si>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</si>
  <si>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</si>
  <si>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</si>
  <si>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</si>
  <si>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</si>
  <si>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</si>
  <si>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</si>
  <si>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</si>
  <si>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</si>
  <si>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</si>
  <si>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</si>
  <si>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</si>
  <si>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</si>
  <si>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</si>
  <si>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</si>
  <si>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</si>
  <si>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</si>
  <si>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</si>
  <si>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</si>
  <si>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</si>
  <si>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</si>
  <si>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</si>
  <si>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</si>
  <si>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</si>
  <si>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</si>
  <si>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</si>
  <si>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</si>
  <si>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</si>
  <si>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</si>
  <si>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</si>
  <si>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</si>
  <si>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</si>
  <si>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</si>
  <si>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</si>
  <si>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</si>
  <si>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</si>
  <si>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</si>
  <si>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</si>
  <si>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</si>
  <si>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</si>
  <si>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</si>
  <si>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</si>
  <si>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</si>
  <si>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</si>
  <si>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</si>
  <si>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</si>
  <si>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</si>
  <si>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</si>
  <si>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</si>
  <si>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</si>
  <si>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</si>
  <si>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</si>
  <si>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</si>
  <si>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</si>
  <si>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</si>
  <si>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</si>
  <si>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</si>
  <si>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</si>
  <si>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</si>
  <si>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</si>
  <si>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</si>
  <si>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</si>
  <si>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</si>
  <si>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</si>
  <si>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</si>
  <si>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</si>
  <si>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</si>
  <si>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</si>
  <si>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</si>
  <si>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</si>
  <si>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</si>
  <si>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</si>
  <si>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</si>
  <si>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</si>
  <si>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</si>
  <si>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</si>
  <si>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</si>
  <si>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</si>
  <si>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</si>
  <si>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</si>
  <si>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</si>
  <si>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</si>
  <si>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</si>
  <si>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</si>
  <si>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</si>
  <si>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</si>
  <si>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</si>
  <si>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</si>
  <si>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</si>
  <si>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</si>
  <si>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</si>
  <si>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</si>
  <si>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</si>
  <si>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</si>
  <si>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</si>
  <si>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</si>
  <si>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</si>
  <si>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</si>
  <si>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</si>
  <si>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</si>
  <si>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</si>
  <si>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</si>
  <si>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</si>
  <si>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</si>
  <si>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</si>
  <si>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</si>
  <si>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</si>
  <si>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</si>
  <si>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</si>
  <si>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</si>
  <si>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</si>
  <si>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</si>
  <si>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</si>
  <si>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</si>
  <si>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</si>
  <si>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</si>
  <si>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</si>
  <si>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</si>
  <si>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</si>
  <si>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</si>
  <si>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</si>
  <si>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</si>
  <si>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</si>
  <si>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</si>
  <si>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</si>
  <si>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</si>
  <si>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</si>
  <si>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</si>
  <si>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</si>
  <si>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</si>
  <si>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</si>
  <si>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</si>
  <si>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</si>
  <si>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</si>
  <si>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</si>
  <si>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</si>
  <si>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</si>
  <si>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</si>
  <si>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</si>
  <si>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</si>
  <si>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</si>
  <si>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</si>
  <si>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</si>
  <si>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</si>
  <si>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</si>
  <si>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</si>
  <si>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</si>
  <si>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</si>
  <si>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</si>
  <si>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</si>
  <si>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</si>
  <si>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</si>
  <si>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</si>
  <si>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</si>
  <si>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</si>
  <si>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</si>
  <si>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</si>
  <si>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</si>
  <si>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</si>
  <si>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</si>
  <si>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</si>
  <si>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</si>
  <si>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</si>
  <si>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</si>
  <si>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</si>
  <si>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</si>
  <si>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</si>
  <si>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</si>
  <si>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</si>
  <si>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</si>
  <si>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</si>
  <si>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</si>
  <si>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</si>
  <si>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</si>
  <si>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</si>
  <si>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</si>
  <si>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</si>
  <si>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</si>
  <si>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</si>
  <si>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</si>
  <si>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</si>
  <si>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</si>
  <si>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</si>
  <si>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</si>
  <si>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</si>
  <si>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</si>
  <si>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</si>
  <si>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</si>
  <si>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</si>
  <si>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</si>
  <si>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</si>
  <si>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</si>
  <si>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</si>
  <si>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</si>
  <si>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</si>
  <si>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</si>
  <si>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</si>
  <si>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</si>
  <si>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</si>
  <si>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</si>
  <si>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</si>
  <si>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</si>
  <si>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</si>
  <si>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</si>
  <si>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</si>
  <si>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</si>
  <si>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</si>
  <si>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</si>
  <si>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</si>
  <si>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</si>
  <si>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</si>
  <si>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</si>
  <si>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</si>
  <si>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</si>
  <si>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</si>
  <si>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</si>
  <si>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</si>
  <si>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</si>
  <si>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</si>
  <si>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</si>
  <si>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</si>
  <si>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</si>
  <si>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</si>
  <si>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</si>
  <si>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</si>
  <si>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</si>
  <si>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</si>
  <si>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</si>
  <si>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</si>
  <si>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</si>
  <si>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</si>
  <si>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</si>
  <si>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</si>
  <si>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</si>
  <si>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</si>
  <si>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</si>
  <si>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</si>
  <si>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</si>
  <si>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</si>
  <si>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</si>
  <si>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</si>
  <si>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</si>
  <si>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</si>
  <si>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</si>
  <si>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</si>
  <si>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</si>
  <si>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</si>
  <si>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</si>
  <si>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</si>
  <si>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</si>
  <si>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</si>
  <si>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</si>
  <si>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</si>
  <si>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</si>
  <si>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</si>
  <si>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</si>
  <si>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</si>
  <si>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</si>
  <si>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</si>
  <si>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</si>
  <si>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</si>
  <si>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</si>
  <si>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</si>
  <si>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</si>
  <si>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</si>
  <si>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</si>
  <si>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</si>
  <si>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</si>
  <si>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</si>
  <si>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</si>
  <si>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</si>
  <si>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</si>
  <si>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</si>
  <si>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</si>
  <si>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</si>
  <si>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</si>
  <si>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</si>
  <si>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</si>
  <si>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</si>
  <si>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</si>
  <si>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</si>
  <si>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</si>
  <si>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</si>
  <si>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</si>
  <si>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</si>
  <si>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</si>
  <si>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</si>
  <si>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</si>
  <si>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</si>
  <si>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</si>
  <si>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</si>
  <si>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</si>
  <si>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</si>
  <si>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</si>
  <si>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</si>
  <si>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</si>
  <si>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</si>
  <si>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</si>
  <si>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</si>
  <si>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</si>
  <si>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</si>
  <si>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</si>
  <si>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</si>
  <si>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</si>
  <si>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</si>
  <si>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</si>
  <si>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</si>
  <si>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</si>
  <si>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</si>
  <si>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</si>
  <si>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</si>
  <si>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</si>
  <si>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</si>
  <si>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</si>
  <si>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</si>
  <si>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</si>
  <si>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</si>
  <si>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</si>
  <si>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</si>
  <si>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</si>
  <si>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</si>
  <si>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</si>
  <si>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</si>
  <si>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</si>
  <si>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</si>
  <si>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</si>
  <si>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</si>
  <si>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</si>
  <si>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</si>
  <si>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</si>
  <si>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</si>
  <si>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</si>
  <si>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</si>
  <si>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</si>
  <si>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</si>
  <si>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</si>
  <si>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</si>
  <si>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</si>
  <si>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</si>
  <si>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</si>
  <si>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</si>
  <si>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</si>
  <si>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</si>
  <si>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</si>
  <si>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</si>
  <si>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</si>
  <si>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</si>
  <si>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</si>
  <si>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</si>
  <si>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</si>
  <si>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</si>
  <si>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</si>
  <si>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</si>
  <si>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</si>
  <si>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</si>
  <si>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</si>
  <si>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</si>
  <si>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</si>
  <si>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</si>
  <si>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</si>
  <si>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</si>
  <si>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</si>
  <si>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</si>
  <si>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</si>
  <si>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</si>
  <si>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</si>
  <si>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</si>
  <si>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</si>
  <si>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</si>
  <si>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</si>
  <si>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</si>
  <si>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</si>
  <si>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</si>
  <si>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</si>
  <si>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</si>
  <si>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</si>
  <si>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</si>
  <si>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</si>
  <si>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</si>
  <si>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</si>
  <si>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</si>
  <si>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</si>
  <si>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</si>
  <si>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</si>
  <si>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</si>
  <si>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</si>
  <si>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</si>
  <si>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</si>
  <si>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</si>
  <si>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</si>
  <si>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</si>
  <si>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</si>
  <si>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</si>
  <si>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</si>
  <si>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</si>
  <si>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</si>
  <si>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</si>
  <si>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</si>
  <si>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</si>
  <si>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</si>
  <si>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</si>
  <si>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</si>
  <si>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</si>
  <si>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</si>
  <si>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</si>
  <si>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</si>
  <si>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</si>
  <si>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</si>
  <si>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</si>
  <si>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</si>
  <si>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</si>
  <si>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</si>
  <si>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</si>
  <si>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</si>
  <si>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</si>
  <si>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</si>
  <si>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</si>
  <si>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</si>
  <si>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</si>
  <si>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</si>
  <si>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</si>
  <si>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</si>
  <si>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</si>
  <si>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</si>
  <si>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</si>
  <si>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</si>
  <si>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</si>
  <si>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</si>
  <si>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</si>
  <si>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</si>
  <si>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</si>
  <si>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</si>
  <si>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</si>
  <si>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</si>
  <si>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</si>
  <si>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</si>
  <si>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</si>
  <si>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</si>
  <si>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</si>
  <si>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</si>
  <si>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</si>
  <si>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</si>
  <si>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</si>
  <si>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</si>
  <si>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</si>
  <si>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</si>
  <si>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</si>
  <si>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</si>
  <si>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</si>
  <si>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</si>
  <si>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</si>
  <si>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</si>
  <si>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</si>
  <si>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</si>
  <si>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</si>
  <si>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</si>
  <si>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</si>
  <si>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</si>
  <si>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</si>
  <si>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</si>
  <si>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</si>
  <si>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</si>
  <si>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</si>
  <si>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</si>
  <si>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</si>
  <si>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</si>
  <si>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</si>
  <si>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</si>
  <si>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</si>
  <si>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</si>
  <si>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</si>
  <si>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</si>
  <si>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</si>
  <si>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</si>
  <si>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</si>
  <si>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</si>
  <si>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</si>
  <si>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</si>
  <si>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</si>
  <si>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</si>
  <si>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</si>
  <si>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</si>
  <si>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</si>
  <si>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</si>
  <si>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</si>
  <si>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</si>
  <si>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</si>
  <si>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</si>
  <si>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</si>
  <si>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</si>
  <si>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</si>
  <si>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</si>
  <si>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</si>
  <si>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</si>
  <si>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</si>
  <si>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</si>
  <si>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</si>
  <si>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</si>
  <si>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</si>
  <si>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</si>
  <si>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</si>
  <si>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</si>
  <si>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</si>
  <si>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</si>
  <si>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</si>
  <si>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</si>
  <si>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</si>
  <si>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</si>
  <si>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</si>
  <si>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</si>
  <si>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</si>
  <si>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</si>
  <si>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</si>
  <si>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</si>
  <si>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</si>
  <si>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</si>
  <si>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</si>
  <si>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</si>
  <si>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</si>
  <si>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</si>
  <si>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</si>
  <si>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</si>
  <si>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</si>
  <si>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</si>
  <si>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</si>
  <si>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</si>
  <si>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</si>
  <si>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</si>
  <si>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</si>
  <si>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</si>
  <si>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</si>
  <si>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</si>
  <si>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</si>
  <si>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</si>
  <si>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</si>
  <si>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</si>
  <si>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</si>
  <si>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</si>
  <si>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</si>
  <si>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</si>
  <si>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</si>
  <si>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</si>
  <si>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</si>
  <si>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</si>
  <si>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</si>
  <si>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</si>
  <si>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</si>
  <si>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</si>
  <si>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</si>
  <si>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</si>
  <si>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</si>
  <si>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</si>
  <si>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</si>
  <si>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</si>
  <si>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</si>
  <si>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</si>
  <si>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</si>
  <si>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</si>
  <si>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</si>
  <si>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</si>
  <si>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</si>
  <si>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</si>
  <si>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</si>
  <si>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</si>
  <si>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</si>
  <si>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</si>
  <si>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</si>
  <si>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</si>
  <si>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</si>
  <si>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</si>
  <si>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</si>
  <si>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</si>
  <si>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</si>
  <si>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</si>
  <si>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</si>
  <si>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</si>
  <si>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</si>
  <si>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</si>
  <si>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</si>
  <si>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</si>
  <si>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</si>
  <si>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</si>
  <si>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</si>
  <si>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</si>
  <si>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</si>
  <si>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</si>
  <si>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</si>
  <si>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</si>
  <si>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</si>
  <si>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</si>
  <si>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</si>
  <si>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</si>
  <si>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</si>
  <si>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</si>
  <si>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</si>
  <si>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</si>
  <si>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</si>
  <si>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</si>
  <si>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</si>
  <si>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</si>
  <si>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</si>
  <si>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</si>
  <si>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</si>
  <si>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</si>
  <si>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</si>
  <si>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</si>
  <si>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</si>
  <si>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</si>
  <si>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</si>
  <si>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</si>
  <si>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</si>
  <si>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</si>
  <si>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</si>
  <si>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</si>
  <si>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</si>
  <si>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</si>
  <si>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</si>
  <si>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</si>
  <si>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</si>
  <si>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</si>
  <si>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</si>
  <si>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</si>
  <si>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</si>
  <si>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</si>
  <si>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</si>
  <si>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</si>
  <si>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</si>
  <si>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</si>
  <si>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</si>
  <si>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</si>
  <si>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</si>
  <si>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</si>
  <si>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</si>
  <si>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</si>
  <si>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</si>
  <si>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</si>
  <si>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</si>
  <si>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</si>
  <si>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</si>
  <si>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</si>
  <si>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</si>
  <si>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</si>
  <si>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</si>
  <si>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</si>
  <si>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</si>
  <si>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</si>
  <si>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</si>
  <si>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</si>
  <si>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</si>
  <si>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</si>
  <si>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</si>
  <si>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</si>
  <si>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</si>
  <si>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</si>
  <si>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</si>
  <si>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</si>
  <si>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</si>
  <si>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</si>
  <si>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</si>
  <si>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</si>
  <si>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</si>
  <si>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</si>
  <si>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</si>
  <si>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</si>
  <si>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</si>
  <si>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</si>
  <si>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</si>
  <si>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</si>
  <si>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</si>
  <si>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</si>
  <si>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</si>
  <si>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</si>
  <si>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</si>
  <si>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</si>
  <si>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</si>
  <si>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</si>
  <si>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</si>
  <si>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</si>
  <si>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</si>
  <si>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</si>
  <si>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</si>
  <si>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</si>
  <si>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</si>
  <si>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</si>
  <si>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</si>
  <si>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</si>
  <si>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</si>
  <si>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</si>
  <si>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</si>
  <si>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</si>
  <si>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</si>
  <si>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</si>
  <si>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</si>
  <si>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</si>
  <si>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</si>
  <si>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</si>
  <si>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</si>
  <si>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</si>
  <si>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</si>
  <si>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</si>
  <si>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</si>
  <si>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</si>
  <si>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</si>
  <si>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</si>
  <si>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</si>
  <si>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</si>
  <si>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</si>
  <si>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</si>
  <si>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</si>
  <si>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</si>
  <si>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</si>
  <si>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</si>
  <si>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</si>
  <si>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</si>
  <si>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</si>
  <si>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</si>
  <si>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</si>
  <si>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</si>
  <si>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</si>
  <si>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</si>
  <si>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</si>
  <si>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</si>
  <si>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</si>
  <si>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</si>
  <si>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</si>
  <si>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</si>
  <si>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</si>
  <si>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</si>
  <si>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</si>
  <si>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</si>
  <si>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</si>
  <si>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</si>
  <si>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</si>
  <si>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</si>
  <si>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</si>
  <si>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</si>
  <si>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</si>
  <si>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</si>
  <si>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</si>
  <si>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</si>
  <si>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</si>
  <si>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</si>
  <si>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</si>
  <si>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</si>
  <si>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</si>
  <si>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</si>
  <si>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</si>
  <si>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</si>
  <si>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</si>
  <si>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</si>
  <si>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</si>
  <si>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</si>
  <si>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</si>
  <si>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</si>
  <si>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</si>
  <si>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</si>
  <si>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</si>
  <si>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</si>
  <si>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</si>
  <si>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</si>
  <si>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</si>
  <si>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</si>
  <si>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</si>
  <si>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</si>
  <si>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</si>
  <si>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</si>
  <si>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</si>
  <si>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</si>
  <si>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</si>
  <si>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</si>
  <si>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</si>
  <si>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</si>
  <si>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</si>
  <si>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</si>
  <si>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</si>
  <si>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</si>
  <si>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</si>
  <si>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</si>
  <si>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</si>
  <si>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</si>
  <si>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</si>
  <si>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</si>
  <si>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</si>
  <si>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</si>
  <si>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</si>
  <si>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</si>
  <si>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</si>
  <si>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</si>
  <si>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</si>
  <si>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</si>
  <si>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</si>
  <si>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</si>
  <si>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</si>
  <si>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</si>
  <si>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</si>
  <si>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</si>
  <si>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</si>
  <si>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</si>
  <si>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</si>
  <si>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</si>
  <si>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</si>
  <si>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</si>
  <si>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</si>
  <si>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</si>
  <si>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</si>
  <si>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</si>
  <si>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</si>
  <si>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</si>
  <si>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</si>
  <si>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</si>
  <si>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</si>
  <si>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</si>
  <si>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</si>
  <si>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</si>
  <si>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</si>
  <si>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</si>
  <si>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</si>
  <si>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</si>
  <si>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</si>
  <si>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</si>
  <si>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</si>
  <si>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</si>
  <si>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</si>
  <si>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</si>
  <si>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</si>
  <si>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</si>
  <si>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</si>
  <si>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</si>
  <si>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</si>
  <si>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</si>
  <si>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</si>
  <si>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</si>
  <si>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</si>
  <si>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</si>
  <si>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</si>
  <si>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</si>
  <si>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</si>
  <si>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</si>
  <si>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</si>
  <si>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</si>
  <si>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</si>
  <si>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</si>
  <si>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</si>
  <si>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</si>
  <si>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</si>
  <si>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</si>
  <si>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</si>
  <si>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</si>
  <si>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</si>
  <si>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</si>
  <si>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</si>
  <si>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</si>
  <si>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</si>
  <si>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</si>
  <si>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</si>
  <si>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</si>
  <si>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</si>
  <si>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</si>
  <si>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</si>
  <si>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</si>
  <si>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</si>
  <si>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</si>
  <si>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</si>
  <si>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</si>
  <si>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</si>
  <si>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</si>
  <si>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</si>
  <si>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</si>
  <si>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</si>
  <si>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</si>
  <si>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</si>
  <si>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</si>
  <si>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</si>
  <si>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</si>
  <si>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</si>
  <si>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</si>
  <si>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</si>
  <si>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</si>
  <si>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</si>
  <si>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</si>
  <si>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</si>
  <si>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</si>
  <si>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</si>
  <si>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</si>
  <si>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</si>
  <si>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</si>
  <si>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</si>
  <si>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</si>
  <si>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</si>
  <si>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</si>
  <si>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</si>
  <si>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</si>
  <si>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</si>
  <si>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</si>
  <si>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</si>
  <si>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</si>
  <si>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</si>
  <si>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</si>
  <si>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</si>
  <si>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</si>
  <si>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</si>
  <si>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</si>
  <si>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</si>
  <si>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</si>
  <si>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</si>
  <si>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</si>
  <si>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</si>
  <si>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</si>
  <si>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</si>
  <si>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</si>
  <si>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</si>
  <si>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</si>
  <si>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</si>
  <si>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</si>
  <si>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</si>
  <si>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</si>
  <si>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</si>
  <si>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</si>
  <si>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</si>
  <si>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</si>
  <si>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</si>
  <si>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</si>
  <si>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</si>
  <si>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</si>
  <si>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</si>
  <si>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</si>
  <si>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</si>
  <si>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</si>
  <si>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</si>
  <si>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</si>
  <si>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</si>
  <si>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</si>
  <si>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</si>
  <si>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</si>
  <si>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</si>
  <si>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</si>
  <si>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</si>
  <si>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</si>
  <si>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</si>
  <si>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</si>
  <si>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</si>
  <si>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</si>
  <si>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</si>
  <si>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</si>
  <si>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</si>
  <si>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</si>
  <si>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</si>
  <si>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</si>
  <si>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</si>
  <si>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</si>
  <si>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</si>
  <si>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</si>
  <si>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</si>
  <si>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</si>
  <si>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</si>
  <si>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</si>
  <si>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</si>
  <si>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</si>
  <si>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</si>
  <si>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</si>
  <si>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</si>
  <si>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</si>
  <si>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</si>
  <si>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</si>
  <si>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</si>
  <si>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</si>
  <si>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</si>
  <si>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</si>
  <si>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</si>
  <si>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</si>
  <si>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</si>
  <si>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</si>
  <si>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</si>
  <si>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</si>
  <si>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</si>
  <si>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</si>
  <si>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</si>
  <si>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</si>
  <si>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</si>
  <si>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</si>
  <si>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</si>
  <si>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</si>
  <si>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</si>
  <si>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</si>
  <si>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</si>
  <si>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</si>
  <si>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</si>
  <si>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</si>
  <si>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</si>
  <si>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</si>
  <si>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</si>
  <si>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</si>
  <si>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</si>
  <si>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</si>
  <si>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</si>
  <si>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</si>
  <si>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</si>
  <si>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</si>
  <si>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</si>
  <si>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</si>
  <si>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</si>
  <si>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</si>
  <si>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</si>
  <si>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</si>
  <si>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</si>
  <si>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</si>
  <si>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</si>
  <si>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</si>
  <si>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</si>
  <si>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</si>
  <si>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</si>
  <si>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</si>
  <si>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</si>
  <si>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</si>
  <si>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</si>
  <si>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</si>
  <si>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</si>
  <si>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</si>
  <si>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</si>
  <si>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</si>
  <si>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</si>
  <si>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</si>
  <si>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</si>
  <si>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</si>
  <si>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</si>
  <si>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</si>
  <si>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</si>
  <si>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</si>
  <si>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</si>
  <si>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</si>
  <si>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</si>
  <si>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</si>
  <si>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</si>
  <si>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</si>
  <si>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</si>
  <si>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</si>
  <si>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</si>
  <si>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</si>
  <si>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</si>
  <si>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</si>
  <si>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</si>
  <si>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</si>
  <si>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</si>
  <si>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</si>
  <si>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</si>
  <si>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</si>
  <si>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</si>
  <si>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</si>
  <si>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</si>
  <si>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</si>
  <si>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</si>
  <si>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</si>
  <si>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</si>
  <si>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</si>
  <si>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</si>
  <si>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</si>
  <si>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</si>
  <si>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</si>
  <si>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</si>
  <si>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</si>
  <si>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</si>
  <si>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</si>
  <si>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</si>
  <si>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</si>
  <si>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</si>
  <si>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</si>
  <si>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</si>
  <si>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</si>
  <si>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</si>
  <si>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</si>
  <si>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</si>
  <si>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</si>
  <si>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</si>
  <si>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</si>
  <si>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</si>
  <si>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</si>
  <si>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</si>
  <si>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</si>
  <si>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</si>
  <si>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</si>
  <si>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</si>
  <si>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</si>
  <si>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</si>
  <si>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</si>
  <si>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</si>
  <si>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</si>
  <si>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</si>
  <si>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</si>
  <si>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</si>
  <si>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</si>
  <si>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</si>
  <si>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</si>
  <si>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</si>
  <si>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</si>
  <si>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</si>
  <si>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</si>
  <si>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</si>
  <si>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</si>
  <si>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</si>
  <si>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</si>
  <si>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</si>
  <si>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</si>
  <si>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</si>
  <si>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</si>
  <si>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</si>
  <si>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</si>
  <si>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</si>
  <si>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</si>
  <si>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</si>
  <si>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</si>
  <si>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</si>
  <si>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</si>
  <si>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</si>
  <si>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</si>
  <si>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</si>
  <si>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</si>
  <si>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</si>
  <si>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</si>
  <si>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</si>
  <si>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</si>
  <si>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</si>
  <si>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</si>
  <si>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</si>
  <si>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</si>
  <si>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</si>
  <si>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</si>
  <si>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</si>
  <si>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</si>
  <si>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</si>
  <si>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</si>
  <si>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</si>
  <si>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</si>
  <si>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</si>
  <si>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</si>
  <si>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</si>
  <si>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</si>
  <si>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</si>
  <si>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</si>
  <si>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</si>
  <si>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</si>
  <si>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</si>
  <si>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</si>
  <si>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</si>
  <si>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</si>
  <si>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</si>
  <si>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</si>
  <si>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</si>
  <si>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</si>
  <si>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</si>
  <si>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</si>
  <si>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</si>
  <si>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</si>
  <si>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</si>
  <si>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</si>
  <si>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</si>
  <si>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</si>
  <si>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</si>
  <si>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</si>
  <si>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</si>
  <si>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</si>
  <si>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</si>
  <si>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</si>
  <si>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</si>
  <si>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</si>
  <si>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</si>
  <si>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</si>
  <si>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</si>
  <si>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</si>
  <si>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</si>
  <si>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</si>
  <si>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</si>
  <si>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</si>
  <si>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</si>
  <si>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</si>
  <si>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</si>
  <si>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</si>
  <si>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</si>
  <si>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</si>
  <si>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</si>
  <si>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</si>
  <si>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</si>
  <si>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</si>
  <si>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</si>
  <si>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</si>
  <si>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</si>
  <si>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</si>
  <si>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</si>
  <si>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</si>
  <si>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</si>
  <si>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</si>
  <si>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</si>
  <si>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</si>
  <si>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</si>
  <si>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</si>
  <si>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</si>
  <si>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</si>
  <si>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</si>
  <si>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</si>
  <si>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</si>
  <si>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</si>
  <si>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</si>
  <si>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</si>
  <si>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</si>
  <si>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</si>
  <si>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</si>
  <si>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</si>
  <si>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</si>
  <si>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</si>
  <si>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</si>
  <si>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</si>
  <si>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</si>
  <si>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</si>
  <si>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</si>
  <si>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</si>
  <si>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</si>
  <si>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</si>
  <si>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</si>
  <si>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</si>
  <si>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</si>
  <si>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</si>
  <si>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</si>
  <si>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</si>
  <si>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</si>
  <si>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</si>
  <si>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</si>
  <si>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</si>
  <si>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</si>
  <si>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</si>
  <si>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</si>
  <si>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</si>
  <si>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</si>
  <si>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</si>
  <si>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</si>
  <si>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</si>
  <si>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</si>
  <si>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</si>
  <si>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</si>
  <si>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</si>
  <si>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</si>
  <si>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</si>
  <si>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</si>
  <si>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</si>
  <si>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</si>
  <si>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</si>
  <si>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</si>
  <si>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</si>
  <si>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</si>
  <si>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</si>
  <si>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</si>
  <si>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</si>
  <si>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</si>
  <si>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</si>
  <si>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</si>
  <si>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</si>
  <si>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</si>
  <si>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</si>
  <si>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</si>
  <si>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</si>
  <si>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</si>
  <si>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</si>
  <si>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</si>
  <si>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</si>
  <si>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</si>
  <si>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</si>
  <si>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</si>
  <si>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</si>
  <si>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</si>
  <si>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</si>
  <si>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</si>
  <si>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</si>
  <si>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</si>
  <si>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</si>
  <si>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</si>
  <si>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</si>
  <si>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</si>
  <si>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</si>
  <si>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</si>
  <si>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</si>
  <si>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</si>
  <si>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</si>
  <si>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</si>
  <si>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</si>
  <si>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</si>
  <si>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</si>
  <si>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</si>
  <si>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</si>
  <si>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</si>
  <si>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</si>
  <si>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</si>
  <si>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</si>
  <si>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</si>
  <si>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</si>
  <si>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</si>
  <si>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</si>
  <si>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</si>
  <si>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</si>
  <si>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</si>
  <si>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</si>
  <si>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</si>
  <si>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</si>
  <si>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</si>
  <si>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</si>
  <si>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</si>
  <si>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</si>
  <si>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</si>
  <si>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</si>
  <si>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</si>
  <si>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</si>
  <si>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</si>
  <si>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</si>
  <si>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</si>
  <si>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</si>
  <si>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</si>
  <si>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</si>
  <si>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</si>
  <si>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</si>
  <si>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</si>
  <si>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</si>
  <si>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</si>
  <si>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</si>
  <si>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</si>
  <si>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</si>
  <si>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</si>
  <si>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</si>
  <si>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</si>
  <si>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</si>
  <si>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</si>
  <si>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</si>
  <si>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</si>
  <si>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</si>
  <si>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</si>
  <si>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</si>
  <si>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</si>
  <si>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</si>
  <si>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</si>
  <si>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</si>
  <si>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</si>
  <si>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</si>
  <si>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</si>
  <si>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</si>
  <si>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</si>
  <si>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</si>
  <si>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</si>
  <si>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</si>
  <si>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</si>
  <si>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</si>
  <si>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</si>
  <si>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</si>
  <si>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</si>
  <si>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</si>
  <si>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</si>
  <si>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</si>
  <si>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</si>
  <si>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</si>
  <si>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</si>
  <si>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</si>
  <si>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</si>
  <si>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</si>
  <si>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</si>
  <si>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</si>
  <si>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</si>
  <si>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</si>
  <si>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</si>
  <si>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</si>
  <si>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</si>
  <si>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</si>
  <si>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</si>
  <si>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</si>
  <si>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</si>
  <si>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</si>
  <si>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</si>
  <si>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</si>
  <si>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</si>
  <si>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</si>
  <si>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</si>
  <si>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</si>
  <si>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</si>
  <si>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</si>
  <si>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</si>
  <si>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</si>
  <si>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</si>
  <si>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</si>
  <si>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</si>
  <si>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</si>
  <si>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</si>
  <si>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</si>
  <si>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</si>
  <si>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</si>
  <si>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</si>
  <si>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</si>
  <si>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</si>
  <si>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</si>
  <si>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</si>
  <si>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</si>
  <si>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</si>
  <si>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</si>
  <si>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</si>
  <si>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</si>
  <si>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</si>
  <si>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</si>
  <si>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</si>
  <si>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</si>
  <si>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</si>
  <si>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</si>
  <si>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</si>
  <si>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</si>
  <si>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</si>
  <si>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</si>
  <si>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</si>
  <si>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</si>
  <si>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</si>
  <si>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</si>
  <si>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</si>
  <si>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</si>
  <si>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</si>
  <si>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</si>
  <si>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</si>
  <si>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</si>
  <si>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</si>
  <si>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</si>
  <si>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</si>
  <si>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</si>
  <si>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</si>
  <si>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</si>
  <si>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</si>
  <si>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</si>
  <si>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</si>
  <si>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</si>
  <si>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</si>
  <si>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</si>
  <si>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</si>
  <si>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</si>
  <si>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</si>
  <si>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</si>
  <si>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</si>
  <si>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</si>
  <si>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</si>
  <si>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</si>
  <si>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</si>
  <si>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</si>
  <si>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</si>
  <si>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</si>
  <si>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</si>
  <si>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</si>
  <si>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</si>
  <si>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</si>
  <si>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</si>
  <si>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</si>
  <si>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</si>
  <si>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</si>
  <si>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</si>
  <si>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</si>
  <si>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</si>
  <si>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</si>
  <si>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</si>
  <si>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</si>
  <si>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</si>
  <si>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</si>
  <si>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</si>
  <si>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</si>
  <si>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</si>
  <si>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</si>
  <si>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</si>
  <si>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</si>
  <si>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</si>
  <si>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</si>
  <si>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</si>
  <si>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</si>
  <si>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</si>
  <si>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</si>
  <si>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</si>
  <si>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</si>
  <si>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</si>
  <si>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</si>
  <si>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</si>
  <si>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</si>
  <si>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</si>
  <si>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</si>
  <si>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</si>
  <si>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</si>
  <si>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</si>
  <si>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</si>
  <si>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</si>
  <si>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</si>
  <si>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</si>
  <si>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</si>
  <si>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</si>
  <si>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</si>
  <si>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</si>
  <si>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</si>
  <si>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</si>
  <si>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</si>
  <si>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</si>
  <si>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</si>
  <si>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</si>
  <si>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</si>
  <si>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</si>
  <si>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</si>
  <si>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</si>
  <si>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</si>
  <si>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</si>
  <si>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</si>
  <si>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</si>
  <si>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</si>
  <si>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</si>
  <si>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</si>
  <si>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</si>
  <si>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</si>
  <si>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</si>
  <si>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</si>
  <si>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</si>
  <si>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</si>
  <si>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</si>
  <si>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</si>
  <si>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</si>
  <si>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</si>
  <si>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</si>
  <si>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</si>
  <si>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</si>
  <si>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</si>
  <si>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</si>
  <si>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</si>
  <si>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</si>
  <si>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</si>
  <si>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</si>
  <si>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</si>
  <si>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</si>
  <si>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</si>
  <si>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</si>
  <si>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</si>
  <si>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</si>
  <si>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</si>
  <si>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</si>
  <si>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</si>
  <si>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</si>
  <si>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</si>
  <si>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</si>
  <si>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</si>
  <si>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</si>
  <si>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</si>
  <si>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</si>
  <si>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</si>
  <si>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</si>
  <si>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</si>
  <si>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</si>
  <si>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</si>
  <si>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</si>
  <si>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</si>
  <si>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</si>
  <si>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</si>
  <si>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</si>
  <si>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</si>
  <si>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</si>
  <si>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</si>
  <si>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</si>
  <si>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</si>
  <si>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</si>
  <si>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</si>
  <si>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</si>
  <si>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</si>
  <si>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</si>
  <si>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</si>
  <si>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</si>
  <si>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</si>
  <si>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</si>
  <si>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</si>
  <si>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</si>
  <si>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</si>
  <si>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</si>
  <si>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</si>
  <si>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</si>
  <si>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</si>
  <si>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</si>
  <si>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</si>
  <si>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</si>
  <si>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</si>
  <si>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</si>
  <si>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</si>
  <si>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</si>
  <si>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</si>
  <si>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</si>
  <si>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</si>
  <si>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</si>
  <si>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</si>
  <si>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</si>
  <si>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</si>
  <si>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</si>
  <si>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</si>
  <si>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</si>
  <si>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</si>
  <si>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</si>
  <si>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</si>
  <si>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</si>
  <si>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</si>
  <si>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</si>
  <si>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</si>
  <si>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</si>
  <si>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</si>
  <si>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</si>
  <si>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</si>
  <si>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</si>
  <si>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</si>
  <si>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</si>
  <si>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</si>
  <si>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</si>
  <si>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</si>
  <si>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</si>
  <si>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</si>
  <si>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</si>
  <si>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</si>
  <si>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</si>
  <si>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</si>
  <si>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</si>
  <si>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</si>
  <si>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</si>
  <si>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</si>
  <si>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</si>
  <si>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</si>
  <si>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</si>
  <si>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</si>
  <si>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</si>
  <si>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</si>
  <si>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</si>
  <si>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</si>
  <si>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</si>
  <si>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</si>
  <si>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</si>
  <si>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</si>
  <si>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</si>
  <si>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</si>
  <si>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</si>
  <si>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</si>
  <si>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</si>
  <si>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</si>
  <si>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</si>
  <si>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</si>
  <si>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</si>
  <si>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</si>
  <si>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</si>
  <si>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</si>
  <si>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</si>
  <si>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</si>
  <si>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</si>
  <si>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</si>
  <si>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</si>
  <si>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</si>
  <si>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</si>
  <si>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</si>
  <si>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</si>
  <si>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</si>
  <si>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</si>
  <si>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</si>
  <si>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</si>
  <si>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</si>
  <si>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</si>
  <si>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</si>
  <si>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</si>
  <si>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</si>
  <si>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</si>
  <si>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</si>
  <si>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</si>
  <si>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</si>
  <si>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</si>
  <si>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</si>
  <si>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</si>
  <si>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</si>
  <si>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</si>
  <si>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</si>
  <si>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</si>
  <si>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</si>
  <si>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</si>
  <si>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</si>
  <si>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</si>
  <si>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</si>
  <si>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</si>
  <si>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</si>
  <si>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</si>
  <si>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</si>
  <si>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</si>
  <si>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</si>
  <si>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</si>
  <si>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</si>
  <si>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</si>
  <si>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</si>
  <si>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</si>
  <si>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</si>
  <si>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</si>
  <si>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</si>
  <si>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</si>
  <si>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</si>
  <si>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</si>
  <si>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</si>
  <si>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</si>
  <si>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</si>
  <si>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</si>
  <si>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</si>
  <si>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</si>
  <si>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</si>
  <si>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</si>
  <si>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</si>
  <si>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</si>
  <si>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</si>
  <si>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</si>
  <si>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</si>
  <si>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</si>
  <si>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</si>
  <si>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</si>
  <si>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</si>
  <si>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</si>
  <si>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</si>
  <si>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</si>
  <si>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</si>
  <si>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</si>
  <si>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</si>
  <si>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</si>
  <si>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</si>
  <si>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</si>
  <si>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</si>
  <si>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</si>
  <si>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</si>
  <si>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</si>
  <si>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</si>
  <si>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</si>
  <si>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</si>
  <si>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</si>
  <si>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</si>
  <si>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</si>
  <si>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</si>
  <si>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</si>
  <si>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</si>
  <si>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</si>
  <si>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</si>
  <si>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</si>
  <si>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</si>
  <si>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</si>
  <si>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</si>
  <si>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</si>
  <si>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</si>
  <si>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</si>
  <si>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</si>
  <si>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</si>
  <si>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</si>
  <si>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</si>
  <si>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</si>
  <si>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</si>
  <si>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</si>
  <si>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</si>
  <si>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</si>
  <si>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</si>
  <si>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</si>
  <si>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</si>
  <si>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</si>
  <si>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</si>
  <si>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</si>
  <si>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</si>
  <si>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</si>
  <si>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</si>
  <si>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</si>
  <si>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</si>
  <si>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</si>
  <si>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</si>
  <si>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</si>
  <si>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</si>
  <si>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</si>
  <si>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</si>
  <si>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</si>
  <si>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</si>
  <si>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</si>
  <si>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</si>
  <si>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</si>
  <si>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</si>
  <si>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</si>
  <si>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</si>
  <si>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</si>
  <si>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</si>
  <si>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</si>
  <si>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</si>
  <si>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</si>
  <si>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</si>
  <si>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</si>
  <si>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</si>
  <si>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</si>
  <si>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</si>
  <si>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</si>
  <si>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</si>
  <si>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</si>
  <si>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</si>
  <si>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</si>
  <si>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</si>
  <si>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</si>
  <si>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</si>
  <si>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</si>
  <si>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</si>
  <si>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</si>
  <si>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</si>
  <si>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</si>
  <si>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</si>
  <si>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</si>
  <si>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</si>
  <si>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</si>
  <si>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</si>
  <si>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</si>
  <si>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</si>
  <si>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</si>
  <si>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</si>
  <si>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</si>
  <si>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</si>
  <si>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</si>
  <si>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</si>
  <si>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</si>
  <si>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</si>
  <si>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</si>
  <si>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</si>
  <si>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</si>
  <si>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</si>
  <si>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</si>
  <si>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</si>
  <si>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</si>
  <si>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</si>
  <si>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</si>
  <si>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</si>
  <si>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</si>
  <si>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</si>
  <si>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</si>
  <si>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</si>
  <si>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</si>
  <si>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</si>
  <si>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</si>
  <si>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</si>
  <si>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</si>
  <si>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</si>
  <si>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</si>
  <si>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</si>
  <si>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</si>
  <si>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</si>
  <si>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</si>
  <si>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</si>
  <si>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</si>
  <si>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</si>
  <si>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</si>
  <si>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</si>
  <si>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</si>
  <si>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</si>
  <si>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</si>
  <si>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</si>
  <si>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</si>
  <si>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</si>
  <si>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</si>
  <si>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</si>
  <si>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</si>
  <si>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</si>
  <si>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</si>
  <si>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</si>
  <si>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</si>
  <si>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</si>
  <si>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</si>
  <si>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</si>
  <si>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</si>
  <si>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</si>
  <si>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</si>
  <si>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</si>
  <si>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</si>
  <si>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</si>
  <si>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</si>
  <si>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</si>
  <si>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</si>
  <si>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</si>
  <si>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</si>
  <si>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</si>
  <si>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</si>
  <si>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</si>
  <si>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</si>
  <si>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</si>
  <si>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</si>
  <si>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</si>
  <si>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</si>
  <si>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</si>
  <si>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</si>
  <si>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</si>
  <si>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</si>
  <si>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</si>
  <si>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</si>
  <si>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</si>
  <si>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</si>
  <si>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</si>
  <si>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</si>
  <si>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</si>
  <si>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</si>
  <si>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</si>
  <si>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</si>
  <si>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</si>
  <si>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</si>
  <si>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</si>
  <si>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</si>
  <si>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</si>
  <si>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</si>
  <si>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</si>
  <si>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</si>
  <si>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</si>
  <si>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</si>
  <si>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</si>
  <si>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</si>
  <si>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</si>
  <si>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</si>
  <si>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</si>
  <si>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</si>
  <si>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</si>
  <si>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</si>
  <si>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</si>
  <si>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</si>
  <si>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</si>
  <si>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</si>
  <si>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</si>
  <si>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</si>
  <si>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</si>
  <si>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</si>
  <si>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</si>
  <si>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</si>
  <si>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</si>
  <si>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</si>
  <si>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</si>
  <si>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</si>
  <si>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</si>
  <si>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</si>
  <si>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</si>
  <si>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</si>
  <si>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</si>
  <si>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</si>
  <si>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</si>
  <si>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</si>
  <si>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</si>
  <si>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</si>
  <si>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</si>
  <si>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</si>
  <si>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</si>
  <si>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</si>
  <si>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</si>
  <si>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</si>
  <si>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</si>
  <si>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</si>
  <si>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</si>
  <si>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</si>
  <si>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</si>
  <si>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</si>
  <si>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</si>
  <si>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</si>
  <si>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</si>
  <si>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</si>
  <si>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</si>
  <si>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</si>
  <si>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</si>
  <si>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</si>
  <si>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</si>
  <si>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</si>
  <si>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</si>
  <si>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</si>
  <si>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</si>
  <si>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</si>
  <si>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</si>
  <si>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</si>
  <si>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</si>
  <si>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</si>
  <si>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</si>
  <si>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</si>
  <si>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</si>
  <si>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</si>
  <si>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</si>
  <si>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</si>
  <si>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</si>
  <si>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</si>
  <si>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</si>
  <si>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</si>
  <si>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</si>
  <si>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</si>
  <si>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</si>
  <si>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</si>
  <si>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</si>
  <si>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</si>
  <si>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</si>
  <si>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</si>
  <si>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</si>
  <si>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</si>
  <si>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</si>
  <si>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</si>
  <si>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</si>
  <si>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</si>
  <si>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</si>
  <si>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</si>
  <si>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</si>
  <si>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</si>
  <si>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</si>
  <si>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</si>
  <si>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</si>
  <si>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</si>
  <si>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</si>
  <si>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</si>
  <si>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</si>
  <si>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</si>
  <si>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</si>
  <si>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</si>
  <si>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</si>
  <si>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</si>
  <si>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</si>
  <si>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</si>
  <si>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</si>
  <si>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</si>
  <si>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</si>
  <si>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</si>
  <si>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</si>
  <si>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</si>
  <si>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</si>
  <si>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</si>
  <si>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</si>
  <si>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</si>
  <si>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</si>
  <si>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</si>
  <si>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</si>
  <si>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</si>
  <si>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</si>
  <si>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</si>
  <si>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</si>
  <si>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</si>
  <si>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</si>
  <si>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</si>
  <si>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</si>
  <si>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</si>
  <si>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</si>
  <si>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</si>
  <si>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</si>
  <si>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</si>
  <si>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</si>
  <si>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</si>
  <si>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</si>
  <si>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</si>
  <si>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</si>
  <si>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</si>
  <si>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</si>
  <si>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</si>
  <si>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</si>
  <si>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</si>
  <si>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</si>
  <si>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</si>
  <si>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</si>
  <si>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</si>
  <si>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</si>
  <si>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</si>
  <si>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</si>
  <si>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</si>
  <si>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</si>
  <si>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</si>
  <si>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</si>
  <si>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</si>
  <si>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</si>
  <si>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</si>
  <si>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</si>
  <si>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</si>
  <si>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</si>
  <si>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</si>
  <si>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</si>
  <si>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</si>
  <si>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</si>
  <si>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</si>
  <si>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</si>
  <si>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</si>
  <si>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</si>
  <si>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</si>
  <si>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</si>
  <si>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</si>
  <si>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</si>
  <si>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</si>
  <si>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</si>
  <si>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</si>
  <si>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</si>
  <si>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</si>
  <si>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</si>
  <si>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</si>
  <si>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</si>
  <si>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</si>
  <si>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</si>
  <si>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</si>
  <si>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</si>
  <si>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</si>
  <si>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</si>
  <si>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</si>
  <si>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</si>
  <si>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</si>
  <si>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</si>
  <si>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</si>
  <si>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</si>
  <si>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</si>
  <si>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</si>
  <si>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</si>
  <si>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</si>
  <si>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</si>
  <si>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</si>
  <si>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</si>
  <si>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</si>
  <si>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</si>
  <si>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</si>
  <si>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</si>
  <si>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</si>
  <si>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</si>
  <si>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</si>
  <si>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</si>
  <si>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</si>
  <si>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</si>
  <si>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</si>
  <si>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</si>
  <si>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</si>
  <si>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</si>
  <si>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</si>
  <si>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</si>
  <si>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</si>
  <si>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</si>
  <si>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</si>
  <si>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</si>
  <si>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</si>
  <si>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</si>
  <si>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</si>
  <si>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</si>
  <si>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</si>
  <si>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</si>
  <si>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</si>
  <si>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</si>
  <si>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</si>
  <si>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</si>
  <si>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</si>
  <si>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</si>
  <si>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</si>
  <si>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</si>
  <si>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</si>
  <si>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</si>
  <si>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</si>
  <si>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</si>
  <si>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</si>
  <si>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</si>
  <si>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</si>
  <si>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</si>
  <si>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</si>
  <si>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</si>
  <si>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</si>
  <si>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</si>
  <si>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</si>
  <si>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</si>
  <si>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</si>
  <si>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</si>
  <si>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</si>
  <si>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</si>
  <si>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</si>
  <si>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</si>
  <si>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</si>
  <si>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</si>
  <si>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</si>
  <si>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</si>
  <si>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</si>
  <si>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</si>
  <si>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</si>
  <si>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</si>
  <si>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</si>
  <si>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</si>
  <si>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</si>
  <si>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</si>
  <si>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</si>
  <si>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</si>
  <si>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</si>
  <si>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</si>
  <si>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</si>
  <si>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</si>
  <si>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</si>
  <si>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</si>
  <si>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</si>
  <si>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</si>
  <si>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</si>
  <si>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</si>
  <si>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</si>
  <si>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</si>
  <si>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</si>
  <si>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</si>
  <si>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</si>
  <si>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</si>
  <si>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</si>
  <si>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</si>
  <si>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</si>
  <si>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</si>
  <si>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</si>
  <si>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</si>
  <si>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</si>
  <si>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</si>
  <si>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</si>
  <si>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</si>
  <si>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</si>
  <si>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</si>
  <si>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</si>
  <si>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</si>
  <si>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</si>
  <si>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</si>
  <si>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</si>
  <si>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</si>
  <si>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</si>
  <si>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</si>
  <si>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</si>
  <si>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</si>
  <si>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</si>
  <si>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</si>
  <si>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</si>
  <si>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</si>
  <si>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</si>
  <si>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</si>
  <si>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</si>
  <si>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</si>
  <si>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</si>
  <si>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</si>
  <si>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</si>
  <si>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</si>
  <si>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</si>
  <si>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</si>
  <si>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</si>
  <si>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</si>
  <si>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</si>
  <si>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</si>
  <si>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</si>
  <si>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</si>
  <si>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</si>
  <si>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</si>
  <si>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</si>
  <si>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</si>
  <si>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</si>
  <si>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</si>
  <si>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</si>
  <si>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</si>
  <si>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</si>
  <si>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</si>
  <si>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</si>
  <si>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</si>
  <si>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</si>
  <si>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</si>
  <si>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</si>
  <si>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</si>
  <si>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</si>
  <si>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</si>
  <si>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</si>
  <si>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</si>
  <si>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</si>
  <si>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</si>
  <si>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</si>
  <si>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</si>
  <si>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</si>
  <si>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</si>
  <si>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</si>
  <si>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</si>
  <si>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</si>
  <si>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</si>
  <si>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</si>
  <si>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</si>
  <si>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</si>
  <si>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</si>
  <si>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</si>
  <si>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</si>
  <si>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</si>
  <si>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</si>
  <si>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</si>
  <si>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</si>
  <si>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</si>
  <si>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</si>
  <si>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</si>
  <si>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</si>
  <si>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</si>
  <si>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</si>
  <si>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</si>
  <si>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</si>
  <si>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</si>
  <si>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</si>
  <si>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</si>
  <si>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</si>
  <si>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</si>
  <si>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</si>
  <si>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</si>
  <si>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</si>
  <si>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</si>
  <si>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</si>
  <si>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</si>
  <si>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</si>
  <si>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</si>
  <si>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</si>
  <si>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</si>
  <si>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</si>
  <si>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</si>
  <si>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</si>
  <si>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</si>
  <si>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</si>
  <si>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</si>
  <si>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</si>
  <si>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</si>
  <si>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</si>
  <si>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</si>
  <si>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</si>
  <si>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</si>
  <si>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</si>
  <si>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</si>
  <si>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</si>
  <si>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</si>
  <si>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</si>
  <si>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</si>
  <si>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</si>
  <si>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</si>
  <si>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</si>
  <si>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</si>
  <si>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</si>
  <si>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</si>
  <si>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</si>
  <si>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</si>
  <si>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</si>
  <si>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</si>
  <si>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</si>
  <si>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</si>
  <si>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</si>
  <si>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</si>
  <si>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</si>
  <si>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</si>
  <si>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</si>
  <si>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</si>
  <si>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</si>
  <si>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</si>
  <si>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</si>
  <si>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</si>
  <si>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</si>
  <si>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</si>
  <si>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</si>
  <si>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</si>
  <si>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</si>
  <si>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</si>
  <si>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</si>
  <si>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</si>
  <si>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</si>
  <si>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</si>
  <si>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</si>
  <si>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</si>
  <si>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</si>
  <si>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</si>
  <si>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</si>
  <si>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</si>
  <si>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</si>
  <si>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</si>
  <si>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</si>
  <si>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</si>
  <si>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</si>
  <si>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</si>
  <si>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</si>
  <si>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</si>
  <si>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</si>
  <si>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</si>
  <si>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</si>
  <si>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</si>
  <si>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</si>
  <si>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</si>
  <si>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</si>
  <si>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</si>
  <si>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</si>
  <si>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</si>
  <si>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</si>
  <si>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</si>
  <si>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</si>
  <si>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</si>
  <si>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</si>
  <si>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</si>
  <si>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</si>
  <si>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</si>
  <si>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</si>
  <si>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</si>
  <si>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</si>
  <si>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</si>
  <si>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</si>
  <si>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</si>
  <si>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</si>
  <si>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</si>
  <si>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</si>
  <si>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</si>
  <si>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</si>
  <si>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</si>
  <si>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</si>
  <si>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</si>
  <si>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</si>
  <si>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</si>
  <si>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</si>
  <si>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</si>
  <si>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</si>
  <si>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</si>
  <si>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</si>
  <si>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</si>
  <si>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</si>
  <si>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</si>
  <si>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</si>
  <si>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</si>
  <si>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</si>
  <si>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</si>
  <si>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</si>
  <si>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</si>
  <si>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</si>
  <si>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</si>
  <si>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</si>
  <si>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</si>
  <si>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</si>
  <si>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</si>
  <si>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</si>
  <si>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</si>
  <si>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</si>
  <si>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</si>
  <si>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</si>
  <si>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</si>
  <si>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</si>
  <si>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</si>
  <si>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</si>
  <si>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</si>
  <si>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</si>
  <si>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</si>
  <si>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</si>
  <si>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</si>
  <si>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</si>
  <si>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</si>
  <si>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</si>
  <si>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</si>
  <si>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</si>
  <si>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</si>
  <si>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</si>
  <si>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</si>
  <si>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</si>
  <si>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</si>
  <si>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</si>
  <si>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</si>
  <si>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</si>
  <si>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</si>
  <si>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</si>
  <si>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</si>
  <si>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</si>
  <si>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</si>
  <si>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</si>
  <si>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</si>
  <si>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</si>
  <si>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</si>
  <si>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</si>
  <si>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</si>
  <si>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</si>
  <si>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</si>
  <si>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</si>
  <si>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</si>
  <si>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</si>
  <si>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</si>
  <si>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</si>
  <si>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</si>
  <si>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</si>
  <si>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</si>
  <si>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</si>
  <si>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</si>
  <si>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</si>
  <si>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</si>
  <si>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</si>
  <si>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</si>
  <si>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</si>
  <si>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</si>
  <si>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</si>
  <si>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</si>
  <si>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</si>
  <si>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</si>
  <si>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</si>
  <si>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</si>
  <si>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</si>
  <si>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</si>
  <si>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</si>
  <si>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</si>
  <si>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</si>
  <si>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</si>
  <si>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</si>
  <si>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</si>
  <si>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</si>
  <si>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</si>
  <si>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</si>
  <si>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</si>
  <si>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</si>
  <si>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</si>
  <si>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</si>
  <si>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</si>
  <si>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</si>
  <si>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</si>
  <si>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</si>
  <si>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</si>
  <si>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</si>
  <si>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</si>
  <si>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</si>
  <si>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</si>
  <si>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</si>
  <si>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</si>
  <si>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</si>
  <si>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</si>
  <si>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</si>
  <si>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</si>
  <si>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</si>
  <si>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</si>
  <si>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</si>
  <si>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</si>
  <si>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</si>
  <si>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</si>
  <si>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</si>
  <si>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</si>
  <si>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</si>
  <si>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</si>
  <si>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</si>
  <si>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</si>
  <si>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</si>
  <si>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</si>
  <si>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</si>
  <si>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</si>
  <si>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</si>
  <si>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</si>
  <si>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</si>
  <si>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</si>
  <si>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</si>
  <si>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</si>
  <si>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</si>
  <si>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</si>
  <si>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</si>
  <si>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</si>
  <si>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</si>
  <si>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</si>
  <si>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</si>
  <si>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</si>
  <si>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</si>
  <si>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</si>
  <si>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</si>
  <si>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</si>
  <si>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</si>
  <si>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</si>
  <si>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</si>
  <si>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</si>
  <si>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</si>
  <si>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</si>
  <si>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</si>
  <si>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</si>
  <si>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</si>
  <si>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</si>
  <si>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</si>
  <si>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</si>
  <si>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</si>
  <si>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</si>
  <si>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</si>
  <si>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</si>
  <si>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</si>
  <si>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</si>
  <si>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</si>
  <si>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</si>
  <si>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</si>
  <si>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</si>
  <si>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</si>
  <si>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</si>
  <si>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</si>
  <si>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</si>
  <si>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</si>
  <si>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</si>
  <si>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</si>
  <si>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</si>
  <si>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</si>
  <si>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</si>
  <si>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</si>
  <si>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</si>
  <si>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</si>
  <si>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</si>
  <si>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</si>
  <si>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</si>
  <si>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</si>
  <si>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</si>
  <si>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</si>
  <si>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</si>
  <si>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</si>
  <si>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</si>
  <si>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</si>
  <si>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</si>
  <si>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</si>
  <si>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</si>
  <si>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</si>
  <si>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</si>
  <si>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</si>
  <si>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</si>
  <si>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</si>
  <si>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</si>
  <si>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</si>
  <si>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</si>
  <si>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</si>
  <si>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</si>
  <si>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</si>
  <si>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</si>
  <si>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</si>
  <si>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</si>
  <si>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</si>
  <si>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</si>
  <si>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</si>
  <si>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</si>
  <si>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</si>
  <si>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</si>
  <si>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</si>
  <si>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</si>
  <si>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</si>
  <si>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</si>
  <si>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</si>
  <si>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</si>
  <si>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</si>
  <si>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</si>
  <si>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</si>
  <si>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</si>
  <si>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</si>
  <si>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</si>
  <si>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</si>
  <si>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</si>
  <si>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</si>
  <si>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</si>
  <si>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</si>
  <si>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</si>
  <si>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</si>
  <si>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</si>
  <si>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</si>
  <si>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</si>
  <si>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</si>
  <si>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</si>
  <si>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</si>
  <si>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</si>
  <si>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</si>
  <si>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</si>
  <si>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</si>
  <si>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</si>
  <si>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</si>
  <si>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</si>
  <si>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</si>
  <si>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</si>
  <si>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</si>
  <si>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</si>
  <si>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</si>
  <si>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</si>
  <si>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</si>
  <si>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</si>
  <si>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</si>
  <si>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</si>
  <si>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</si>
  <si>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</si>
  <si>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</si>
  <si>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</si>
  <si>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</si>
  <si>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</si>
  <si>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</si>
  <si>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</si>
  <si>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</si>
  <si>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</si>
  <si>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</si>
  <si>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</si>
  <si>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</si>
  <si>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</si>
  <si>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</si>
  <si>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</si>
  <si>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</si>
  <si>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</si>
  <si>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</si>
  <si>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</si>
  <si>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</si>
  <si>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</si>
  <si>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</si>
  <si>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</si>
  <si>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</si>
  <si>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</si>
  <si>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</si>
  <si>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</si>
  <si>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</si>
  <si>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</si>
  <si>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</si>
  <si>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</si>
  <si>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</si>
  <si>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</si>
  <si>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</si>
  <si>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</si>
  <si>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</si>
  <si>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</si>
  <si>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</si>
  <si>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</si>
  <si>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</si>
  <si>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</si>
  <si>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</si>
  <si>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</si>
  <si>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</si>
  <si>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</si>
  <si>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</si>
  <si>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</si>
  <si>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</si>
  <si>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</si>
  <si>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</si>
  <si>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</si>
  <si>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</si>
  <si>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</si>
  <si>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</si>
  <si>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</si>
  <si>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</si>
  <si>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</si>
  <si>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</si>
  <si>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</si>
  <si>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</si>
  <si>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</si>
  <si>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</si>
  <si>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</si>
  <si>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</si>
  <si>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</si>
  <si>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</si>
  <si>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</si>
  <si>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</si>
  <si>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</si>
  <si>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</si>
  <si>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</si>
  <si>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</si>
  <si>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</si>
  <si>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</si>
  <si>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</si>
  <si>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</si>
  <si>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</si>
  <si>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</si>
  <si>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</si>
  <si>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</si>
  <si>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</si>
  <si>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</si>
  <si>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</si>
  <si>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</si>
  <si>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</si>
  <si>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</si>
  <si>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</si>
  <si>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</si>
  <si>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</si>
  <si>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</si>
  <si>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</si>
  <si>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</si>
  <si>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</si>
  <si>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</si>
  <si>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</si>
  <si>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</si>
  <si>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</si>
  <si>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</si>
  <si>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</si>
  <si>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</si>
  <si>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</si>
  <si>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</si>
  <si>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</si>
  <si>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</si>
  <si>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</si>
  <si>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</si>
  <si>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</si>
  <si>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</si>
  <si>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</si>
  <si>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</si>
  <si>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</si>
  <si>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</si>
  <si>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</si>
  <si>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</si>
  <si>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</si>
  <si>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</si>
  <si>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</si>
  <si>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</si>
  <si>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</si>
  <si>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</si>
  <si>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</si>
  <si>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</si>
  <si>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</si>
  <si>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</si>
  <si>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</si>
  <si>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</si>
  <si>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</si>
  <si>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</si>
  <si>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</si>
  <si>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</si>
  <si>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</si>
  <si>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</si>
  <si>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</si>
  <si>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</si>
  <si>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</si>
  <si>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</si>
  <si>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</si>
  <si>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</si>
  <si>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</si>
  <si>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</si>
  <si>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</si>
  <si>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</si>
  <si>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</si>
  <si>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</si>
  <si>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</si>
  <si>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</si>
  <si>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</si>
  <si>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</si>
  <si>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</si>
  <si>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</si>
  <si>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</si>
  <si>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</si>
  <si>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</si>
  <si>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</si>
  <si>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</si>
  <si>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</si>
  <si>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</si>
  <si>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</si>
  <si>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</si>
  <si>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</si>
  <si>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</si>
  <si>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</si>
  <si>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</si>
  <si>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</si>
  <si>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</si>
  <si>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</si>
  <si>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</si>
  <si>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</si>
  <si>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</si>
  <si>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</si>
  <si>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</si>
  <si>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</si>
  <si>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</si>
  <si>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</si>
  <si>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</si>
  <si>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</si>
  <si>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</si>
  <si>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</si>
  <si>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</si>
  <si>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</si>
  <si>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</si>
  <si>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</si>
  <si>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</si>
  <si>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</si>
  <si>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</si>
  <si>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</si>
  <si>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</si>
  <si>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</si>
  <si>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</si>
  <si>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</si>
  <si>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</si>
  <si>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</si>
  <si>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</si>
  <si>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</si>
  <si>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</si>
  <si>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</si>
  <si>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</si>
  <si>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</si>
  <si>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</si>
  <si>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</si>
  <si>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</si>
  <si>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</si>
  <si>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</si>
  <si>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</si>
  <si>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</si>
  <si>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</si>
  <si>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</si>
  <si>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</si>
  <si>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</si>
  <si>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</si>
  <si>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</si>
  <si>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</si>
  <si>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</si>
  <si>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</si>
  <si>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</si>
  <si>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</si>
  <si>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</si>
  <si>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</si>
  <si>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</si>
  <si>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</si>
  <si>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</si>
  <si>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</si>
  <si>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</si>
  <si>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</si>
  <si>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</si>
  <si>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</si>
  <si>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</si>
  <si>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</si>
  <si>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</si>
  <si>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</si>
  <si>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</si>
  <si>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</si>
  <si>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</si>
  <si>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</si>
  <si>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</si>
  <si>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</si>
  <si>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</si>
  <si>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</si>
  <si>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</si>
  <si>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</si>
  <si>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</si>
  <si>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</si>
  <si>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</si>
  <si>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</si>
  <si>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</si>
  <si>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</si>
  <si>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</si>
  <si>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</si>
  <si>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</si>
  <si>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</si>
  <si>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</si>
  <si>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</si>
  <si>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</si>
  <si>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</si>
  <si>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</si>
  <si>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</si>
  <si>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</si>
  <si>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</si>
  <si>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</si>
  <si>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</si>
  <si>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</si>
  <si>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</si>
  <si>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</si>
  <si>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</si>
  <si>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</si>
  <si>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</si>
  <si>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</si>
  <si>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</si>
  <si>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</si>
  <si>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</si>
  <si>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</si>
  <si>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</si>
  <si>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</si>
  <si>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</si>
  <si>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</si>
  <si>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</si>
  <si>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</si>
  <si>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</si>
  <si>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</si>
  <si>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</si>
  <si>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</si>
  <si>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</si>
  <si>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</si>
  <si>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</si>
  <si>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</si>
  <si>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</si>
  <si>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</si>
  <si>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</si>
  <si>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</si>
  <si>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</si>
  <si>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</si>
  <si>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</si>
  <si>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</si>
  <si>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</si>
  <si>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</si>
  <si>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</si>
  <si>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</si>
  <si>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</si>
  <si>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</si>
  <si>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</si>
  <si>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</si>
  <si>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</si>
  <si>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</si>
  <si>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</si>
  <si>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</si>
  <si>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</si>
  <si>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</si>
  <si>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</si>
  <si>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</si>
  <si>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</si>
  <si>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</si>
  <si>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</si>
  <si>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</si>
  <si>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</si>
  <si>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</si>
  <si>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</si>
  <si>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</si>
  <si>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</si>
  <si>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</si>
  <si>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</si>
  <si>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</si>
  <si>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</si>
  <si>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</si>
  <si>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</si>
  <si>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</si>
  <si>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</si>
  <si>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</si>
  <si>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</si>
  <si>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</si>
  <si>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</si>
  <si>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</si>
  <si>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</si>
  <si>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</si>
  <si>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</si>
  <si>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</si>
  <si>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</si>
  <si>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</si>
  <si>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</si>
  <si>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</si>
  <si>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</si>
  <si>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</si>
  <si>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</si>
  <si>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</si>
  <si>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</si>
  <si>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</si>
  <si>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</si>
  <si>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</si>
  <si>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</si>
  <si>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</si>
  <si>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</si>
  <si>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</si>
  <si>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</si>
  <si>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</si>
  <si>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</si>
  <si>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</si>
  <si>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</si>
  <si>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</si>
  <si>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</si>
  <si>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</si>
  <si>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</si>
  <si>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</si>
  <si>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</si>
  <si>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</si>
  <si>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</si>
  <si>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</si>
  <si>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</si>
  <si>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</si>
  <si>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</si>
  <si>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</si>
  <si>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</si>
  <si>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</si>
  <si>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</si>
  <si>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</si>
  <si>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</si>
  <si>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</si>
  <si>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</si>
  <si>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</si>
  <si>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</si>
  <si>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</si>
  <si>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</si>
  <si>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</si>
  <si>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</si>
  <si>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</si>
  <si>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</si>
  <si>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</si>
  <si>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</si>
  <si>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</si>
  <si>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</si>
  <si>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</si>
  <si>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</si>
  <si>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</si>
  <si>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</si>
  <si>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</si>
  <si>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</si>
  <si>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</si>
  <si>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</si>
  <si>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</si>
  <si>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</si>
  <si>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</si>
  <si>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</si>
  <si>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</si>
  <si>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</si>
  <si>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</si>
  <si>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</si>
  <si>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</si>
  <si>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</si>
  <si>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</si>
  <si>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</si>
  <si>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</si>
  <si>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</si>
  <si>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</si>
  <si>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</si>
  <si>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</si>
  <si>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</si>
  <si>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</si>
  <si>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</si>
  <si>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</si>
  <si>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</si>
  <si>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</si>
  <si>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</si>
  <si>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</si>
  <si>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</si>
  <si>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</si>
  <si>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</si>
  <si>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</si>
  <si>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</si>
  <si>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</si>
  <si>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</si>
  <si>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</si>
  <si>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</si>
  <si>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</si>
  <si>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</si>
  <si>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</si>
  <si>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</si>
  <si>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</si>
  <si>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</si>
  <si>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</si>
  <si>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</si>
  <si>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</si>
  <si>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</si>
  <si>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</si>
  <si>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</si>
  <si>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</si>
  <si>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</si>
  <si>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</si>
  <si>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</si>
  <si>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</si>
  <si>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</si>
  <si>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</si>
  <si>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</si>
  <si>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</si>
  <si>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</si>
  <si>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</si>
  <si>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</si>
  <si>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</si>
  <si>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</si>
  <si>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</si>
  <si>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</si>
  <si>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</si>
  <si>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</si>
  <si>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</si>
  <si>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</si>
  <si>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</si>
  <si>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</si>
  <si>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</si>
  <si>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</si>
  <si>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</si>
  <si>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</si>
  <si>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</si>
  <si>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</si>
  <si>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</si>
  <si>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</si>
  <si>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</si>
  <si>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</si>
  <si>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</si>
  <si>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</si>
  <si>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</si>
  <si>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</si>
  <si>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</si>
  <si>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</si>
  <si>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</si>
  <si>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</si>
  <si>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</si>
  <si>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</si>
  <si>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</si>
  <si>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</si>
  <si>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</si>
  <si>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</si>
  <si>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</si>
  <si>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</si>
  <si>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</si>
  <si>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</si>
  <si>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</si>
  <si>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</si>
  <si>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</si>
  <si>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</si>
  <si>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</si>
  <si>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</si>
  <si>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</si>
  <si>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</si>
  <si>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</si>
  <si>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</si>
  <si>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</si>
  <si>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</si>
  <si>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</si>
  <si>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</si>
  <si>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</si>
  <si>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</si>
  <si>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</si>
  <si>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</si>
  <si>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</si>
  <si>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</si>
  <si>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</si>
  <si>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</si>
  <si>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</si>
  <si>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</si>
  <si>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</si>
  <si>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</si>
  <si>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</si>
  <si>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</si>
  <si>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</si>
  <si>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</si>
  <si>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</si>
  <si>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</si>
  <si>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</si>
  <si>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</si>
  <si>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</si>
  <si>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</si>
  <si>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</si>
  <si>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</si>
  <si>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</si>
  <si>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</si>
  <si>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</si>
  <si>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</si>
  <si>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</si>
  <si>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</si>
  <si>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</si>
  <si>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</si>
  <si>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</si>
  <si>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</si>
  <si>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</si>
  <si>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</si>
  <si>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</si>
  <si>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</si>
  <si>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</si>
  <si>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</si>
  <si>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</si>
  <si>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</si>
  <si>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</si>
  <si>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</si>
  <si>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</si>
  <si>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</si>
  <si>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</si>
  <si>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</si>
  <si>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</si>
  <si>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</si>
  <si>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</si>
  <si>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</si>
  <si>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</si>
  <si>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</si>
  <si>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</si>
  <si>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</si>
  <si>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</si>
  <si>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</si>
  <si>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</si>
  <si>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</si>
  <si>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</si>
  <si>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</si>
  <si>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</si>
  <si>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</si>
  <si>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</si>
  <si>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</si>
  <si>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</si>
  <si>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</si>
  <si>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</si>
  <si>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</si>
  <si>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</si>
  <si>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</si>
  <si>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</si>
  <si>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</si>
  <si>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</si>
  <si>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</si>
  <si>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</si>
  <si>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</si>
  <si>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</si>
  <si>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</si>
  <si>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</si>
  <si>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</si>
  <si>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</si>
  <si>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</si>
  <si>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</si>
  <si>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</si>
  <si>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</si>
  <si>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</si>
  <si>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</si>
  <si>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</si>
  <si>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</si>
  <si>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</si>
  <si>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</si>
  <si>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</si>
  <si>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</si>
  <si>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</si>
  <si>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</si>
  <si>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</si>
  <si>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</si>
  <si>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</si>
  <si>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</si>
  <si>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</si>
  <si>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</si>
  <si>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</si>
  <si>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</si>
  <si>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</si>
  <si>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</si>
  <si>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</si>
  <si>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</si>
  <si>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</si>
  <si>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</si>
  <si>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</si>
  <si>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</si>
  <si>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</si>
  <si>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</si>
  <si>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</si>
  <si>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</si>
  <si>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</si>
  <si>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</si>
  <si>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</si>
  <si>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</si>
  <si>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</si>
  <si>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</si>
  <si>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</si>
  <si>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</si>
  <si>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</si>
  <si>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</si>
  <si>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</si>
  <si>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</si>
  <si>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</si>
  <si>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</si>
  <si>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</si>
  <si>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</si>
  <si>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</si>
  <si>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</si>
  <si>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</si>
  <si>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</si>
  <si>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</si>
  <si>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</si>
  <si>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</si>
  <si>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</si>
  <si>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</si>
  <si>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</si>
  <si>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</si>
  <si>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</si>
  <si>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</si>
  <si>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</si>
  <si>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</si>
  <si>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</si>
  <si>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</si>
  <si>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</si>
  <si>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</si>
  <si>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</si>
  <si>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</si>
  <si>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</si>
  <si>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</si>
  <si>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</si>
  <si>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</si>
  <si>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</si>
  <si>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</si>
  <si>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</si>
  <si>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</si>
  <si>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</si>
  <si>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</si>
  <si>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</si>
  <si>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</si>
  <si>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</si>
  <si>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</si>
  <si>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</si>
  <si>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</si>
  <si>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</si>
  <si>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</si>
  <si>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</si>
  <si>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</si>
  <si>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</si>
  <si>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</si>
  <si>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</si>
  <si>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</si>
  <si>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</si>
  <si>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</si>
  <si>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</si>
  <si>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</si>
  <si>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</si>
  <si>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</si>
  <si>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</si>
  <si>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</si>
  <si>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</si>
  <si>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</si>
  <si>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</si>
  <si>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</si>
  <si>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</si>
  <si>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</si>
  <si>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</si>
  <si>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</si>
  <si>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</si>
  <si>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</si>
  <si>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</si>
  <si>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</si>
  <si>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</si>
  <si>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</si>
  <si>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</si>
  <si>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</si>
  <si>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</si>
  <si>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</si>
  <si>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</si>
  <si>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</si>
  <si>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</si>
  <si>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</si>
  <si>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</si>
  <si>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</si>
  <si>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</si>
  <si>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</si>
  <si>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</si>
  <si>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</si>
  <si>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</si>
  <si>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</si>
  <si>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</si>
  <si>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</si>
  <si>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</si>
  <si>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</si>
  <si>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</si>
  <si>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</si>
  <si>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</si>
  <si>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</si>
  <si>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</si>
  <si>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</si>
  <si>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</si>
  <si>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</si>
  <si>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</si>
  <si>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</si>
  <si>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</si>
  <si>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</si>
  <si>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</si>
  <si>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</si>
  <si>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</si>
  <si>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</si>
  <si>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</si>
  <si>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</si>
  <si>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</si>
  <si>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</si>
  <si>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</si>
  <si>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</si>
  <si>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</si>
  <si>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</si>
  <si>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</si>
  <si>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</si>
  <si>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</si>
  <si>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</si>
  <si>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</si>
  <si>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</si>
  <si>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</si>
  <si>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</si>
  <si>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</si>
  <si>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</si>
  <si>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</si>
  <si>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</si>
  <si>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</si>
  <si>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</si>
  <si>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</si>
  <si>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</si>
  <si>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</si>
  <si>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</si>
  <si>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</si>
  <si>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</si>
  <si>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</si>
  <si>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</si>
  <si>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</si>
  <si>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</si>
  <si>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</si>
  <si>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</si>
  <si>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</si>
  <si>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</si>
  <si>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</si>
  <si>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</si>
  <si>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</si>
  <si>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</si>
  <si>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</si>
  <si>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</si>
  <si>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</si>
  <si>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</si>
  <si>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</si>
  <si>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</si>
  <si>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</si>
  <si>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</si>
  <si>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</si>
  <si>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</si>
  <si>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</si>
  <si>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</si>
  <si>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</si>
  <si>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</si>
  <si>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</si>
  <si>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</si>
  <si>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</si>
  <si>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</si>
  <si>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</si>
  <si>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</si>
  <si>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</si>
  <si>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</si>
  <si>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</si>
  <si>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</si>
  <si>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</si>
  <si>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</si>
  <si>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</si>
  <si>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</si>
  <si>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</si>
  <si>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</si>
  <si>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</si>
  <si>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</si>
  <si>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</si>
  <si>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</si>
  <si>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</si>
  <si>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</si>
  <si>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</si>
  <si>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</si>
  <si>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</si>
  <si>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</si>
  <si>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</si>
  <si>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</si>
  <si>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</si>
  <si>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</si>
  <si>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</si>
  <si>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</si>
  <si>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</si>
  <si>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</si>
  <si>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</si>
  <si>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</si>
  <si>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</si>
  <si>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</si>
  <si>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</si>
  <si>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</si>
  <si>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</si>
  <si>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</si>
  <si>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</si>
  <si>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</si>
  <si>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</si>
  <si>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</si>
  <si>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</si>
  <si>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</si>
  <si>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</si>
  <si>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</si>
  <si>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</si>
  <si>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</si>
  <si>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</si>
  <si>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</si>
  <si>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</si>
  <si>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</si>
  <si>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</si>
  <si>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</si>
  <si>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</si>
  <si>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</si>
  <si>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</si>
  <si>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</si>
  <si>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</si>
  <si>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</si>
  <si>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</si>
  <si>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</si>
  <si>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</si>
  <si>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</si>
  <si>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</si>
  <si>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</si>
  <si>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</si>
  <si>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</si>
  <si>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</si>
  <si>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</si>
  <si>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</si>
  <si>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</si>
  <si>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</si>
  <si>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</si>
  <si>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</si>
  <si>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</si>
  <si>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</si>
  <si>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</si>
  <si>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</si>
  <si>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</si>
  <si>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</si>
  <si>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</si>
  <si>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</si>
  <si>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</si>
  <si>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</si>
  <si>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</si>
  <si>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</si>
  <si>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</si>
  <si>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</si>
  <si>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</si>
  <si>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</si>
  <si>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</si>
  <si>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</si>
  <si>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</si>
  <si>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</si>
  <si>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</si>
  <si>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</si>
  <si>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</si>
  <si>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</si>
  <si>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</si>
  <si>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</si>
  <si>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</si>
  <si>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</si>
  <si>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</si>
  <si>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</si>
  <si>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</si>
  <si>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</si>
  <si>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</si>
  <si>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</si>
  <si>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</si>
  <si>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</si>
  <si>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</si>
  <si>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</si>
  <si>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</si>
  <si>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</si>
  <si>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</si>
  <si>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</si>
  <si>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</si>
  <si>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</si>
  <si>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</si>
  <si>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</si>
  <si>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</si>
  <si>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</si>
  <si>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</si>
  <si>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</si>
  <si>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</si>
  <si>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</si>
  <si>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</si>
  <si>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</si>
  <si>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</si>
  <si>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</si>
  <si>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</si>
  <si>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</si>
  <si>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</si>
  <si>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</si>
  <si>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</si>
  <si>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</si>
  <si>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</si>
  <si>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</si>
  <si>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</si>
  <si>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</si>
  <si>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</si>
  <si>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</si>
  <si>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</si>
  <si>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</si>
  <si>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</si>
  <si>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</si>
  <si>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</si>
  <si>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</si>
  <si>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</si>
  <si>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</si>
  <si>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</si>
  <si>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</si>
  <si>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</si>
  <si>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</si>
  <si>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</si>
  <si>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</si>
  <si>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</si>
  <si>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</si>
  <si>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</si>
  <si>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</si>
  <si>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</si>
  <si>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</si>
  <si>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</si>
  <si>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</si>
  <si>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</si>
  <si>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</si>
  <si>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</si>
  <si>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</si>
  <si>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</si>
  <si>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</si>
  <si>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</si>
  <si>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</si>
  <si>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</si>
  <si>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</si>
  <si>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</si>
  <si>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</si>
  <si>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</si>
  <si>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</si>
  <si>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</si>
  <si>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</si>
  <si>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</si>
  <si>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</si>
  <si>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</si>
  <si>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</si>
  <si>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</si>
  <si>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</si>
  <si>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</si>
  <si>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</si>
  <si>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</si>
  <si>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</si>
  <si>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</si>
  <si>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</si>
  <si>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</si>
  <si>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</si>
  <si>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</si>
  <si>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</si>
  <si>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</si>
  <si>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</si>
  <si>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</si>
  <si>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</si>
  <si>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</si>
  <si>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</si>
  <si>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</si>
  <si>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</si>
  <si>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</si>
  <si>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</si>
  <si>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</si>
  <si>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</si>
  <si>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</si>
  <si>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</si>
  <si>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</si>
  <si>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</si>
  <si>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</si>
  <si>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</si>
  <si>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</si>
  <si>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</si>
  <si>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</si>
  <si>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</si>
  <si>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</si>
  <si>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</si>
  <si>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</si>
  <si>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</si>
  <si>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</si>
  <si>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</si>
  <si>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</si>
  <si>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</si>
  <si>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</si>
  <si>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</si>
  <si>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</si>
  <si>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</si>
  <si>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</si>
  <si>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</si>
  <si>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</si>
  <si>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</si>
  <si>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</si>
  <si>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</si>
  <si>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</si>
  <si>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</si>
  <si>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</si>
  <si>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</si>
  <si>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</si>
  <si>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</si>
  <si>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</si>
  <si>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</si>
  <si>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</si>
  <si>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</si>
  <si>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</si>
  <si>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</si>
  <si>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</si>
  <si>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</si>
  <si>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</si>
  <si>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</si>
  <si>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</si>
  <si>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</si>
  <si>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</si>
  <si>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</si>
  <si>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</si>
  <si>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</si>
  <si>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</si>
  <si>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</si>
  <si>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</si>
  <si>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</si>
  <si>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</si>
  <si>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</si>
  <si>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</si>
  <si>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</si>
  <si>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</si>
  <si>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</si>
  <si>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</si>
  <si>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</si>
  <si>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</si>
  <si>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</si>
  <si>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</si>
  <si>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</si>
  <si>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</si>
  <si>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</si>
  <si>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</si>
  <si>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</si>
  <si>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</si>
  <si>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</si>
  <si>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</si>
  <si>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</si>
  <si>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</si>
  <si>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</si>
  <si>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</si>
  <si>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</si>
  <si>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</si>
  <si>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</si>
  <si>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</si>
  <si>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</si>
  <si>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</si>
  <si>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</si>
  <si>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</si>
  <si>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</si>
  <si>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</si>
  <si>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</si>
  <si>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</si>
  <si>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</si>
  <si>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</si>
  <si>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</si>
  <si>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</si>
  <si>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</si>
  <si>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</si>
  <si>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</si>
  <si>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</si>
  <si>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</si>
  <si>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</si>
  <si>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</si>
  <si>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</si>
  <si>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</si>
  <si>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</si>
  <si>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</si>
  <si>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</si>
  <si>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</si>
  <si>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</si>
  <si>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</si>
  <si>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</si>
  <si>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</si>
  <si>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</si>
  <si>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</si>
  <si>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</si>
  <si>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</si>
  <si>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</si>
  <si>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</si>
  <si>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</si>
  <si>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</si>
  <si>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</si>
  <si>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</si>
  <si>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</si>
  <si>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</si>
  <si>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</si>
  <si>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</si>
  <si>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</si>
  <si>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</si>
  <si>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</si>
  <si>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</si>
  <si>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</si>
  <si>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</si>
  <si>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</si>
  <si>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</si>
  <si>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</si>
  <si>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</si>
  <si>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</si>
  <si>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</si>
  <si>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</si>
  <si>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</si>
  <si>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</si>
  <si>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</si>
  <si>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</si>
  <si>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</si>
  <si>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</si>
  <si>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</si>
  <si>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</si>
  <si>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</si>
  <si>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</si>
  <si>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</si>
  <si>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</si>
  <si>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</si>
  <si>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</si>
  <si>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</si>
  <si>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</si>
  <si>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</si>
  <si>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</si>
  <si>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</si>
  <si>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</si>
  <si>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</si>
  <si>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</si>
  <si>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</si>
  <si>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</si>
  <si>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</si>
  <si>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</si>
  <si>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</si>
  <si>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</si>
  <si>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</si>
  <si>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</si>
  <si>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</si>
  <si>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</si>
  <si>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</si>
  <si>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</si>
  <si>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</si>
  <si>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</si>
  <si>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</si>
  <si>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</si>
  <si>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</si>
  <si>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</si>
  <si>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</si>
  <si>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</si>
  <si>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</si>
  <si>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</si>
  <si>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</si>
  <si>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</si>
  <si>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</si>
  <si>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</si>
  <si>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</si>
  <si>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</si>
  <si>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</si>
  <si>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</si>
  <si>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</si>
  <si>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</si>
  <si>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</si>
  <si>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</si>
  <si>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</si>
  <si>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</si>
  <si>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</si>
  <si>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</si>
  <si>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</si>
  <si>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</si>
  <si>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</si>
  <si>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</si>
  <si>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</si>
  <si>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</si>
  <si>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</si>
  <si>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</si>
  <si>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</si>
  <si>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</si>
  <si>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</si>
  <si>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</si>
  <si>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</si>
  <si>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</si>
  <si>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</si>
  <si>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</si>
  <si>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</si>
  <si>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</si>
  <si>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</si>
  <si>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</si>
  <si>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</si>
  <si>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</si>
  <si>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</si>
  <si>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</si>
  <si>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</si>
  <si>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</si>
  <si>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</si>
  <si>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</si>
  <si>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</si>
  <si>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</si>
  <si>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</si>
  <si>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</si>
  <si>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</si>
  <si>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</si>
  <si>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</si>
  <si>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</si>
  <si>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</si>
  <si>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</si>
  <si>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</si>
  <si>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</si>
  <si>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</si>
  <si>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</si>
  <si>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</si>
  <si>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</si>
  <si>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</si>
  <si>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</si>
  <si>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</si>
  <si>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</si>
  <si>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</si>
  <si>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</si>
  <si>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</si>
  <si>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</si>
  <si>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</si>
  <si>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</si>
  <si>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</si>
  <si>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</si>
  <si>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</si>
  <si>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</si>
  <si>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</si>
  <si>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</si>
  <si>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</si>
  <si>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</si>
  <si>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</si>
  <si>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</si>
  <si>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</si>
  <si>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</si>
  <si>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</si>
  <si>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</si>
  <si>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</si>
  <si>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</si>
  <si>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</si>
  <si>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</si>
  <si>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</si>
  <si>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</si>
  <si>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</si>
  <si>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</si>
  <si>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</si>
  <si>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</si>
  <si>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</si>
  <si>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</si>
  <si>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</si>
  <si>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</si>
  <si>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</si>
  <si>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</si>
  <si>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</si>
  <si>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</si>
  <si>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</si>
  <si>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</si>
  <si>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</si>
  <si>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</si>
  <si>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</si>
  <si>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</si>
  <si>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</si>
  <si>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</si>
  <si>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</si>
  <si>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</si>
  <si>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</si>
  <si>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</si>
  <si>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</si>
  <si>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</si>
  <si>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</si>
  <si>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</si>
  <si>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</si>
  <si>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</si>
  <si>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</si>
  <si>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</si>
  <si>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</si>
  <si>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</si>
  <si>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</si>
  <si>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</si>
  <si>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</si>
  <si>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</si>
  <si>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</si>
  <si>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</si>
  <si>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</si>
  <si>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</si>
  <si>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</si>
  <si>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</si>
  <si>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</si>
  <si>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</si>
  <si>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</si>
  <si>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</si>
  <si>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</si>
  <si>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</si>
  <si>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</si>
  <si>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</si>
  <si>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</si>
  <si>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</si>
  <si>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</si>
  <si>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</si>
  <si>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</si>
  <si>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</si>
  <si>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</si>
  <si>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</si>
  <si>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</si>
  <si>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</si>
  <si>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</si>
  <si>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</si>
  <si>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</si>
  <si>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</si>
  <si>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</si>
  <si>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</si>
  <si>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</si>
  <si>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</si>
  <si>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</si>
  <si>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</si>
  <si>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</si>
  <si>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</si>
  <si>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</si>
  <si>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</si>
  <si>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</si>
  <si>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</si>
  <si>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</si>
  <si>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</si>
  <si>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</si>
  <si>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</si>
  <si>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</si>
  <si>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</si>
  <si>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</si>
  <si>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</si>
  <si>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</si>
  <si>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</si>
  <si>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</si>
  <si>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</si>
  <si>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</si>
  <si>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</si>
  <si>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</si>
  <si>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</si>
  <si>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</si>
  <si>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</si>
  <si>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</si>
  <si>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</si>
  <si>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</si>
  <si>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</si>
  <si>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</si>
  <si>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</si>
  <si>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</si>
  <si>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</si>
  <si>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</si>
  <si>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</si>
  <si>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</si>
  <si>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</si>
  <si>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</si>
  <si>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</si>
  <si>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</si>
  <si>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</si>
  <si>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</si>
  <si>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</si>
  <si>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</si>
  <si>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</si>
  <si>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</si>
  <si>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</si>
  <si>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</si>
  <si>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</si>
  <si>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</si>
  <si>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</si>
  <si>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</si>
  <si>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</si>
  <si>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</si>
  <si>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</si>
  <si>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</si>
  <si>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</si>
  <si>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</si>
  <si>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</si>
  <si>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</si>
  <si>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</si>
  <si>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</si>
  <si>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</si>
  <si>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</si>
  <si>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</si>
  <si>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</si>
  <si>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</si>
  <si>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</si>
  <si>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</si>
  <si>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</si>
  <si>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</si>
  <si>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</si>
  <si>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</si>
  <si>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</si>
  <si>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</si>
  <si>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</si>
  <si>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</si>
  <si>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</si>
  <si>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</si>
  <si>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</si>
  <si>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</si>
  <si>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</si>
  <si>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</si>
  <si>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</si>
  <si>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</si>
  <si>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</si>
  <si>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</si>
  <si>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</si>
  <si>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</si>
  <si>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</si>
  <si>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</si>
  <si>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</si>
  <si>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</si>
  <si>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</si>
  <si>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</si>
  <si>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</si>
  <si>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</si>
  <si>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</si>
  <si>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</si>
  <si>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</si>
  <si>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</si>
  <si>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</si>
  <si>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</si>
  <si>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</si>
  <si>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</si>
  <si>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</si>
  <si>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</si>
  <si>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</si>
  <si>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</si>
  <si>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</si>
  <si>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</si>
  <si>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</si>
  <si>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</si>
  <si>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</si>
  <si>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</si>
  <si>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</si>
  <si>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</si>
  <si>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</si>
  <si>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</si>
  <si>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</si>
  <si>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</si>
  <si>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</si>
  <si>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</si>
  <si>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</si>
  <si>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</si>
  <si>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</si>
  <si>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</si>
  <si>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</si>
  <si>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</si>
  <si>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</si>
  <si>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</si>
  <si>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</si>
  <si>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</si>
  <si>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</si>
  <si>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</si>
  <si>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</si>
  <si>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</si>
  <si>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</si>
  <si>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</si>
  <si>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</si>
  <si>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</si>
  <si>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</si>
  <si>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</si>
  <si>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</si>
  <si>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</si>
  <si>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</si>
  <si>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</si>
  <si>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</si>
  <si>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</si>
  <si>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</si>
  <si>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</si>
  <si>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</si>
  <si>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</si>
  <si>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</si>
  <si>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</si>
  <si>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</si>
  <si>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</si>
  <si>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</si>
  <si>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</si>
  <si>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</si>
  <si>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</si>
  <si>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</si>
  <si>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</si>
  <si>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</si>
  <si>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</si>
  <si>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</si>
  <si>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</si>
  <si>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</si>
  <si>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</si>
  <si>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</si>
  <si>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</si>
  <si>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</si>
  <si>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</si>
  <si>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</si>
  <si>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</si>
  <si>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</si>
  <si>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</si>
  <si>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</si>
  <si>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</si>
  <si>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</si>
  <si>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</si>
  <si>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</si>
  <si>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</si>
  <si>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</si>
  <si>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</si>
  <si>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</si>
  <si>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</si>
  <si>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</si>
  <si>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</si>
  <si>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</si>
  <si>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</si>
  <si>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</si>
  <si>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</si>
  <si>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</si>
  <si>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</si>
  <si>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</si>
  <si>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</si>
  <si>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</si>
  <si>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</si>
  <si>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</si>
  <si>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</si>
  <si>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</si>
  <si>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</si>
  <si>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</si>
  <si>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</si>
  <si>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</si>
  <si>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</si>
  <si>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</si>
  <si>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</si>
  <si>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</si>
  <si>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</si>
  <si>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</si>
  <si>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</si>
  <si>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</si>
  <si>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</si>
  <si>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</si>
  <si>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</si>
  <si>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</si>
  <si>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</si>
  <si>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</si>
  <si>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</si>
  <si>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</si>
  <si>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</si>
  <si>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</si>
  <si>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</si>
  <si>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</si>
  <si>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</si>
  <si>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</si>
  <si>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</si>
  <si>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</si>
  <si>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</si>
  <si>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</si>
  <si>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</si>
  <si>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</si>
  <si>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</si>
  <si>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</si>
  <si>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</si>
  <si>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</si>
  <si>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</si>
  <si>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</si>
  <si>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</si>
  <si>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</si>
  <si>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</si>
  <si>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</si>
  <si>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</si>
  <si>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</si>
  <si>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</si>
  <si>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</si>
  <si>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</si>
  <si>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</si>
  <si>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</si>
  <si>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</si>
  <si>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</si>
  <si>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</si>
  <si>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</si>
  <si>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</si>
  <si>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</si>
  <si>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</si>
  <si>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</si>
  <si>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</si>
  <si>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</si>
  <si>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</si>
  <si>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</si>
  <si>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</si>
  <si>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</si>
  <si>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</si>
  <si>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</si>
  <si>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</si>
  <si>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</si>
  <si>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</si>
  <si>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</si>
  <si>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</si>
  <si>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</si>
  <si>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</si>
  <si>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</si>
  <si>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</si>
  <si>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</si>
  <si>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</si>
  <si>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</si>
  <si>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</si>
  <si>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</si>
  <si>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</si>
  <si>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</si>
  <si>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</si>
  <si>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</si>
  <si>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</si>
  <si>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</si>
  <si>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</si>
  <si>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</si>
  <si>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</si>
  <si>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</si>
  <si>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</si>
  <si>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</si>
  <si>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</si>
  <si>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</si>
  <si>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</si>
  <si>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</si>
  <si>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</si>
  <si>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</si>
  <si>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</si>
  <si>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</si>
  <si>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</si>
  <si>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</si>
  <si>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</si>
  <si>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</si>
  <si>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</si>
  <si>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</si>
  <si>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</si>
  <si>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</si>
  <si>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</si>
  <si>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</si>
  <si>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</si>
  <si>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</si>
  <si>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</si>
  <si>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</si>
  <si>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</si>
  <si>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</si>
  <si>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</si>
  <si>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</si>
  <si>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</si>
  <si>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</si>
  <si>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</si>
  <si>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</si>
  <si>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</si>
  <si>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</si>
  <si>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</si>
  <si>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</si>
  <si>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</si>
  <si>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</si>
  <si>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</si>
  <si>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</si>
  <si>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</si>
  <si>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</si>
  <si>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</si>
  <si>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</si>
  <si>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</si>
  <si>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</si>
  <si>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</si>
  <si>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</si>
  <si>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</si>
  <si>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</si>
  <si>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</si>
  <si>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</si>
  <si>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</si>
  <si>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</si>
  <si>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</si>
  <si>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</si>
  <si>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</si>
  <si>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</si>
  <si>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</si>
  <si>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</si>
  <si>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</si>
  <si>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</si>
  <si>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</si>
  <si>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</si>
  <si>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</si>
  <si>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</si>
  <si>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</si>
  <si>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</si>
  <si>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</si>
  <si>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</si>
  <si>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</si>
  <si>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</si>
  <si>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</si>
  <si>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</si>
  <si>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</si>
  <si>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</si>
  <si>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</si>
  <si>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</si>
  <si>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</si>
  <si>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</si>
  <si>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</si>
  <si>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</si>
  <si>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</si>
  <si>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</si>
  <si>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</si>
  <si>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</si>
  <si>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</si>
  <si>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</si>
  <si>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</si>
  <si>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</si>
  <si>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</si>
  <si>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</si>
  <si>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</si>
  <si>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</si>
  <si>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</si>
  <si>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</si>
  <si>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</si>
  <si>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</si>
  <si>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</si>
  <si>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</si>
  <si>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</si>
  <si>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</si>
  <si>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</si>
  <si>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</si>
  <si>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</si>
  <si>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</si>
  <si>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</si>
  <si>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</si>
  <si>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</si>
  <si>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</si>
  <si>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</si>
  <si>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</si>
  <si>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</si>
  <si>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</si>
  <si>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</si>
  <si>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</si>
  <si>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</si>
  <si>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</si>
  <si>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</si>
  <si>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</si>
  <si>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</si>
  <si>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</si>
  <si>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</si>
  <si>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</si>
  <si>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</si>
  <si>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</si>
  <si>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</si>
  <si>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</si>
  <si>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</si>
  <si>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</si>
  <si>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</si>
  <si>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</si>
  <si>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</si>
  <si>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</si>
  <si>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</si>
  <si>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</si>
  <si>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</si>
  <si>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</si>
  <si>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</si>
  <si>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</si>
  <si>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</si>
  <si>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</si>
  <si>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</si>
  <si>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</si>
  <si>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</si>
  <si>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</si>
  <si>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</si>
  <si>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</si>
  <si>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</si>
  <si>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</si>
  <si>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</si>
  <si>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</si>
  <si>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</si>
  <si>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</si>
  <si>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</si>
  <si>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</si>
  <si>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</si>
  <si>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</si>
  <si>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</si>
  <si>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</si>
  <si>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</si>
  <si>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</si>
  <si>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</si>
  <si>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</si>
  <si>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</si>
  <si>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</si>
  <si>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</si>
  <si>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</si>
  <si>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</si>
  <si>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</si>
  <si>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</si>
  <si>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</si>
  <si>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</si>
  <si>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</si>
  <si>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</si>
  <si>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</si>
  <si>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</si>
  <si>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</si>
  <si>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</si>
  <si>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</si>
  <si>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</si>
  <si>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</si>
  <si>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</si>
  <si>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</si>
  <si>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</si>
  <si>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</si>
  <si>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</si>
  <si>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</si>
  <si>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</si>
  <si>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</si>
  <si>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</si>
  <si>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</si>
  <si>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</si>
  <si>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</si>
  <si>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</si>
  <si>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</si>
  <si>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</si>
  <si>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</si>
  <si>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</si>
  <si>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</si>
  <si>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</si>
  <si>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</si>
  <si>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</si>
  <si>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</si>
  <si>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</si>
  <si>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</si>
  <si>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</si>
  <si>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</si>
  <si>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</si>
  <si>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</si>
  <si>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</si>
  <si>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</si>
  <si>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</si>
  <si>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</si>
  <si>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</si>
  <si>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</si>
  <si>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</si>
  <si>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</si>
  <si>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</si>
  <si>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</si>
  <si>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</si>
  <si>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</si>
  <si>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</si>
  <si>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</si>
  <si>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</si>
  <si>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</si>
  <si>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</si>
  <si>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</si>
  <si>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</si>
  <si>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</si>
  <si>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</si>
  <si>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</si>
  <si>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</si>
  <si>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</si>
  <si>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</si>
  <si>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</si>
  <si>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</si>
  <si>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</si>
  <si>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</si>
  <si>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</si>
  <si>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</si>
  <si>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</si>
  <si>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</si>
  <si>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</si>
  <si>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</si>
  <si>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</si>
  <si>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</si>
  <si>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</si>
  <si>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</si>
  <si>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</si>
  <si>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</si>
  <si>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</si>
  <si>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</si>
  <si>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</si>
  <si>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</si>
  <si>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</si>
  <si>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</si>
  <si>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</si>
  <si>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</si>
  <si>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</si>
  <si>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</si>
  <si>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</si>
  <si>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</si>
  <si>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</si>
  <si>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</si>
  <si>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</si>
  <si>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</si>
  <si>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</si>
  <si>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</si>
  <si>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</si>
  <si>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</si>
  <si>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</si>
  <si>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</si>
  <si>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</si>
  <si>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</si>
  <si>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</si>
  <si>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</si>
  <si>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</si>
  <si>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</si>
  <si>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</si>
  <si>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</si>
  <si>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</si>
  <si>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</si>
  <si>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</si>
  <si>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</si>
  <si>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</si>
  <si>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</si>
  <si>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</si>
  <si>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</si>
  <si>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</si>
  <si>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</si>
  <si>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</si>
  <si>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</si>
  <si>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</si>
  <si>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</si>
  <si>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</si>
  <si>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</si>
  <si>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</si>
  <si>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</si>
  <si>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</si>
  <si>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</si>
  <si>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</si>
  <si>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</si>
  <si>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</si>
  <si>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</si>
  <si>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</si>
  <si>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</si>
  <si>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</si>
  <si>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</si>
  <si>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</si>
  <si>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</si>
  <si>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</si>
  <si>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</si>
  <si>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</si>
  <si>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</si>
  <si>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</si>
  <si>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</si>
  <si>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</si>
  <si>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</si>
  <si>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</si>
  <si>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</si>
  <si>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</si>
  <si>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</si>
  <si>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</si>
  <si>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</si>
  <si>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</si>
  <si>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</si>
  <si>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</si>
  <si>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</si>
  <si>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</si>
  <si>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</si>
  <si>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</si>
  <si>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</si>
  <si>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</si>
  <si>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</si>
  <si>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</si>
  <si>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</si>
  <si>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</si>
  <si>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</si>
  <si>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</si>
  <si>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</si>
  <si>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</si>
  <si>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</si>
  <si>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</si>
  <si>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</si>
  <si>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</si>
  <si>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</si>
  <si>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</si>
  <si>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</si>
  <si>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</si>
  <si>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</si>
  <si>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</si>
  <si>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</si>
  <si>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</si>
  <si>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</si>
  <si>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</si>
  <si>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</si>
  <si>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</si>
  <si>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</si>
  <si>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</si>
  <si>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</si>
  <si>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</si>
  <si>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</si>
  <si>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</si>
  <si>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</si>
  <si>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</si>
  <si>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</si>
  <si>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</si>
  <si>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</si>
  <si>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</si>
  <si>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</si>
  <si>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</si>
  <si>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</si>
  <si>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</si>
  <si>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</si>
  <si>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</si>
  <si>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</si>
  <si>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</si>
  <si>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</si>
  <si>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</si>
  <si>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</si>
  <si>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</si>
  <si>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</si>
  <si>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</si>
  <si>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</si>
  <si>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</si>
  <si>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</si>
  <si>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</si>
  <si>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</si>
  <si>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</si>
  <si>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</si>
  <si>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</si>
  <si>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</si>
  <si>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</si>
  <si>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</si>
  <si>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</si>
  <si>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</si>
  <si>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</si>
  <si>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</si>
  <si>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</si>
  <si>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</si>
  <si>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</si>
  <si>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</si>
  <si>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</si>
  <si>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</si>
  <si>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</si>
  <si>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</si>
  <si>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</si>
  <si>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</si>
  <si>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</si>
  <si>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</si>
  <si>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</si>
  <si>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</si>
  <si>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</si>
  <si>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</si>
  <si>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</si>
  <si>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</si>
  <si>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</si>
  <si>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</si>
  <si>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</si>
  <si>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</si>
  <si>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</si>
  <si>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</si>
  <si>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</si>
  <si>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</si>
  <si>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</si>
  <si>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</si>
  <si>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</si>
  <si>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</si>
  <si>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</si>
  <si>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</si>
  <si>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</si>
  <si>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</si>
  <si>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</si>
  <si>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</si>
  <si>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</si>
  <si>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</si>
  <si>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</si>
  <si>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</si>
  <si>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</si>
  <si>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</si>
  <si>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</si>
  <si>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</si>
  <si>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</si>
  <si>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</si>
  <si>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</si>
  <si>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</si>
  <si>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</si>
  <si>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</si>
  <si>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</si>
  <si>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</si>
  <si>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</si>
  <si>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</si>
  <si>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</si>
  <si>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</si>
  <si>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</si>
  <si>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</si>
  <si>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</si>
  <si>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</si>
  <si>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</si>
  <si>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</si>
  <si>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</si>
  <si>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</si>
  <si>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</si>
  <si>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</si>
  <si>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</si>
  <si>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</si>
  <si>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</si>
  <si>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</si>
  <si>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</si>
  <si>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</si>
  <si>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</si>
  <si>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</si>
  <si>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</si>
  <si>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</si>
  <si>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</si>
  <si>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</si>
  <si>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</si>
  <si>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</si>
  <si>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</si>
  <si>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</si>
  <si>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</si>
  <si>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</si>
  <si>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</si>
  <si>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</si>
  <si>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</si>
  <si>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</si>
  <si>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</si>
  <si>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</si>
  <si>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</si>
  <si>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</si>
  <si>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</si>
  <si>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</si>
  <si>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</si>
  <si>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</si>
  <si>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</si>
  <si>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</si>
  <si>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</si>
  <si>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</si>
  <si>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</si>
  <si>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</si>
  <si>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</si>
  <si>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</si>
  <si>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</si>
  <si>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</si>
  <si>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</si>
  <si>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</si>
  <si>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</si>
  <si>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</si>
  <si>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</si>
  <si>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</si>
  <si>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</si>
  <si>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</si>
  <si>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</si>
  <si>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</si>
  <si>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</si>
  <si>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</si>
  <si>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</si>
  <si>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</si>
  <si>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</si>
  <si>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</si>
  <si>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</si>
  <si>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</si>
  <si>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</si>
  <si>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</si>
  <si>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</si>
  <si>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</si>
  <si>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</si>
  <si>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</si>
  <si>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</si>
  <si>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</si>
  <si>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</si>
  <si>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</si>
  <si>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</si>
  <si>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</si>
  <si>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</si>
  <si>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</si>
  <si>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</si>
  <si>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</si>
  <si>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</si>
  <si>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</si>
  <si>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</si>
  <si>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</si>
  <si>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</si>
  <si>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</si>
  <si>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</si>
  <si>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</si>
  <si>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</si>
  <si>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</si>
  <si>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</si>
  <si>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</si>
  <si>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</si>
  <si>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</si>
  <si>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</si>
  <si>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</si>
  <si>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</si>
  <si>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</si>
  <si>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</si>
  <si>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</si>
  <si>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</si>
  <si>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</si>
  <si>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</si>
  <si>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</si>
  <si>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</si>
  <si>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</si>
  <si>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</si>
  <si>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</si>
  <si>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</si>
  <si>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</si>
  <si>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</si>
  <si>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</si>
  <si>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</si>
  <si>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</si>
  <si>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</si>
  <si>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</si>
  <si>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</si>
  <si>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</si>
  <si>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</si>
  <si>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</si>
  <si>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</si>
  <si>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</si>
  <si>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</si>
  <si>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</si>
  <si>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</si>
  <si>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</si>
  <si>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</si>
  <si>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</si>
  <si>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</si>
  <si>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</si>
  <si>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</si>
  <si>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</si>
  <si>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</si>
  <si>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</si>
  <si>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</si>
  <si>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</si>
  <si>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</si>
  <si>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</si>
  <si>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</si>
  <si>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</si>
  <si>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</si>
  <si>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</si>
  <si>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</si>
  <si>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</si>
  <si>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</si>
  <si>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</si>
  <si>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</si>
  <si>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</si>
  <si>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</si>
  <si>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</si>
  <si>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</si>
  <si>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</si>
  <si>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</si>
  <si>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</si>
  <si>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</si>
  <si>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</si>
  <si>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</si>
  <si>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</si>
  <si>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</si>
  <si>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</si>
  <si>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</si>
  <si>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</si>
  <si>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</si>
  <si>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</si>
  <si>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</si>
  <si>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</si>
  <si>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</si>
  <si>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</si>
  <si>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</si>
  <si>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</si>
  <si>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</si>
  <si>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</si>
  <si>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</si>
  <si>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</si>
  <si>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</si>
  <si>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</si>
  <si>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</si>
  <si>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</si>
  <si>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</si>
  <si>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</si>
  <si>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</si>
  <si>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</si>
  <si>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</si>
  <si>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</si>
  <si>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</si>
  <si>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</si>
  <si>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</si>
  <si>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</si>
  <si>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</si>
  <si>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</si>
  <si>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</si>
  <si>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</si>
  <si>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</si>
  <si>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</si>
  <si>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</si>
  <si>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</si>
  <si>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</si>
  <si>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</si>
  <si>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</si>
  <si>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</si>
  <si>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</si>
  <si>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</si>
  <si>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</si>
  <si>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</si>
  <si>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</si>
  <si>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</si>
  <si>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</si>
  <si>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</si>
  <si>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</si>
  <si>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</si>
  <si>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</si>
  <si>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</si>
  <si>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</si>
  <si>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</si>
  <si>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</si>
  <si>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</si>
  <si>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</si>
  <si>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</si>
  <si>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</si>
  <si>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</si>
  <si>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</si>
  <si>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</si>
  <si>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</si>
  <si>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</si>
  <si>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</si>
  <si>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</si>
  <si>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</si>
  <si>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</si>
  <si>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</si>
  <si>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</si>
  <si>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</si>
  <si>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</si>
  <si>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</si>
  <si>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</si>
  <si>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</si>
  <si>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</si>
  <si>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</si>
  <si>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</si>
  <si>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</si>
  <si>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</si>
  <si>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</si>
  <si>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</si>
  <si>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</si>
  <si>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</si>
  <si>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</si>
  <si>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</si>
  <si>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</si>
  <si>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</si>
  <si>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</si>
  <si>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</si>
  <si>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</si>
  <si>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</si>
  <si>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</si>
  <si>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</si>
  <si>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</si>
  <si>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</si>
  <si>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</si>
  <si>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</si>
  <si>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</si>
  <si>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</si>
  <si>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</si>
  <si>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</si>
  <si>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</si>
  <si>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</si>
  <si>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</si>
  <si>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</si>
  <si>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</si>
  <si>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</si>
  <si>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</si>
  <si>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</si>
  <si>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</si>
  <si>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MIS REPORT</t>
  </si>
  <si>
    <t>REPORT DATE</t>
  </si>
  <si>
    <t>Sum of Sales</t>
  </si>
  <si>
    <t>Sum of Profit</t>
  </si>
  <si>
    <t>TOTAL SALES</t>
  </si>
  <si>
    <t>CATEGORY PROFITABILITY</t>
  </si>
  <si>
    <t>Column1</t>
  </si>
  <si>
    <t>UNIQUE ORDERS</t>
  </si>
  <si>
    <t>CATEGORY</t>
  </si>
  <si>
    <t>PROFIT MARGIN</t>
  </si>
  <si>
    <t>TOTAL PROFIT</t>
  </si>
  <si>
    <t>FURNITURE</t>
  </si>
  <si>
    <t>AVERAGE SALES</t>
  </si>
  <si>
    <t>Grand Total</t>
  </si>
  <si>
    <t>OFFICE SUPPLIES</t>
  </si>
  <si>
    <t>MAXIMUM SALES</t>
  </si>
  <si>
    <t>TECHNOLOGY</t>
  </si>
  <si>
    <t>MINIMUM SALES</t>
  </si>
  <si>
    <t>TOTAL QUANTITY SOLD</t>
  </si>
  <si>
    <t>CUSTOMER RECORDS</t>
  </si>
  <si>
    <t>Profit Margin</t>
  </si>
  <si>
    <t>UNIQUE CUSTOMERS</t>
  </si>
  <si>
    <t>AVERAGE PROFIT</t>
  </si>
  <si>
    <t>SALES PERFORMANCE</t>
  </si>
  <si>
    <t>TARGET GAP</t>
  </si>
  <si>
    <t>OVERALL REPORT STATUS</t>
  </si>
  <si>
    <t>KEY BUSINESS INSIGHT</t>
  </si>
  <si>
    <t>West leads in total sales, total profit, and regional profit margin. Central has the lowest regional profit margin at 7.92%.</t>
  </si>
  <si>
    <t>BUSINESS OBJECTIVE</t>
  </si>
  <si>
    <t>Analyze sales and profitability across product categories and regions to identify strong performers and areas for improvement.</t>
  </si>
  <si>
    <t>PROJECT SUMMARY</t>
  </si>
  <si>
    <t>Analyze retail sales data using Microsoft Excel to evaluate sales performance, profit margins, product categories, and regional results. Created KPI summaries, PivotTables, and charts to communicate business insights.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</si>
</sst>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14" fontId="0" fillId="0" borderId="0" xfId="0" applyNumberFormat="1"/>
    <xf numFmtId="43" fontId="0" fillId="0" borderId="0" xfId="0" applyNumberFormat="1"/>
    <xf numFmtId="10" fontId="0" fillId="0" borderId="0" xfId="0" applyNumberFormat="1"/>
    <xf numFmtId="10" fontId="16" fillId="33" borderId="0" xfId="0" applyNumberFormat="1" applyFont="1" applyFill="1"/>
    <xf numFmtId="0" fontId="16" fillId="34" borderId="11" xfId="0" applyFont="1" applyFill="1" applyBorder="1"/>
    <xf numFmtId="4" fontId="0" fillId="0" borderId="0" xfId="0" applyNumberFormat="1"/>
    <xf numFmtId="0" fontId="16" fillId="35" borderId="0" xfId="0" applyFont="1" applyFill="1" applyBorder="1"/>
    <xf numFmtId="0" fontId="0" fillId="0" borderId="0" xfId="0" applyAlignment="1">
      <alignment horizontal="center" vertical="top" wrapText="1"/>
    </xf>
    <xf numFmtId="14" fontId="0" fillId="0" borderId="0" xfId="0" applyNumberFormat="1" applyAlignment="1">
      <alignment vertical="top"/>
    </xf>
    <xf numFmtId="10" fontId="16" fillId="33" borderId="12" xfId="0" applyNumberFormat="1" applyFont="1" applyFill="1" applyBorder="1"/>
    <xf numFmtId="0" fontId="0" fillId="0" borderId="0" xfId="0" applyBorder="1"/>
    <xf numFmtId="0" fontId="0" fillId="35" borderId="0" xfId="0" applyFill="1" applyBorder="1"/>
    <xf numFmtId="10" fontId="0" fillId="35" borderId="0" xfId="0" applyNumberFormat="1" applyFill="1" applyBorder="1"/>
    <xf numFmtId="10" fontId="16" fillId="35" borderId="0" xfId="0" applyNumberFormat="1" applyFont="1" applyFill="1" applyBorder="1"/>
    <xf numFmtId="0" fontId="18" fillId="36" borderId="0" xfId="0" applyFont="1" applyFill="1" applyAlignment="1">
      <alignment horizontal="center"/>
    </xf>
    <xf numFmtId="0" fontId="16" fillId="0" borderId="0" xfId="0" applyFont="1" applyAlignment="1">
      <alignment horizontal="left" vertical="top" wrapText="1"/>
    </xf>
    <xf numFmtId="0" fontId="0" fillId="35" borderId="0" xfId="0" applyFill="1" applyBorder="1" applyAlignment="1">
      <alignment horizontal="left" wrapText="1"/>
    </xf>
    <xf numFmtId="0" fontId="18" fillId="35" borderId="0" xfId="0" applyFont="1" applyFill="1" applyBorder="1" applyAlignment="1">
      <alignment horizontal="center"/>
    </xf>
    <xf numFmtId="0" fontId="19" fillId="38" borderId="0" xfId="0" applyFont="1" applyFill="1" applyAlignment="1">
      <alignment horizontal="center"/>
    </xf>
    <xf numFmtId="0" fontId="0" fillId="0" borderId="0" xfId="0" pivotButton="1" applyFont="1"/>
    <xf numFmtId="0" fontId="0" fillId="0" borderId="0" xfId="0" applyFont="1"/>
    <xf numFmtId="4" fontId="0" fillId="0" borderId="0" xfId="0" applyNumberFormat="1" applyFont="1"/>
    <xf numFmtId="0" fontId="16" fillId="0" borderId="0" xfId="0" applyFont="1"/>
    <xf numFmtId="4" fontId="16" fillId="0" borderId="0" xfId="0" applyNumberFormat="1" applyFont="1"/>
    <xf numFmtId="10" fontId="16" fillId="0" borderId="0" xfId="0" applyNumberFormat="1" applyFont="1"/>
    <xf numFmtId="0" fontId="20" fillId="37" borderId="10" xfId="0" applyFont="1" applyFill="1" applyBorder="1"/>
    <xf numFmtId="3" fontId="20" fillId="37" borderId="10" xfId="0" applyNumberFormat="1" applyFont="1" applyFill="1" applyBorder="1"/>
    <xf numFmtId="4" fontId="20" fillId="37" borderId="10" xfId="0" applyNumberFormat="1" applyFont="1" applyFill="1" applyBorder="1"/>
    <xf numFmtId="1" fontId="20" fillId="37" borderId="10" xfId="0" applyNumberFormat="1" applyFont="1" applyFill="1" applyBorder="1"/>
    <xf numFmtId="10" fontId="20" fillId="37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ont>
        <b/>
      </font>
      <numFmt numFmtId="14" formatCode="0.00%"/>
    </dxf>
    <dxf>
      <font>
        <b/>
      </font>
    </dxf>
    <dxf>
      <font>
        <b/>
      </font>
    </dxf>
    <dxf>
      <numFmt numFmtId="4" formatCode="#,##0.0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numFmt numFmtId="2" formatCode="0.00"/>
    </dxf>
    <dxf>
      <numFmt numFmtId="4" formatCode="#,##0.0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Summary!$M$3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Summary!$L$4:$L$6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Summary!$M$4:$M$6</c:f>
              <c:numCache>
                <c:formatCode>#,##0.00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66-4668-A812-866007D3F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6691976"/>
        <c:axId val="1836694024"/>
      </c:barChart>
      <c:catAx>
        <c:axId val="1836691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694024"/>
        <c:crosses val="autoZero"/>
        <c:auto val="1"/>
        <c:lblAlgn val="ctr"/>
        <c:lblOffset val="100"/>
        <c:noMultiLvlLbl val="0"/>
      </c:catAx>
      <c:valAx>
        <c:axId val="1836694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691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Summary!$P$3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Summary!$O$4:$O$7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Summary!$P$4:$P$7</c:f>
              <c:numCache>
                <c:formatCode>#,##0.00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E-41DE-B1DB-BF8B749AE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19495"/>
        <c:axId val="14740999"/>
      </c:barChart>
      <c:catAx>
        <c:axId val="14719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0999"/>
        <c:crosses val="autoZero"/>
        <c:auto val="1"/>
        <c:lblAlgn val="ctr"/>
        <c:lblOffset val="100"/>
        <c:noMultiLvlLbl val="0"/>
      </c:catAx>
      <c:valAx>
        <c:axId val="14740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9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20</xdr:row>
      <xdr:rowOff>180975</xdr:rowOff>
    </xdr:from>
    <xdr:to>
      <xdr:col>8</xdr:col>
      <xdr:colOff>1685925</xdr:colOff>
      <xdr:row>29</xdr:row>
      <xdr:rowOff>1285875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AB7D1D-CB57-AE05-5D71-4F8D6AEFF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1009650</xdr:colOff>
      <xdr:row>21</xdr:row>
      <xdr:rowOff>9525</xdr:rowOff>
    </xdr:from>
    <xdr:to>
      <xdr:col>16</xdr:col>
      <xdr:colOff>0</xdr:colOff>
      <xdr:row>29</xdr:row>
      <xdr:rowOff>1304925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D61E6AE-C88B-7931-C612-5E16661158A2}"/>
            </a:ext>
            <a:ext uri="{147F2762-F138-4A5C-976F-8EAC2B608ADB}">
              <a16:predDERef xmlns:a16="http://schemas.microsoft.com/office/drawing/2014/main" pred="{DFAB7D1D-CB57-AE05-5D71-4F8D6AEFF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21.957097569444" createdVersion="8" refreshedVersion="8" minRefreshableVersion="3" recordCount="9994" xr:uid="{0E48D65E-9B8B-425E-8E12-D55E7E3F481B}">
  <cacheSource type="worksheet">
    <worksheetSource ref="A1:U9995" sheet="Sales_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2DA38-1367-4F77-9E92-3F587028D001}" name="PivotTable1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D2:F6" firstHeaderRow="0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9">
    <format dxfId="11">
      <pivotArea outline="0" fieldPosition="0">
        <references count="1">
          <reference field="14" count="1" selected="0">
            <x v="0"/>
          </reference>
        </references>
      </pivotArea>
    </format>
    <format dxfId="12">
      <pivotArea outline="0" collapsedLevelsAreSubtotals="1" fieldPosition="0"/>
    </format>
    <format dxfId="13">
      <pivotArea type="all" dataOnly="0" outline="0" fieldPosition="0"/>
    </format>
    <format dxfId="14">
      <pivotArea outline="0" collapsedLevelsAreSubtotals="1" fieldPosition="0"/>
    </format>
    <format dxfId="15">
      <pivotArea field="14" type="button" dataOnly="0" labelOnly="1" outline="0" axis="axisRow" fieldPosition="0"/>
    </format>
    <format dxfId="16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outline="0" fieldPosition="0">
        <references count="1">
          <reference field="14" count="0" selected="0"/>
        </references>
      </pivotArea>
    </format>
    <format dxfId="19">
      <pivotArea dataOnly="0" labelOnly="1" outline="0" fieldPosition="0">
        <references count="1">
          <reference field="14" count="0"/>
        </references>
      </pivotArea>
    </format>
  </format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D0010A-AE7A-441B-9A8D-70ED10FEAB52}" name="PivotTable3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D10:F15" firstHeaderRow="0" firstDataRow="1" firstDataCol="1"/>
  <pivotFields count="21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8">
    <format dxfId="3">
      <pivotArea outline="0" collapsedLevelsAreSubtotals="1" fieldPosition="0"/>
    </format>
    <format dxfId="4">
      <pivotArea type="all" dataOnly="0" outline="0" fieldPosition="0"/>
    </format>
    <format dxfId="5">
      <pivotArea outline="0" collapsedLevelsAreSubtotals="1" fieldPosition="0"/>
    </format>
    <format dxfId="6">
      <pivotArea field="12" type="button" dataOnly="0" labelOnly="1" outline="0" axis="axisRow" fieldPosition="0"/>
    </format>
    <format dxfId="7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outline="0" fieldPosition="0">
        <references count="1">
          <reference field="12" count="0" selected="0"/>
        </references>
      </pivotArea>
    </format>
    <format dxfId="10">
      <pivotArea dataOnly="0" labelOnly="1" outline="0" fieldPosition="0">
        <references count="1">
          <reference field="1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5D66EF-3C25-41F1-8BAB-095319C20A31}" name="Table2" displayName="Table2" ref="I3:J7" totalsRowShown="0" dataDxfId="2">
  <autoFilter ref="I3:J7" xr:uid="{025D66EF-3C25-41F1-8BAB-095319C20A31}"/>
  <tableColumns count="2">
    <tableColumn id="1" xr3:uid="{D563320E-6C4C-4C1D-A392-E5C40C7D283A}" name="CATEGORY PROFITABILITY" dataDxfId="1"/>
    <tableColumn id="2" xr3:uid="{6B2E5BC9-C31D-473A-B483-C98994F6483F}" name="Column1" dataDxfId="0">
      <calculatedColumnFormula>F2/E2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0733-B878-43DB-AF0E-D9A1150222A2}">
  <dimension ref="A1:X9995"/>
  <sheetViews>
    <sheetView topLeftCell="E1" workbookViewId="0">
      <selection activeCell="X10" sqref="X10"/>
    </sheetView>
  </sheetViews>
  <sheetFormatPr defaultRowHeight="15"/>
  <cols>
    <col min="6" max="6" width="12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4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X2" s="3"/>
    </row>
    <row r="3" spans="1:24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4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4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4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4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X7" s="3"/>
    </row>
    <row r="8" spans="1:24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4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4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4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4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4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4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4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4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11760-946B-4E81-811D-66D9B675CDE0}">
  <dimension ref="A1:R30"/>
  <sheetViews>
    <sheetView tabSelected="1" workbookViewId="0">
      <selection activeCell="D18" sqref="D18:F20"/>
    </sheetView>
  </sheetViews>
  <sheetFormatPr defaultRowHeight="15"/>
  <cols>
    <col min="1" max="1" width="25.140625" bestFit="1" customWidth="1"/>
    <col min="2" max="2" width="26.140625" bestFit="1" customWidth="1"/>
    <col min="4" max="4" width="14.140625" bestFit="1" customWidth="1"/>
    <col min="5" max="5" width="12.5703125" bestFit="1" customWidth="1"/>
    <col min="6" max="6" width="12.85546875" bestFit="1" customWidth="1"/>
    <col min="9" max="9" width="28.5703125" bestFit="1" customWidth="1"/>
    <col min="10" max="10" width="15.5703125" bestFit="1" customWidth="1"/>
    <col min="12" max="12" width="11.7109375" bestFit="1" customWidth="1"/>
    <col min="13" max="13" width="12.5703125" bestFit="1" customWidth="1"/>
    <col min="14" max="14" width="12.85546875" bestFit="1" customWidth="1"/>
    <col min="16" max="16" width="12.7109375" bestFit="1" customWidth="1"/>
  </cols>
  <sheetData>
    <row r="1" spans="1:18" ht="33.75">
      <c r="A1" s="19" t="s">
        <v>10939</v>
      </c>
      <c r="B1" s="19"/>
      <c r="C1" s="8" t="s">
        <v>10940</v>
      </c>
      <c r="D1" s="9">
        <f ca="1">TODAY()</f>
        <v>46322</v>
      </c>
    </row>
    <row r="2" spans="1:18">
      <c r="D2" s="20" t="s">
        <v>14</v>
      </c>
      <c r="E2" s="21" t="s">
        <v>10941</v>
      </c>
      <c r="F2" s="21" t="s">
        <v>10942</v>
      </c>
    </row>
    <row r="3" spans="1:18" ht="18.75">
      <c r="A3" s="26" t="s">
        <v>10943</v>
      </c>
      <c r="B3" s="27">
        <f>SUM(Sales_Data!R2:R9995)</f>
        <v>2297200.8602999551</v>
      </c>
      <c r="D3" s="23" t="s">
        <v>31</v>
      </c>
      <c r="E3" s="24">
        <v>741999.79529999977</v>
      </c>
      <c r="F3" s="24">
        <v>18451.272799999999</v>
      </c>
      <c r="I3" t="s">
        <v>10944</v>
      </c>
      <c r="J3" t="s">
        <v>10945</v>
      </c>
      <c r="L3" s="5" t="s">
        <v>14</v>
      </c>
      <c r="M3" s="5" t="s">
        <v>10941</v>
      </c>
      <c r="O3" s="5" t="s">
        <v>12</v>
      </c>
      <c r="P3" s="5" t="s">
        <v>10941</v>
      </c>
    </row>
    <row r="4" spans="1:18" ht="18.75">
      <c r="A4" s="26" t="s">
        <v>10946</v>
      </c>
      <c r="B4" s="26">
        <f>COUNTA(_xlfn.UNIQUE(Sales_Data!B2:B9995))</f>
        <v>5009</v>
      </c>
      <c r="D4" s="23" t="s">
        <v>45</v>
      </c>
      <c r="E4" s="24">
        <v>719047.03200000292</v>
      </c>
      <c r="F4" s="24">
        <v>122490.80080000011</v>
      </c>
      <c r="I4" s="23" t="s">
        <v>10947</v>
      </c>
      <c r="J4" s="25" t="s">
        <v>10948</v>
      </c>
      <c r="L4" t="s">
        <v>31</v>
      </c>
      <c r="M4" s="6">
        <v>741999.79529999977</v>
      </c>
      <c r="O4" t="s">
        <v>104</v>
      </c>
      <c r="P4" s="6">
        <v>501239.89080000052</v>
      </c>
    </row>
    <row r="5" spans="1:18" ht="18.75">
      <c r="A5" s="26" t="s">
        <v>10949</v>
      </c>
      <c r="B5" s="28">
        <f>SUM(Sales_Data!U2:U9995)</f>
        <v>286397.02170000132</v>
      </c>
      <c r="D5" s="23" t="s">
        <v>70</v>
      </c>
      <c r="E5" s="24">
        <v>836154.03299999656</v>
      </c>
      <c r="F5" s="24">
        <v>145454.94809999989</v>
      </c>
      <c r="I5" s="23" t="s">
        <v>10950</v>
      </c>
      <c r="J5" s="25">
        <f>F3/E3</f>
        <v>2.4866951334588872E-2</v>
      </c>
      <c r="L5" t="s">
        <v>45</v>
      </c>
      <c r="M5" s="6">
        <v>719047.03200000292</v>
      </c>
      <c r="O5" t="s">
        <v>147</v>
      </c>
      <c r="P5" s="6">
        <v>678781.2399999979</v>
      </c>
    </row>
    <row r="6" spans="1:18" ht="18.75">
      <c r="A6" s="26" t="s">
        <v>10951</v>
      </c>
      <c r="B6" s="28">
        <f>AVERAGE(Sales_Data!R2:R9995)</f>
        <v>229.85800083049381</v>
      </c>
      <c r="D6" s="21" t="s">
        <v>10952</v>
      </c>
      <c r="E6" s="22">
        <v>2297200.8602999994</v>
      </c>
      <c r="F6" s="22">
        <v>286397.02170000004</v>
      </c>
      <c r="I6" s="23" t="s">
        <v>10953</v>
      </c>
      <c r="J6" s="25">
        <f t="shared" ref="J6:J7" si="0">F4/E4</f>
        <v>0.17035158390028599</v>
      </c>
      <c r="L6" t="s">
        <v>70</v>
      </c>
      <c r="M6" s="6">
        <v>836154.03299999656</v>
      </c>
      <c r="O6" t="s">
        <v>29</v>
      </c>
      <c r="P6" s="6">
        <v>391721.90500000032</v>
      </c>
    </row>
    <row r="7" spans="1:18" ht="18.75">
      <c r="A7" s="26" t="s">
        <v>10954</v>
      </c>
      <c r="B7" s="28">
        <f>MAX(Sales_Data!R2:R9995)</f>
        <v>22638.48</v>
      </c>
      <c r="D7" s="21"/>
      <c r="E7" s="21"/>
      <c r="F7" s="21"/>
      <c r="I7" s="23" t="s">
        <v>10955</v>
      </c>
      <c r="J7" s="4">
        <f t="shared" si="0"/>
        <v>0.17395712076891998</v>
      </c>
      <c r="O7" t="s">
        <v>43</v>
      </c>
      <c r="P7" s="6">
        <v>725457.82450000057</v>
      </c>
    </row>
    <row r="8" spans="1:18" ht="18.75">
      <c r="A8" s="26" t="s">
        <v>10956</v>
      </c>
      <c r="B8" s="28">
        <f>MIN(Sales_Data!R2:R9995)</f>
        <v>0.44400000000000001</v>
      </c>
      <c r="D8" s="21"/>
      <c r="E8" s="21"/>
      <c r="F8" s="21"/>
      <c r="M8" s="11"/>
      <c r="N8" s="11"/>
      <c r="O8" s="11"/>
      <c r="P8" s="11"/>
      <c r="Q8" s="11"/>
      <c r="R8" s="11"/>
    </row>
    <row r="9" spans="1:18" ht="18.75">
      <c r="A9" s="26" t="s">
        <v>10957</v>
      </c>
      <c r="B9" s="29">
        <f>SUM(Sales_Data!S2:S9995)</f>
        <v>37873</v>
      </c>
      <c r="D9" s="21"/>
      <c r="E9" s="21"/>
      <c r="F9" s="21"/>
      <c r="M9" s="11"/>
      <c r="N9" s="11"/>
      <c r="O9" s="11"/>
      <c r="P9" s="7"/>
      <c r="Q9" s="11"/>
      <c r="R9" s="11"/>
    </row>
    <row r="10" spans="1:18" ht="18.75">
      <c r="A10" s="26" t="s">
        <v>10958</v>
      </c>
      <c r="B10" s="26">
        <f>COUNTA(Sales_Data!F2:F9995)</f>
        <v>9994</v>
      </c>
      <c r="D10" s="20" t="s">
        <v>12</v>
      </c>
      <c r="E10" s="20" t="s">
        <v>10941</v>
      </c>
      <c r="F10" s="21" t="s">
        <v>10942</v>
      </c>
      <c r="I10" s="5" t="s">
        <v>12</v>
      </c>
      <c r="J10" s="5" t="s">
        <v>10959</v>
      </c>
      <c r="M10" s="11"/>
      <c r="N10" s="11"/>
      <c r="O10" s="7"/>
      <c r="P10" s="7"/>
      <c r="Q10" s="12"/>
      <c r="R10" s="11"/>
    </row>
    <row r="11" spans="1:18" ht="18.75">
      <c r="A11" s="26" t="s">
        <v>10960</v>
      </c>
      <c r="B11" s="26">
        <f>COUNTA(_xlfn.UNIQUE(Sales_Data!F2:F9995))</f>
        <v>793</v>
      </c>
      <c r="D11" s="23" t="s">
        <v>104</v>
      </c>
      <c r="E11" s="24">
        <v>501239.89080000052</v>
      </c>
      <c r="F11" s="24">
        <v>39706.362499999981</v>
      </c>
      <c r="I11" s="23" t="s">
        <v>104</v>
      </c>
      <c r="J11" s="25">
        <f>F11/E11</f>
        <v>7.9216285911775514E-2</v>
      </c>
      <c r="K11" s="2"/>
      <c r="M11" s="11"/>
      <c r="N11" s="11"/>
      <c r="O11" s="11"/>
      <c r="P11" s="13"/>
      <c r="Q11" s="12"/>
      <c r="R11" s="11"/>
    </row>
    <row r="12" spans="1:18" ht="18.75">
      <c r="A12" s="26" t="s">
        <v>10961</v>
      </c>
      <c r="B12" s="28">
        <f>AVERAGE(Sales_Data!U2:U9995)</f>
        <v>28.656896307784802</v>
      </c>
      <c r="D12" s="23" t="s">
        <v>147</v>
      </c>
      <c r="E12" s="24">
        <v>678781.2399999979</v>
      </c>
      <c r="F12" s="24">
        <v>91522.780000000261</v>
      </c>
      <c r="I12" s="23" t="s">
        <v>147</v>
      </c>
      <c r="J12" s="25">
        <f t="shared" ref="J12:J14" si="1">F12/E12</f>
        <v>0.13483398568882154</v>
      </c>
      <c r="M12" s="11"/>
      <c r="N12" s="11"/>
      <c r="O12" s="11"/>
      <c r="P12" s="13"/>
      <c r="Q12" s="12"/>
      <c r="R12" s="11"/>
    </row>
    <row r="13" spans="1:18" ht="18.75">
      <c r="A13" s="26" t="s">
        <v>10948</v>
      </c>
      <c r="B13" s="30">
        <f>B5/B3</f>
        <v>0.12467217240315906</v>
      </c>
      <c r="D13" s="23" t="s">
        <v>29</v>
      </c>
      <c r="E13" s="24">
        <v>391721.90500000032</v>
      </c>
      <c r="F13" s="24">
        <v>46749.430300000065</v>
      </c>
      <c r="I13" s="23" t="s">
        <v>29</v>
      </c>
      <c r="J13" s="25">
        <f t="shared" si="1"/>
        <v>0.11934341609004487</v>
      </c>
      <c r="M13" s="11"/>
      <c r="N13" s="11"/>
      <c r="O13" s="11"/>
      <c r="P13" s="13"/>
      <c r="Q13" s="12"/>
      <c r="R13" s="11"/>
    </row>
    <row r="14" spans="1:18" ht="18.75">
      <c r="A14" s="26" t="s">
        <v>10962</v>
      </c>
      <c r="B14" s="26" t="str">
        <f>IF(B13&gt;=15%,"TARGET ACHIEVED","BELOW TARGET")</f>
        <v>BELOW TARGET</v>
      </c>
      <c r="D14" s="23" t="s">
        <v>43</v>
      </c>
      <c r="E14" s="24">
        <v>725457.82450000057</v>
      </c>
      <c r="F14" s="24">
        <v>108418.44890000018</v>
      </c>
      <c r="I14" s="23" t="s">
        <v>43</v>
      </c>
      <c r="J14" s="10">
        <f>F14/E14</f>
        <v>0.14944831420727214</v>
      </c>
      <c r="M14" s="11"/>
      <c r="N14" s="11"/>
      <c r="O14" s="11"/>
      <c r="P14" s="14"/>
      <c r="Q14" s="12"/>
      <c r="R14" s="11"/>
    </row>
    <row r="15" spans="1:18" ht="18.75">
      <c r="A15" s="26" t="s">
        <v>10963</v>
      </c>
      <c r="B15" s="30">
        <f>15%-B13</f>
        <v>2.5327827596840935E-2</v>
      </c>
      <c r="D15" s="21" t="s">
        <v>10952</v>
      </c>
      <c r="E15" s="22">
        <v>2297200.8602999994</v>
      </c>
      <c r="F15" s="22">
        <v>286397.02170000051</v>
      </c>
      <c r="I15" s="6"/>
      <c r="M15" s="11"/>
      <c r="N15" s="11"/>
      <c r="O15" s="11"/>
      <c r="P15" s="11"/>
      <c r="Q15" s="11"/>
      <c r="R15" s="11"/>
    </row>
    <row r="16" spans="1:18" ht="18.75">
      <c r="A16" s="26" t="s">
        <v>10964</v>
      </c>
      <c r="B16" s="26" t="str">
        <f>IF(B13&gt;=15%,"ON TARGET","NEED IMPROVEMENT")</f>
        <v>NEED IMPROVEMENT</v>
      </c>
      <c r="M16" s="11"/>
      <c r="N16" s="11"/>
      <c r="O16" s="11"/>
      <c r="P16" s="11"/>
      <c r="Q16" s="11"/>
      <c r="R16" s="11"/>
    </row>
    <row r="17" spans="1:18" ht="15.75">
      <c r="A17" s="7"/>
      <c r="B17" s="7"/>
      <c r="D17" s="18"/>
      <c r="E17" s="18"/>
      <c r="F17" s="12"/>
      <c r="M17" s="11"/>
      <c r="N17" s="11"/>
      <c r="O17" s="11"/>
      <c r="P17" s="11"/>
      <c r="Q17" s="11"/>
      <c r="R17" s="11"/>
    </row>
    <row r="18" spans="1:18">
      <c r="D18" s="17"/>
      <c r="E18" s="17"/>
      <c r="F18" s="17"/>
    </row>
    <row r="19" spans="1:18">
      <c r="D19" s="17"/>
      <c r="E19" s="17"/>
      <c r="F19" s="17"/>
    </row>
    <row r="20" spans="1:18" ht="15.75">
      <c r="A20" s="15" t="s">
        <v>10965</v>
      </c>
      <c r="B20" s="15"/>
      <c r="D20" s="17"/>
      <c r="E20" s="17"/>
      <c r="F20" s="17"/>
    </row>
    <row r="21" spans="1:18">
      <c r="A21" s="16" t="s">
        <v>10966</v>
      </c>
      <c r="B21" s="16"/>
      <c r="C21" s="16"/>
    </row>
    <row r="22" spans="1:18">
      <c r="A22" s="16"/>
      <c r="B22" s="16"/>
      <c r="C22" s="16"/>
    </row>
    <row r="23" spans="1:18">
      <c r="A23" s="16"/>
      <c r="B23" s="16"/>
      <c r="C23" s="16"/>
    </row>
    <row r="26" spans="1:18" ht="15.75">
      <c r="A26" s="15" t="s">
        <v>10967</v>
      </c>
      <c r="B26" s="15"/>
    </row>
    <row r="27" spans="1:18" ht="91.5" customHeight="1">
      <c r="A27" s="16" t="s">
        <v>10968</v>
      </c>
      <c r="B27" s="16"/>
    </row>
    <row r="29" spans="1:18" ht="15.75">
      <c r="A29" s="15" t="s">
        <v>10969</v>
      </c>
      <c r="B29" s="15"/>
    </row>
    <row r="30" spans="1:18" ht="167.25" customHeight="1">
      <c r="A30" s="16" t="s">
        <v>10970</v>
      </c>
      <c r="B30" s="16"/>
    </row>
  </sheetData>
  <mergeCells count="9">
    <mergeCell ref="A29:B29"/>
    <mergeCell ref="A30:B30"/>
    <mergeCell ref="D18:F20"/>
    <mergeCell ref="D17:E17"/>
    <mergeCell ref="A1:B1"/>
    <mergeCell ref="A20:B20"/>
    <mergeCell ref="A21:C23"/>
    <mergeCell ref="A27:B27"/>
    <mergeCell ref="A26:B26"/>
  </mergeCells>
  <pageMargins left="0.7" right="0.7" top="0.75" bottom="0.75" header="0.3" footer="0.3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2026-10-26T12:04:39Z</dcterms:created>
  <dcterms:modified xsi:type="dcterms:W3CDTF">2026-10-27T18:10:17Z</dcterms:modified>
  <cp:category/>
  <cp:contentStatus/>
</cp:coreProperties>
</file>