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C8DCDEB2-A58F-4B40-B055-D246448D62CD}" xr6:coauthVersionLast="45" xr6:coauthVersionMax="45" xr10:uidLastSave="{00000000-0000-0000-0000-000000000000}"/>
  <bookViews>
    <workbookView xWindow="-108" yWindow="-108" windowWidth="23256" windowHeight="12576" firstSheet="1" activeTab="5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Last_Layer 5-28-2020" sheetId="16" r:id="rId6"/>
    <sheet name="Analysis" sheetId="17" r:id="rId7"/>
    <sheet name="Runtime-Monitor_Patch" sheetId="15" r:id="rId8"/>
    <sheet name="Summa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J34" i="16"/>
  <c r="D34" i="16"/>
  <c r="J33" i="16"/>
  <c r="D33" i="16"/>
  <c r="J32" i="16"/>
  <c r="D32" i="16"/>
  <c r="J31" i="16"/>
  <c r="D31" i="16"/>
  <c r="J30" i="16"/>
  <c r="D30" i="16"/>
  <c r="J29" i="16"/>
  <c r="D29" i="16"/>
  <c r="J28" i="16"/>
  <c r="D28" i="16"/>
  <c r="J27" i="16"/>
  <c r="D27" i="16"/>
  <c r="J26" i="16"/>
  <c r="D26" i="16"/>
  <c r="J25" i="16"/>
  <c r="D25" i="16"/>
  <c r="P11" i="16"/>
  <c r="J11" i="16"/>
  <c r="D11" i="16"/>
  <c r="P10" i="16"/>
  <c r="J10" i="16"/>
  <c r="D10" i="16"/>
  <c r="P9" i="16"/>
  <c r="J9" i="16"/>
  <c r="D9" i="16"/>
  <c r="P8" i="16"/>
  <c r="J8" i="16"/>
  <c r="D8" i="16"/>
  <c r="P7" i="16"/>
  <c r="J7" i="16"/>
  <c r="D7" i="16"/>
  <c r="P6" i="16"/>
  <c r="J6" i="16"/>
  <c r="D6" i="16"/>
  <c r="P5" i="16"/>
  <c r="J5" i="16"/>
  <c r="D5" i="16"/>
  <c r="P4" i="16"/>
  <c r="J4" i="16"/>
  <c r="D4" i="16"/>
  <c r="P3" i="16"/>
  <c r="J3" i="16"/>
  <c r="D3" i="16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<sst xmlns="http://schemas.openxmlformats.org/spreadsheetml/2006/main" count="441" uniqueCount="113">
  <si>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</si>
  <si>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</si>
  <si>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</si>
  <si>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</si>
  <si>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</si>
  <si>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</si>
  <si>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</si>
  <si>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</si>
  <si>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</si>
  <si>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</si>
  <si>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</si>
  <si>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</si>
  <si>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</si>
  <si>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</si>
  <si>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</si>
  <si>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</si>
  <si>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</si>
  <si>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</si>
  <si>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</si>
  <si>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</si>
  <si>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</si>
  <si>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</si>
  <si>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</si>
  <si>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</si>
  <si>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</si>
  <si>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</si>
  <si>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</si>
  <si>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</si>
  <si>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</si>
  <si>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</si>
  <si>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</si>
  <si>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</si>
  <si>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</si>
  <si>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</si>
  <si>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</si>
  <si>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</si>
  <si>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</si>
  <si>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</si>
  <si>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</si>
  <si>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</si>
  <si>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</si>
  <si>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</si>
  <si>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</si>
  <si>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</si>
  <si>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</si>
  <si>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</si>
  <si>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</si>
  <si>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</si>
  <si>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</si>
  <si>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</si>
  <si>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</si>
  <si>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</si>
  <si>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</si>
  <si>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</si>
  <si>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</si>
  <si>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</si>
  <si>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</si>
  <si>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</si>
  <si>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</si>
  <si>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</si>
  <si>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</si>
  <si>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</si>
  <si>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</si>
  <si>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</si>
  <si>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</si>
  <si>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</si>
  <si>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</si>
  <si>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</si>
  <si>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</si>
  <si>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</si>
  <si>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</si>
  <si>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</si>
  <si>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</si>
  <si>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</si>
  <si>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</si>
  <si>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</si>
  <si>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</si>
  <si>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</si>
  <si>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</si>
  <si>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</si>
  <si>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</si>
  <si>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</si>
  <si>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</si>
  <si>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</si>
  <si>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</si>
  <si>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</si>
  <si>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</si>
  <si>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</si>
  <si>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</si>
  <si>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</si>
  <si>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</si>
  <si>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</si>
  <si>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</si>
  <si>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</si>
  <si>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</si>
  <si>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</si>
  <si>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</si>
  <si>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</si>
  <si>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</si>
  <si>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</si>
  <si>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</si>
  <si>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No Expert returned C</t>
  </si>
  <si>
    <t>Expert C returned C</t>
  </si>
  <si>
    <t>Multiple experts returned</t>
  </si>
  <si>
    <t>Overall Accuracy - Expert Combined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</si>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</sst>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5"/>
  <sheetViews>
    <sheetView tabSelected="1" zoomScale="90" zoomScaleNormal="90" workbookViewId="0">
      <selection activeCell="H21" sqref="H21"/>
    </sheetView>
  </sheetViews>
  <sheetFormatPr defaultRowHeight="14.4" x14ac:dyDescent="0.3"/>
  <cols>
    <col min="1" max="1" width="30.5546875" style="59" bestFit="1" customWidth="1"/>
    <col min="2" max="2" width="9.77734375" style="59" bestFit="1" customWidth="1"/>
    <col min="3" max="3" width="10.6640625" style="59" bestFit="1" customWidth="1"/>
    <col min="4" max="4" width="8" style="59" bestFit="1" customWidth="1"/>
    <col min="5" max="5" width="6.88671875" style="59" bestFit="1" customWidth="1"/>
    <col min="6" max="6" width="8.88671875" style="59"/>
    <col min="7" max="7" width="30.5546875" style="59" bestFit="1" customWidth="1"/>
    <col min="8" max="8" width="9.77734375" style="59" bestFit="1" customWidth="1"/>
    <col min="9" max="9" width="10.6640625" style="59" bestFit="1" customWidth="1"/>
    <col min="10" max="10" width="8" style="59" bestFit="1" customWidth="1"/>
    <col min="11" max="11" width="6.88671875" style="59" bestFit="1" customWidth="1"/>
    <col min="12" max="12" width="8.88671875" style="59"/>
    <col min="13" max="13" width="30.5546875" style="59" bestFit="1" customWidth="1"/>
    <col min="14" max="14" width="9.77734375" style="59" bestFit="1" customWidth="1"/>
    <col min="15" max="15" width="10.6640625" style="59" bestFit="1" customWidth="1"/>
    <col min="16" max="16" width="8" style="59" bestFit="1" customWidth="1"/>
    <col min="17" max="17" width="6.88671875" style="59" bestFit="1" customWidth="1"/>
    <col min="18" max="16384" width="8.88671875" style="59"/>
  </cols>
  <sheetData>
    <row r="1" spans="1:17" s="12" customFormat="1" x14ac:dyDescent="0.3">
      <c r="A1" s="12" t="s">
        <v>98</v>
      </c>
      <c r="G1" s="12" t="s">
        <v>99</v>
      </c>
      <c r="M1" s="12" t="s">
        <v>100</v>
      </c>
    </row>
    <row r="2" spans="1:17" s="12" customFormat="1" x14ac:dyDescent="0.3">
      <c r="A2" s="46" t="s">
        <v>94</v>
      </c>
      <c r="B2" s="46" t="s">
        <v>95</v>
      </c>
      <c r="C2" s="46" t="s">
        <v>96</v>
      </c>
      <c r="D2" s="46" t="s">
        <v>29</v>
      </c>
      <c r="E2" s="46" t="s">
        <v>97</v>
      </c>
      <c r="G2" s="46" t="s">
        <v>94</v>
      </c>
      <c r="H2" s="46" t="s">
        <v>95</v>
      </c>
      <c r="I2" s="46" t="s">
        <v>96</v>
      </c>
      <c r="J2" s="46" t="s">
        <v>29</v>
      </c>
      <c r="K2" s="46" t="s">
        <v>97</v>
      </c>
      <c r="M2" s="46" t="s">
        <v>94</v>
      </c>
      <c r="N2" s="46" t="s">
        <v>95</v>
      </c>
      <c r="O2" s="46" t="s">
        <v>96</v>
      </c>
      <c r="P2" s="46" t="s">
        <v>29</v>
      </c>
      <c r="Q2" s="46" t="s">
        <v>97</v>
      </c>
    </row>
    <row r="3" spans="1:17" x14ac:dyDescent="0.3">
      <c r="A3" s="60">
        <v>0</v>
      </c>
      <c r="B3" s="61">
        <v>98.970116495019397</v>
      </c>
      <c r="C3" s="61">
        <v>99.93</v>
      </c>
      <c r="D3" s="62">
        <f>SUM(C3-B3)</f>
        <v>0.95988350498060981</v>
      </c>
      <c r="E3" s="61">
        <v>98.45</v>
      </c>
      <c r="G3" s="60">
        <v>0</v>
      </c>
      <c r="H3" s="61">
        <v>99.387755102040799</v>
      </c>
      <c r="I3" s="61">
        <v>99.897959183673393</v>
      </c>
      <c r="J3" s="62">
        <f>SUM(I3-H3)</f>
        <v>0.5102040816325939</v>
      </c>
      <c r="K3" s="61">
        <v>98.04</v>
      </c>
      <c r="M3" s="60">
        <v>0</v>
      </c>
      <c r="N3" s="61">
        <v>0.10204081632653</v>
      </c>
      <c r="O3" s="61">
        <v>86.224489795918302</v>
      </c>
      <c r="P3" s="62">
        <f>SUM(O3-N3)</f>
        <v>86.122448979591766</v>
      </c>
      <c r="Q3" s="61">
        <v>18.75</v>
      </c>
    </row>
    <row r="4" spans="1:17" x14ac:dyDescent="0.3">
      <c r="A4" s="60">
        <v>1</v>
      </c>
      <c r="B4" s="61">
        <v>98.709581726490597</v>
      </c>
      <c r="C4" s="61">
        <v>99.93</v>
      </c>
      <c r="D4" s="62">
        <f t="shared" ref="D4:D11" si="0">SUM(C4-B4)</f>
        <v>1.2204182735094093</v>
      </c>
      <c r="E4" s="61">
        <v>95.078333333333305</v>
      </c>
      <c r="G4" s="60">
        <v>1</v>
      </c>
      <c r="H4" s="61">
        <v>99.4713656387665</v>
      </c>
      <c r="I4" s="61">
        <v>99.7356828193832</v>
      </c>
      <c r="J4" s="62">
        <f t="shared" ref="J4:J11" si="1">SUM(I4-H4)</f>
        <v>0.2643171806167004</v>
      </c>
      <c r="K4" s="61">
        <v>94.24</v>
      </c>
      <c r="M4" s="60">
        <v>1</v>
      </c>
      <c r="N4" s="61">
        <v>0</v>
      </c>
      <c r="O4" s="61">
        <v>89.955947136563793</v>
      </c>
      <c r="P4" s="62">
        <f t="shared" ref="P4:P11" si="2">SUM(O4-N4)</f>
        <v>89.955947136563793</v>
      </c>
      <c r="Q4" s="61">
        <v>20.46</v>
      </c>
    </row>
    <row r="5" spans="1:17" x14ac:dyDescent="0.3">
      <c r="A5" s="60">
        <v>2</v>
      </c>
      <c r="B5" s="61">
        <v>98.774756629741503</v>
      </c>
      <c r="C5" s="61">
        <v>99.28</v>
      </c>
      <c r="D5" s="62">
        <f t="shared" si="0"/>
        <v>0.50524337025849775</v>
      </c>
      <c r="E5" s="61">
        <v>97.43</v>
      </c>
      <c r="G5" s="60">
        <v>2</v>
      </c>
      <c r="H5" s="61">
        <v>97.868217054263496</v>
      </c>
      <c r="I5" s="61">
        <v>98.74</v>
      </c>
      <c r="J5" s="62">
        <f t="shared" si="1"/>
        <v>0.8717829457364985</v>
      </c>
      <c r="K5" s="61">
        <v>97.12</v>
      </c>
      <c r="M5" s="60">
        <v>2</v>
      </c>
      <c r="N5" s="61">
        <v>0</v>
      </c>
      <c r="O5" s="61">
        <v>78.290000000000006</v>
      </c>
      <c r="P5" s="62">
        <f t="shared" si="2"/>
        <v>78.290000000000006</v>
      </c>
      <c r="Q5" s="61">
        <v>18.29</v>
      </c>
    </row>
    <row r="6" spans="1:17" x14ac:dyDescent="0.3">
      <c r="A6" s="60">
        <v>3</v>
      </c>
      <c r="B6" s="61">
        <v>98.956124612624293</v>
      </c>
      <c r="C6" s="61">
        <v>99.84</v>
      </c>
      <c r="D6" s="62">
        <f t="shared" si="0"/>
        <v>0.88387538737570992</v>
      </c>
      <c r="E6" s="61">
        <v>96.92</v>
      </c>
      <c r="G6" s="60">
        <v>3</v>
      </c>
      <c r="H6" s="61">
        <v>98.811881188118804</v>
      </c>
      <c r="I6" s="61">
        <v>99.41</v>
      </c>
      <c r="J6" s="62">
        <f t="shared" si="1"/>
        <v>0.59811881188119287</v>
      </c>
      <c r="K6" s="61">
        <v>96.55</v>
      </c>
      <c r="M6" s="60">
        <v>3</v>
      </c>
      <c r="N6" s="61">
        <v>0</v>
      </c>
      <c r="O6" s="61">
        <v>73.27</v>
      </c>
      <c r="P6" s="62">
        <f t="shared" si="2"/>
        <v>73.27</v>
      </c>
      <c r="Q6" s="61">
        <v>17.760000000000002</v>
      </c>
    </row>
    <row r="7" spans="1:17" x14ac:dyDescent="0.3">
      <c r="A7" s="60">
        <v>4</v>
      </c>
      <c r="B7" s="61">
        <v>98.870249914412796</v>
      </c>
      <c r="C7" s="61">
        <v>99.9</v>
      </c>
      <c r="D7" s="62">
        <f t="shared" si="0"/>
        <v>1.0297500855872102</v>
      </c>
      <c r="E7" s="61">
        <v>97.13</v>
      </c>
      <c r="G7" s="60">
        <v>4</v>
      </c>
      <c r="H7" s="61">
        <v>98.778004073319707</v>
      </c>
      <c r="I7" s="61">
        <v>99.389002036659804</v>
      </c>
      <c r="J7" s="62">
        <f t="shared" si="1"/>
        <v>0.61099796334009682</v>
      </c>
      <c r="K7" s="61">
        <v>96.94</v>
      </c>
      <c r="M7" s="60">
        <v>4</v>
      </c>
      <c r="N7" s="61">
        <v>0.10183299389002</v>
      </c>
      <c r="O7" s="61">
        <v>81.67</v>
      </c>
      <c r="P7" s="62">
        <f t="shared" si="2"/>
        <v>81.568167006109988</v>
      </c>
      <c r="Q7" s="61">
        <v>18.149999999999999</v>
      </c>
    </row>
    <row r="8" spans="1:17" x14ac:dyDescent="0.3">
      <c r="A8" s="60">
        <v>5</v>
      </c>
      <c r="B8" s="61">
        <v>98.985427042981001</v>
      </c>
      <c r="C8" s="61">
        <v>99.87</v>
      </c>
      <c r="D8" s="62">
        <f t="shared" si="0"/>
        <v>0.88457295701900307</v>
      </c>
      <c r="E8" s="61">
        <v>89.79</v>
      </c>
      <c r="G8" s="60">
        <v>5</v>
      </c>
      <c r="H8" s="61">
        <v>98.654708520179298</v>
      </c>
      <c r="I8" s="61">
        <v>99.22</v>
      </c>
      <c r="J8" s="62">
        <f t="shared" si="1"/>
        <v>0.56529147982070072</v>
      </c>
      <c r="K8" s="61">
        <v>90.34</v>
      </c>
      <c r="M8" s="60">
        <v>5</v>
      </c>
      <c r="N8" s="61">
        <v>0.112107623318385</v>
      </c>
      <c r="O8" s="61">
        <v>90.69</v>
      </c>
      <c r="P8" s="62">
        <f t="shared" si="2"/>
        <v>90.577892376681618</v>
      </c>
      <c r="Q8" s="61">
        <v>16.77</v>
      </c>
    </row>
    <row r="9" spans="1:17" x14ac:dyDescent="0.3">
      <c r="A9" s="60">
        <v>6</v>
      </c>
      <c r="B9" s="61">
        <v>99.036836769178706</v>
      </c>
      <c r="C9" s="61">
        <v>99.97</v>
      </c>
      <c r="D9" s="62">
        <f t="shared" si="0"/>
        <v>0.93316323082129315</v>
      </c>
      <c r="E9" s="61">
        <v>96.3</v>
      </c>
      <c r="G9" s="60">
        <v>6</v>
      </c>
      <c r="H9" s="61">
        <v>98.643006263047994</v>
      </c>
      <c r="I9" s="61">
        <v>99.06</v>
      </c>
      <c r="J9" s="62">
        <f t="shared" si="1"/>
        <v>0.41699373695200848</v>
      </c>
      <c r="K9" s="61">
        <v>95.71</v>
      </c>
      <c r="M9" s="60">
        <v>6</v>
      </c>
      <c r="N9" s="61">
        <v>0.73068893528183698</v>
      </c>
      <c r="O9" s="61">
        <v>98.23</v>
      </c>
      <c r="P9" s="62">
        <f t="shared" si="2"/>
        <v>97.499311064718171</v>
      </c>
      <c r="Q9" s="61">
        <v>19.5</v>
      </c>
    </row>
    <row r="10" spans="1:17" x14ac:dyDescent="0.3">
      <c r="A10" s="60">
        <v>8</v>
      </c>
      <c r="B10" s="61">
        <v>99.025807554264205</v>
      </c>
      <c r="C10" s="61">
        <v>99.88</v>
      </c>
      <c r="D10" s="62">
        <f t="shared" si="0"/>
        <v>0.85419244573579078</v>
      </c>
      <c r="E10" s="61">
        <v>94.17</v>
      </c>
      <c r="G10" s="60">
        <v>8</v>
      </c>
      <c r="H10" s="61">
        <v>98.665297741273093</v>
      </c>
      <c r="I10" s="61">
        <v>99.49</v>
      </c>
      <c r="J10" s="62">
        <f t="shared" si="1"/>
        <v>0.8247022587269015</v>
      </c>
      <c r="K10" s="61">
        <v>93.47</v>
      </c>
      <c r="M10" s="60">
        <v>8</v>
      </c>
      <c r="N10" s="61">
        <v>0</v>
      </c>
      <c r="O10" s="61">
        <v>63.55</v>
      </c>
      <c r="P10" s="62">
        <f t="shared" si="2"/>
        <v>63.55</v>
      </c>
      <c r="Q10" s="61">
        <v>16.5</v>
      </c>
    </row>
    <row r="11" spans="1:17" x14ac:dyDescent="0.3">
      <c r="A11" s="60">
        <v>9</v>
      </c>
      <c r="B11" s="61">
        <v>98.554378887207903</v>
      </c>
      <c r="C11" s="61">
        <v>99.92</v>
      </c>
      <c r="D11" s="62">
        <f t="shared" si="0"/>
        <v>1.3656211127920983</v>
      </c>
      <c r="E11" s="61">
        <v>96.54</v>
      </c>
      <c r="G11" s="60">
        <v>9</v>
      </c>
      <c r="H11" s="61">
        <v>97.224975222992995</v>
      </c>
      <c r="I11" s="61">
        <v>98.71</v>
      </c>
      <c r="J11" s="62">
        <f t="shared" si="1"/>
        <v>1.4850247770069984</v>
      </c>
      <c r="K11" s="61">
        <v>96.38</v>
      </c>
      <c r="M11" s="60">
        <v>9</v>
      </c>
      <c r="N11" s="61">
        <v>0</v>
      </c>
      <c r="O11" s="61">
        <v>93.06</v>
      </c>
      <c r="P11" s="62">
        <f t="shared" si="2"/>
        <v>93.06</v>
      </c>
      <c r="Q11" s="61">
        <v>19.68</v>
      </c>
    </row>
    <row r="12" spans="1:17" x14ac:dyDescent="0.3">
      <c r="A12" s="60" t="s">
        <v>97</v>
      </c>
      <c r="B12" s="60">
        <v>98.99</v>
      </c>
      <c r="C12" s="60"/>
      <c r="D12" s="60"/>
      <c r="E12" s="60"/>
      <c r="G12" s="60" t="s">
        <v>97</v>
      </c>
      <c r="H12" s="60">
        <v>98.63</v>
      </c>
      <c r="I12" s="60"/>
      <c r="J12" s="60"/>
      <c r="K12" s="60"/>
      <c r="M12" s="60" t="s">
        <v>97</v>
      </c>
      <c r="N12" s="60">
        <v>10.38</v>
      </c>
      <c r="O12" s="60"/>
      <c r="P12" s="60"/>
      <c r="Q12" s="60"/>
    </row>
    <row r="15" spans="1:17" x14ac:dyDescent="0.3">
      <c r="A15" s="59" t="s">
        <v>101</v>
      </c>
      <c r="B15" s="59">
        <v>3836</v>
      </c>
      <c r="G15" s="59" t="s">
        <v>101</v>
      </c>
      <c r="K15" s="59">
        <v>618</v>
      </c>
      <c r="M15" s="59" t="s">
        <v>101</v>
      </c>
      <c r="P15" s="59">
        <v>1159</v>
      </c>
    </row>
    <row r="16" spans="1:17" x14ac:dyDescent="0.3">
      <c r="A16" s="59" t="s">
        <v>102</v>
      </c>
      <c r="B16" s="59">
        <v>44181</v>
      </c>
      <c r="G16" s="59" t="s">
        <v>102</v>
      </c>
      <c r="K16" s="59">
        <v>7426</v>
      </c>
      <c r="M16" s="59" t="s">
        <v>102</v>
      </c>
      <c r="P16" s="59">
        <v>2830</v>
      </c>
    </row>
    <row r="17" spans="1:16" x14ac:dyDescent="0.3">
      <c r="A17" s="59" t="s">
        <v>103</v>
      </c>
      <c r="B17" s="59">
        <v>11983</v>
      </c>
      <c r="G17" s="59" t="s">
        <v>103</v>
      </c>
      <c r="K17" s="59">
        <v>1956</v>
      </c>
      <c r="M17" s="59" t="s">
        <v>103</v>
      </c>
      <c r="P17" s="59">
        <v>6011</v>
      </c>
    </row>
    <row r="18" spans="1:16" x14ac:dyDescent="0.3">
      <c r="A18" s="59" t="s">
        <v>104</v>
      </c>
      <c r="B18" s="59">
        <v>96.48</v>
      </c>
      <c r="D18"/>
      <c r="G18" s="59" t="s">
        <v>104</v>
      </c>
      <c r="K18" s="59">
        <v>96.15</v>
      </c>
      <c r="M18" s="59" t="s">
        <v>104</v>
      </c>
      <c r="P18" s="59">
        <v>29.73</v>
      </c>
    </row>
    <row r="19" spans="1:16" s="63" customFormat="1" x14ac:dyDescent="0.3">
      <c r="D19" s="64"/>
      <c r="K19" s="64"/>
      <c r="P19" s="64"/>
    </row>
    <row r="20" spans="1:16" x14ac:dyDescent="0.3">
      <c r="D20"/>
      <c r="K20"/>
      <c r="P20"/>
    </row>
    <row r="21" spans="1:16" x14ac:dyDescent="0.3">
      <c r="D21"/>
      <c r="K21"/>
      <c r="P21"/>
    </row>
    <row r="22" spans="1:16" x14ac:dyDescent="0.3">
      <c r="D22"/>
      <c r="K22"/>
      <c r="P22"/>
    </row>
    <row r="23" spans="1:16" x14ac:dyDescent="0.3">
      <c r="A23" s="12" t="s">
        <v>105</v>
      </c>
      <c r="B23" s="12"/>
      <c r="C23" s="12"/>
      <c r="D23" s="1"/>
      <c r="E23" s="12"/>
      <c r="F23" s="12"/>
      <c r="G23" s="12" t="s">
        <v>106</v>
      </c>
      <c r="K23"/>
      <c r="P23"/>
    </row>
    <row r="24" spans="1:16" x14ac:dyDescent="0.3">
      <c r="A24" s="46" t="s">
        <v>94</v>
      </c>
      <c r="B24" s="46" t="s">
        <v>95</v>
      </c>
      <c r="C24" s="46" t="s">
        <v>96</v>
      </c>
      <c r="D24" s="46" t="s">
        <v>29</v>
      </c>
      <c r="E24" s="46" t="s">
        <v>97</v>
      </c>
      <c r="F24" s="12"/>
      <c r="G24" s="46" t="s">
        <v>94</v>
      </c>
      <c r="H24" s="46" t="s">
        <v>95</v>
      </c>
      <c r="I24" s="46" t="s">
        <v>96</v>
      </c>
      <c r="J24" s="46" t="s">
        <v>29</v>
      </c>
      <c r="K24" s="46" t="s">
        <v>97</v>
      </c>
    </row>
    <row r="25" spans="1:16" x14ac:dyDescent="0.3">
      <c r="A25" s="60">
        <v>0</v>
      </c>
      <c r="B25" s="60">
        <v>98.92</v>
      </c>
      <c r="C25" s="60">
        <v>99.93</v>
      </c>
      <c r="D25" s="62">
        <f>SUM(C25-B25)</f>
        <v>1.0100000000000051</v>
      </c>
      <c r="E25" s="60">
        <v>77.010000000000005</v>
      </c>
      <c r="G25" s="60">
        <v>0</v>
      </c>
      <c r="H25" s="60">
        <v>99.18</v>
      </c>
      <c r="I25" s="60">
        <v>99.8</v>
      </c>
      <c r="J25" s="62">
        <f>SUM(I25-H25)</f>
        <v>0.61999999999999034</v>
      </c>
      <c r="K25" s="60">
        <v>77.78</v>
      </c>
    </row>
    <row r="26" spans="1:16" x14ac:dyDescent="0.3">
      <c r="A26" s="60">
        <v>1</v>
      </c>
      <c r="B26" s="60">
        <v>97.92</v>
      </c>
      <c r="C26" s="60">
        <v>99.64</v>
      </c>
      <c r="D26" s="62">
        <f t="shared" ref="D26:D34" si="3">SUM(C26-B26)</f>
        <v>1.7199999999999989</v>
      </c>
      <c r="E26" s="60">
        <v>90</v>
      </c>
      <c r="G26" s="60">
        <v>1</v>
      </c>
      <c r="H26" s="60">
        <v>98.59</v>
      </c>
      <c r="I26" s="60">
        <v>99.65</v>
      </c>
      <c r="J26" s="62">
        <f t="shared" ref="J26:J34" si="4">SUM(I26-H26)</f>
        <v>1.0600000000000023</v>
      </c>
      <c r="K26" s="60">
        <v>90.25</v>
      </c>
    </row>
    <row r="27" spans="1:16" x14ac:dyDescent="0.3">
      <c r="A27" s="60">
        <v>2</v>
      </c>
      <c r="B27" s="60">
        <v>97.78</v>
      </c>
      <c r="C27" s="60">
        <v>96.24</v>
      </c>
      <c r="D27" s="62">
        <f t="shared" si="3"/>
        <v>-1.5400000000000063</v>
      </c>
      <c r="E27" s="60">
        <v>75.61</v>
      </c>
      <c r="G27" s="60">
        <v>2</v>
      </c>
      <c r="H27" s="60">
        <v>97.29</v>
      </c>
      <c r="I27" s="60">
        <v>95.16</v>
      </c>
      <c r="J27" s="62">
        <f t="shared" si="4"/>
        <v>-2.1300000000000097</v>
      </c>
      <c r="K27" s="60">
        <v>76.02</v>
      </c>
    </row>
    <row r="28" spans="1:16" x14ac:dyDescent="0.3">
      <c r="A28" s="60">
        <v>3</v>
      </c>
      <c r="B28" s="60">
        <v>95.84</v>
      </c>
      <c r="C28" s="60">
        <v>99.15</v>
      </c>
      <c r="D28" s="62">
        <f t="shared" si="3"/>
        <v>3.3100000000000023</v>
      </c>
      <c r="E28" s="60">
        <v>85.84</v>
      </c>
      <c r="G28" s="60">
        <v>3</v>
      </c>
      <c r="H28" s="60">
        <v>95.84</v>
      </c>
      <c r="I28" s="60">
        <v>99.21</v>
      </c>
      <c r="J28" s="62">
        <f t="shared" si="4"/>
        <v>3.3699999999999903</v>
      </c>
      <c r="K28" s="60">
        <v>85.47</v>
      </c>
    </row>
    <row r="29" spans="1:16" x14ac:dyDescent="0.3">
      <c r="A29" s="60">
        <v>4</v>
      </c>
      <c r="B29" s="60">
        <v>98.32</v>
      </c>
      <c r="C29" s="60">
        <v>99.61</v>
      </c>
      <c r="D29" s="62">
        <f t="shared" si="3"/>
        <v>1.2900000000000063</v>
      </c>
      <c r="E29" s="60">
        <v>94.25</v>
      </c>
      <c r="G29" s="60">
        <v>4</v>
      </c>
      <c r="H29" s="60">
        <v>98.37</v>
      </c>
      <c r="I29" s="60">
        <v>99.59</v>
      </c>
      <c r="J29" s="62">
        <f t="shared" si="4"/>
        <v>1.2199999999999989</v>
      </c>
      <c r="K29" s="60">
        <v>93.98</v>
      </c>
    </row>
    <row r="30" spans="1:16" x14ac:dyDescent="0.3">
      <c r="A30" s="60">
        <v>5</v>
      </c>
      <c r="B30" s="60">
        <v>98.25</v>
      </c>
      <c r="C30" s="60">
        <v>99.41</v>
      </c>
      <c r="D30" s="62">
        <f t="shared" si="3"/>
        <v>1.1599999999999966</v>
      </c>
      <c r="E30" s="60">
        <v>86.12</v>
      </c>
      <c r="G30" s="60">
        <v>5</v>
      </c>
      <c r="H30" s="60">
        <v>98.99</v>
      </c>
      <c r="I30" s="60">
        <v>99.78</v>
      </c>
      <c r="J30" s="62">
        <f t="shared" si="4"/>
        <v>0.79000000000000625</v>
      </c>
      <c r="K30" s="60">
        <v>85.67</v>
      </c>
    </row>
    <row r="31" spans="1:16" x14ac:dyDescent="0.3">
      <c r="A31" s="60">
        <v>6</v>
      </c>
      <c r="B31" s="60">
        <v>96.62</v>
      </c>
      <c r="C31" s="60">
        <v>98.51</v>
      </c>
      <c r="D31" s="62">
        <f t="shared" si="3"/>
        <v>1.8900000000000006</v>
      </c>
      <c r="E31" s="60">
        <v>96.6</v>
      </c>
      <c r="G31" s="60">
        <v>6</v>
      </c>
      <c r="H31" s="60">
        <v>95.72</v>
      </c>
      <c r="I31" s="60">
        <v>97.91</v>
      </c>
      <c r="J31" s="62">
        <f t="shared" si="4"/>
        <v>2.1899999999999977</v>
      </c>
      <c r="K31" s="60">
        <v>96.34</v>
      </c>
    </row>
    <row r="32" spans="1:16" x14ac:dyDescent="0.3">
      <c r="A32" s="60">
        <v>7</v>
      </c>
      <c r="B32" s="60">
        <v>95.81</v>
      </c>
      <c r="C32" s="60">
        <v>98.48</v>
      </c>
      <c r="D32" s="62">
        <f t="shared" si="3"/>
        <v>2.6700000000000017</v>
      </c>
      <c r="E32" s="60">
        <v>95.75</v>
      </c>
      <c r="G32" s="60">
        <v>7</v>
      </c>
      <c r="H32" s="60">
        <v>94.74</v>
      </c>
      <c r="I32" s="60">
        <v>98.35</v>
      </c>
      <c r="J32" s="62">
        <f t="shared" si="4"/>
        <v>3.6099999999999994</v>
      </c>
      <c r="K32" s="60">
        <v>95.53</v>
      </c>
    </row>
    <row r="33" spans="1:11" x14ac:dyDescent="0.3">
      <c r="A33" s="60">
        <v>8</v>
      </c>
      <c r="B33" s="60">
        <v>90.75</v>
      </c>
      <c r="C33" s="60">
        <v>96.55</v>
      </c>
      <c r="D33" s="62">
        <f t="shared" si="3"/>
        <v>5.7999999999999972</v>
      </c>
      <c r="E33" s="60">
        <v>95.48</v>
      </c>
      <c r="G33" s="60">
        <v>8</v>
      </c>
      <c r="H33" s="60">
        <v>89.63</v>
      </c>
      <c r="I33" s="60">
        <v>96.1</v>
      </c>
      <c r="J33" s="62">
        <f t="shared" si="4"/>
        <v>6.4699999999999989</v>
      </c>
      <c r="K33" s="60">
        <v>95.26</v>
      </c>
    </row>
    <row r="34" spans="1:11" x14ac:dyDescent="0.3">
      <c r="A34" s="60">
        <v>9</v>
      </c>
      <c r="B34" s="60">
        <v>95.55</v>
      </c>
      <c r="C34" s="60">
        <v>99.83</v>
      </c>
      <c r="D34" s="62">
        <f t="shared" si="3"/>
        <v>4.2800000000000011</v>
      </c>
      <c r="E34" s="60">
        <v>73.62</v>
      </c>
      <c r="G34" s="60">
        <v>9</v>
      </c>
      <c r="H34" s="60">
        <v>94.95</v>
      </c>
      <c r="I34" s="60">
        <v>99.6</v>
      </c>
      <c r="J34" s="62">
        <f t="shared" si="4"/>
        <v>4.6499999999999915</v>
      </c>
      <c r="K34" s="60">
        <v>73.73</v>
      </c>
    </row>
    <row r="35" spans="1:11" x14ac:dyDescent="0.3">
      <c r="A35" s="60" t="s">
        <v>97</v>
      </c>
      <c r="B35" s="60">
        <v>96.58</v>
      </c>
      <c r="C35" s="60"/>
      <c r="D35" s="60"/>
      <c r="E35" s="60"/>
      <c r="G35" s="60" t="s">
        <v>97</v>
      </c>
      <c r="H35" s="60">
        <v>96.34</v>
      </c>
      <c r="I35" s="60"/>
      <c r="J35" s="60"/>
      <c r="K35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107</v>
      </c>
      <c r="C1" s="12" t="s">
        <v>108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3">
      <c r="A2" s="12" t="s">
        <v>15</v>
      </c>
      <c r="B2" s="59">
        <v>845</v>
      </c>
      <c r="C2" s="59">
        <v>135</v>
      </c>
      <c r="D2" s="59">
        <v>92</v>
      </c>
      <c r="E2" s="59">
        <v>8928</v>
      </c>
      <c r="F2" s="39">
        <f t="shared" ref="F2:F10" si="0">100*B2/(B2+C2)</f>
        <v>86.224489795918373</v>
      </c>
      <c r="G2" s="59">
        <f>SUM(100*(B2+E2)/(10000))</f>
        <v>97.73</v>
      </c>
    </row>
    <row r="3" spans="1:7" x14ac:dyDescent="0.3">
      <c r="A3" s="12" t="s">
        <v>16</v>
      </c>
      <c r="B3" s="59">
        <v>1021</v>
      </c>
      <c r="C3" s="59">
        <v>114</v>
      </c>
      <c r="D3" s="59">
        <v>1643</v>
      </c>
      <c r="E3" s="59">
        <v>7222</v>
      </c>
      <c r="F3" s="39">
        <f t="shared" si="0"/>
        <v>89.955947136563879</v>
      </c>
      <c r="G3" s="59">
        <f t="shared" ref="G3:G10" si="1">SUM(100*(B3+E3)/(10000))</f>
        <v>82.43</v>
      </c>
    </row>
    <row r="4" spans="1:7" x14ac:dyDescent="0.3">
      <c r="A4" s="12" t="s">
        <v>17</v>
      </c>
      <c r="B4" s="59">
        <v>808</v>
      </c>
      <c r="C4" s="59">
        <v>224</v>
      </c>
      <c r="D4" s="59">
        <v>765</v>
      </c>
      <c r="E4" s="59">
        <v>8203</v>
      </c>
      <c r="F4" s="39">
        <f t="shared" si="0"/>
        <v>78.294573643410857</v>
      </c>
      <c r="G4" s="59">
        <f t="shared" si="1"/>
        <v>90.11</v>
      </c>
    </row>
    <row r="5" spans="1:7" x14ac:dyDescent="0.3">
      <c r="A5" s="12" t="s">
        <v>18</v>
      </c>
      <c r="B5" s="59">
        <v>740</v>
      </c>
      <c r="C5" s="59">
        <v>270</v>
      </c>
      <c r="D5" s="59">
        <v>161</v>
      </c>
      <c r="E5" s="59">
        <v>8829</v>
      </c>
      <c r="F5" s="39">
        <f t="shared" si="0"/>
        <v>73.267326732673268</v>
      </c>
      <c r="G5" s="59">
        <f t="shared" si="1"/>
        <v>95.69</v>
      </c>
    </row>
    <row r="6" spans="1:7" x14ac:dyDescent="0.3">
      <c r="A6" s="12" t="s">
        <v>19</v>
      </c>
      <c r="B6" s="59">
        <v>802</v>
      </c>
      <c r="C6" s="59">
        <v>180</v>
      </c>
      <c r="D6" s="59">
        <v>2708</v>
      </c>
      <c r="E6" s="59">
        <v>6310</v>
      </c>
      <c r="F6" s="39">
        <f t="shared" si="0"/>
        <v>81.670061099796328</v>
      </c>
      <c r="G6" s="59">
        <f t="shared" si="1"/>
        <v>71.12</v>
      </c>
    </row>
    <row r="7" spans="1:7" x14ac:dyDescent="0.3">
      <c r="A7" s="12" t="s">
        <v>20</v>
      </c>
      <c r="B7" s="59">
        <v>809</v>
      </c>
      <c r="C7" s="59">
        <v>83</v>
      </c>
      <c r="D7" s="59">
        <v>3328</v>
      </c>
      <c r="E7" s="59">
        <v>5780</v>
      </c>
      <c r="F7" s="39">
        <f t="shared" si="0"/>
        <v>90.695067264573993</v>
      </c>
      <c r="G7" s="59">
        <f t="shared" si="1"/>
        <v>65.89</v>
      </c>
    </row>
    <row r="8" spans="1:7" x14ac:dyDescent="0.3">
      <c r="A8" s="12" t="s">
        <v>21</v>
      </c>
      <c r="B8" s="59">
        <v>941</v>
      </c>
      <c r="C8" s="59">
        <v>17</v>
      </c>
      <c r="D8" s="59">
        <v>1839</v>
      </c>
      <c r="E8" s="59">
        <v>7203</v>
      </c>
      <c r="F8" s="39">
        <f t="shared" si="0"/>
        <v>98.225469728601254</v>
      </c>
      <c r="G8" s="59">
        <f t="shared" si="1"/>
        <v>81.44</v>
      </c>
    </row>
    <row r="9" spans="1:7" x14ac:dyDescent="0.3">
      <c r="A9" s="12" t="s">
        <v>23</v>
      </c>
      <c r="B9" s="59">
        <v>619</v>
      </c>
      <c r="C9" s="59">
        <v>355</v>
      </c>
      <c r="D9" s="59">
        <v>82</v>
      </c>
      <c r="E9" s="59">
        <v>8944</v>
      </c>
      <c r="F9" s="39">
        <f t="shared" si="0"/>
        <v>63.552361396303901</v>
      </c>
      <c r="G9" s="59">
        <f t="shared" si="1"/>
        <v>95.63</v>
      </c>
    </row>
    <row r="10" spans="1:7" x14ac:dyDescent="0.3">
      <c r="A10" s="12" t="s">
        <v>24</v>
      </c>
      <c r="B10" s="59">
        <v>939</v>
      </c>
      <c r="C10" s="59">
        <v>70</v>
      </c>
      <c r="D10" s="59">
        <v>963</v>
      </c>
      <c r="E10" s="59">
        <v>8028</v>
      </c>
      <c r="F10" s="39">
        <f t="shared" si="0"/>
        <v>93.062438057482652</v>
      </c>
      <c r="G10" s="59">
        <f t="shared" si="1"/>
        <v>89.67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47" t="s">
        <v>67</v>
      </c>
      <c r="B1" s="48"/>
      <c r="C1" s="48"/>
      <c r="D1" s="48"/>
      <c r="E1" s="48"/>
      <c r="F1" s="48"/>
      <c r="G1" s="48"/>
      <c r="H1" s="48"/>
    </row>
    <row r="2" spans="1:8" ht="57.6" x14ac:dyDescent="0.3">
      <c r="A2" s="49" t="s">
        <v>68</v>
      </c>
      <c r="B2" s="50"/>
      <c r="C2" s="50"/>
      <c r="D2" s="50"/>
      <c r="E2" s="50"/>
      <c r="F2" s="50"/>
      <c r="G2" s="50"/>
      <c r="H2" s="50"/>
    </row>
    <row r="3" spans="1:8" x14ac:dyDescent="0.3">
      <c r="A3" s="49"/>
      <c r="B3" s="50"/>
      <c r="C3" s="51" t="s">
        <v>69</v>
      </c>
      <c r="D3" s="51" t="s">
        <v>70</v>
      </c>
      <c r="E3" s="51"/>
      <c r="F3" s="51" t="s">
        <v>71</v>
      </c>
      <c r="G3" s="51" t="s">
        <v>72</v>
      </c>
      <c r="H3" s="51" t="s">
        <v>73</v>
      </c>
    </row>
    <row r="4" spans="1:8" x14ac:dyDescent="0.3">
      <c r="A4" s="52" t="s">
        <v>57</v>
      </c>
      <c r="B4" s="50"/>
      <c r="C4" s="50">
        <v>10.3333333333333</v>
      </c>
      <c r="D4" s="50">
        <v>99.883799999999994</v>
      </c>
      <c r="E4" s="50"/>
      <c r="F4" s="50">
        <v>98.988333333333301</v>
      </c>
      <c r="G4" s="50">
        <v>10.38</v>
      </c>
      <c r="H4" s="50">
        <v>98.63</v>
      </c>
    </row>
    <row r="5" spans="1:8" x14ac:dyDescent="0.3">
      <c r="A5" s="53" t="s">
        <v>74</v>
      </c>
      <c r="B5" s="65" t="s">
        <v>75</v>
      </c>
      <c r="C5" s="66"/>
      <c r="D5" s="66"/>
      <c r="E5" s="66"/>
      <c r="F5" s="66"/>
      <c r="G5" s="65" t="s">
        <v>76</v>
      </c>
      <c r="H5" s="66"/>
    </row>
    <row r="6" spans="1:8" x14ac:dyDescent="0.3">
      <c r="A6" s="54"/>
      <c r="B6" s="51"/>
      <c r="C6" s="51" t="s">
        <v>77</v>
      </c>
      <c r="D6" s="51" t="s">
        <v>77</v>
      </c>
      <c r="E6" s="51" t="s">
        <v>78</v>
      </c>
      <c r="F6" s="51" t="s">
        <v>77</v>
      </c>
      <c r="G6" s="51" t="s">
        <v>72</v>
      </c>
      <c r="H6" s="51" t="s">
        <v>73</v>
      </c>
    </row>
    <row r="7" spans="1:8" x14ac:dyDescent="0.3">
      <c r="A7" s="55"/>
      <c r="B7" s="55" t="s">
        <v>79</v>
      </c>
      <c r="C7" s="55">
        <f>(10.5-C4)</f>
        <v>0.16666666666669983</v>
      </c>
      <c r="D7" s="55">
        <f>(99.8838-D4)</f>
        <v>0</v>
      </c>
      <c r="E7" s="56">
        <f>(C7+D7)/2</f>
        <v>8.3333333333349913E-2</v>
      </c>
      <c r="F7" s="56">
        <f>(98.99-F4)</f>
        <v>1.6666666666935726E-3</v>
      </c>
      <c r="G7" s="56">
        <v>10.94</v>
      </c>
      <c r="H7" s="57">
        <v>98.63</v>
      </c>
    </row>
    <row r="8" spans="1:8" x14ac:dyDescent="0.3">
      <c r="A8" s="50"/>
      <c r="B8" s="50" t="s">
        <v>80</v>
      </c>
      <c r="C8" s="50">
        <f>(10.333-C4)</f>
        <v>-3.3333333329998993E-4</v>
      </c>
      <c r="D8" s="50">
        <f>(99.8838-D4)</f>
        <v>0</v>
      </c>
      <c r="E8" s="55">
        <f>(C8+D8)/2</f>
        <v>-1.6666666664999497E-4</v>
      </c>
      <c r="F8" s="50">
        <f>(98.9833-F4)</f>
        <v>-5.0333333333014707E-3</v>
      </c>
      <c r="G8" s="50">
        <v>11.1</v>
      </c>
      <c r="H8" s="48">
        <v>98.63</v>
      </c>
    </row>
    <row r="9" spans="1:8" x14ac:dyDescent="0.3">
      <c r="A9" s="53" t="s">
        <v>81</v>
      </c>
      <c r="B9" s="65" t="s">
        <v>75</v>
      </c>
      <c r="C9" s="66"/>
      <c r="D9" s="66"/>
      <c r="E9" s="66"/>
      <c r="F9" s="66"/>
      <c r="G9" s="65" t="s">
        <v>76</v>
      </c>
      <c r="H9" s="66"/>
    </row>
    <row r="10" spans="1:8" x14ac:dyDescent="0.3">
      <c r="A10" s="54"/>
      <c r="B10" s="51"/>
      <c r="C10" s="51" t="s">
        <v>77</v>
      </c>
      <c r="D10" s="51" t="s">
        <v>82</v>
      </c>
      <c r="E10" s="51" t="s">
        <v>78</v>
      </c>
      <c r="F10" s="51" t="s">
        <v>82</v>
      </c>
      <c r="G10" s="51" t="s">
        <v>72</v>
      </c>
      <c r="H10" s="51" t="s">
        <v>73</v>
      </c>
    </row>
    <row r="11" spans="1:8" x14ac:dyDescent="0.3">
      <c r="A11" s="48"/>
      <c r="B11" s="50" t="s">
        <v>83</v>
      </c>
      <c r="C11" s="55">
        <f>(10.8333-C4)</f>
        <v>0.49996666666669931</v>
      </c>
      <c r="D11" s="55">
        <f>(99.8838-D4)</f>
        <v>0</v>
      </c>
      <c r="E11" s="55">
        <f>(C11+D11)/2</f>
        <v>0.24998333333334966</v>
      </c>
      <c r="F11" s="48">
        <f>(98.9933-F4)</f>
        <v>4.9666666667036452E-3</v>
      </c>
      <c r="G11" s="48">
        <v>10.76</v>
      </c>
      <c r="H11" s="55">
        <v>98.63</v>
      </c>
    </row>
    <row r="12" spans="1:8" x14ac:dyDescent="0.3">
      <c r="A12" s="48"/>
      <c r="B12" s="50" t="s">
        <v>84</v>
      </c>
      <c r="C12" s="50">
        <f>(11.1666-C4)</f>
        <v>0.83326666666670057</v>
      </c>
      <c r="D12" s="50">
        <f>(99.8838-D4)</f>
        <v>0</v>
      </c>
      <c r="E12" s="50">
        <f>(C12+D12)/2</f>
        <v>0.41663333333335029</v>
      </c>
      <c r="F12" s="48">
        <f>(98.996-F4)</f>
        <v>7.6666666666937999E-3</v>
      </c>
      <c r="G12" s="48">
        <v>11.14</v>
      </c>
      <c r="H12" s="50">
        <v>98.63</v>
      </c>
    </row>
    <row r="13" spans="1:8" x14ac:dyDescent="0.3">
      <c r="A13" s="48"/>
      <c r="B13" s="50" t="s">
        <v>85</v>
      </c>
      <c r="C13" s="48">
        <f>(54.166-C4)</f>
        <v>43.832666666666697</v>
      </c>
      <c r="D13" s="48">
        <f>(98.3485-D4)</f>
        <v>-1.5352999999999923</v>
      </c>
      <c r="E13" s="50">
        <f t="shared" ref="E13:E14" si="0">(C13+D13)/2</f>
        <v>21.148683333333352</v>
      </c>
      <c r="F13" s="48">
        <f>(97.9066-F4)</f>
        <v>-1.0817333333333039</v>
      </c>
      <c r="G13" s="48">
        <v>58.609000000000002</v>
      </c>
      <c r="H13" s="48">
        <v>96.87</v>
      </c>
    </row>
    <row r="14" spans="1:8" x14ac:dyDescent="0.3">
      <c r="A14" s="48"/>
      <c r="B14" s="50" t="s">
        <v>86</v>
      </c>
      <c r="C14" s="48">
        <f>(65.5-C4)</f>
        <v>55.1666666666667</v>
      </c>
      <c r="D14" s="48">
        <f>(87.8958266695847-D4)</f>
        <v>-11.987973330415301</v>
      </c>
      <c r="E14" s="51">
        <f t="shared" si="0"/>
        <v>21.5893466681257</v>
      </c>
      <c r="F14" s="48">
        <f>(87.6733-F4)</f>
        <v>-11.315033333333304</v>
      </c>
      <c r="G14" s="58">
        <v>70.319999999999993</v>
      </c>
      <c r="H14" s="58">
        <v>86.53</v>
      </c>
    </row>
    <row r="15" spans="1:8" x14ac:dyDescent="0.3">
      <c r="A15" s="48"/>
      <c r="B15" s="48"/>
      <c r="C15" s="48"/>
      <c r="D15" s="48"/>
      <c r="E15" s="48"/>
      <c r="F15" s="48"/>
      <c r="G15" s="48"/>
      <c r="H15" s="48"/>
    </row>
    <row r="16" spans="1:8" x14ac:dyDescent="0.3">
      <c r="A16" s="47" t="s">
        <v>87</v>
      </c>
      <c r="B16" s="48"/>
      <c r="C16" s="48"/>
      <c r="D16" s="48"/>
      <c r="E16" s="48"/>
      <c r="F16" s="48"/>
      <c r="G16" s="48"/>
      <c r="H16" s="48"/>
    </row>
    <row r="17" spans="1:8" ht="28.8" x14ac:dyDescent="0.3">
      <c r="A17" s="49" t="s">
        <v>88</v>
      </c>
      <c r="B17" s="50"/>
      <c r="C17" s="50"/>
      <c r="D17" s="50"/>
      <c r="E17" s="50"/>
      <c r="F17" s="50"/>
      <c r="G17" s="50"/>
      <c r="H17" s="50"/>
    </row>
    <row r="18" spans="1:8" x14ac:dyDescent="0.3">
      <c r="A18" s="49"/>
      <c r="B18" s="50"/>
      <c r="C18" s="50"/>
      <c r="D18" s="50"/>
      <c r="E18" s="50"/>
      <c r="F18" s="51" t="s">
        <v>60</v>
      </c>
      <c r="G18" s="51"/>
      <c r="H18" s="51" t="s">
        <v>63</v>
      </c>
    </row>
    <row r="19" spans="1:8" x14ac:dyDescent="0.3">
      <c r="A19" s="52" t="s">
        <v>57</v>
      </c>
      <c r="B19" s="50"/>
      <c r="C19" s="50"/>
      <c r="D19" s="50"/>
      <c r="E19" s="50"/>
      <c r="F19" s="51">
        <v>96.578000000000003</v>
      </c>
      <c r="G19" s="51"/>
      <c r="H19" s="51">
        <v>96.34</v>
      </c>
    </row>
    <row r="20" spans="1:8" x14ac:dyDescent="0.3">
      <c r="A20" s="53" t="s">
        <v>74</v>
      </c>
      <c r="B20" s="65" t="s">
        <v>75</v>
      </c>
      <c r="C20" s="66"/>
      <c r="D20" s="66"/>
      <c r="E20" s="66"/>
      <c r="F20" s="66"/>
      <c r="G20" s="65" t="s">
        <v>76</v>
      </c>
      <c r="H20" s="66"/>
    </row>
    <row r="21" spans="1:8" x14ac:dyDescent="0.3">
      <c r="A21" s="54" t="s">
        <v>89</v>
      </c>
      <c r="B21" s="51"/>
      <c r="C21" s="51" t="s">
        <v>69</v>
      </c>
      <c r="D21" s="51" t="s">
        <v>70</v>
      </c>
      <c r="E21" s="51"/>
      <c r="F21" s="51" t="s">
        <v>60</v>
      </c>
      <c r="G21" s="51" t="s">
        <v>72</v>
      </c>
      <c r="H21" s="51" t="s">
        <v>90</v>
      </c>
    </row>
    <row r="22" spans="1:8" x14ac:dyDescent="0.3">
      <c r="A22" s="50"/>
      <c r="B22" s="50" t="s">
        <v>79</v>
      </c>
      <c r="C22" s="50" t="s">
        <v>91</v>
      </c>
      <c r="D22" s="50" t="s">
        <v>91</v>
      </c>
      <c r="E22" s="50"/>
      <c r="F22" s="50"/>
      <c r="G22" s="50" t="s">
        <v>91</v>
      </c>
      <c r="H22" s="50"/>
    </row>
    <row r="23" spans="1:8" x14ac:dyDescent="0.3">
      <c r="A23" s="50"/>
      <c r="B23" s="50" t="s">
        <v>80</v>
      </c>
      <c r="C23" s="50" t="s">
        <v>91</v>
      </c>
      <c r="D23" s="50" t="s">
        <v>91</v>
      </c>
      <c r="E23" s="50"/>
      <c r="F23" s="50"/>
      <c r="G23" s="50" t="s">
        <v>91</v>
      </c>
      <c r="H23" s="50"/>
    </row>
    <row r="24" spans="1:8" x14ac:dyDescent="0.3">
      <c r="A24" s="53" t="s">
        <v>81</v>
      </c>
      <c r="B24" s="65" t="s">
        <v>75</v>
      </c>
      <c r="C24" s="66"/>
      <c r="D24" s="66"/>
      <c r="E24" s="66"/>
      <c r="F24" s="66"/>
      <c r="G24" s="65" t="s">
        <v>76</v>
      </c>
      <c r="H24" s="66"/>
    </row>
    <row r="25" spans="1:8" x14ac:dyDescent="0.3">
      <c r="A25" s="54"/>
      <c r="B25" s="51"/>
      <c r="C25" s="51" t="s">
        <v>69</v>
      </c>
      <c r="D25" s="51" t="s">
        <v>70</v>
      </c>
      <c r="E25" s="51"/>
      <c r="F25" s="51" t="s">
        <v>60</v>
      </c>
      <c r="G25" s="51" t="s">
        <v>72</v>
      </c>
      <c r="H25" s="51" t="s">
        <v>90</v>
      </c>
    </row>
    <row r="26" spans="1:8" x14ac:dyDescent="0.3">
      <c r="A26" s="48"/>
      <c r="B26" s="50" t="s">
        <v>83</v>
      </c>
      <c r="C26" s="50" t="s">
        <v>91</v>
      </c>
      <c r="D26" s="50" t="s">
        <v>91</v>
      </c>
      <c r="E26" s="50"/>
      <c r="F26" s="48">
        <v>96.433000000000007</v>
      </c>
      <c r="G26" s="50" t="s">
        <v>91</v>
      </c>
      <c r="H26" s="48">
        <v>96.28</v>
      </c>
    </row>
    <row r="27" spans="1:8" x14ac:dyDescent="0.3">
      <c r="A27" s="48"/>
      <c r="B27" s="50" t="s">
        <v>84</v>
      </c>
      <c r="C27" s="50" t="s">
        <v>91</v>
      </c>
      <c r="D27" s="50" t="s">
        <v>91</v>
      </c>
      <c r="E27" s="50"/>
      <c r="F27" s="48">
        <v>89.51</v>
      </c>
      <c r="G27" s="50" t="s">
        <v>91</v>
      </c>
      <c r="H27" s="48">
        <v>89.63</v>
      </c>
    </row>
    <row r="28" spans="1:8" x14ac:dyDescent="0.3">
      <c r="A28" s="48"/>
      <c r="B28" s="50" t="s">
        <v>85</v>
      </c>
      <c r="C28" s="50" t="s">
        <v>91</v>
      </c>
      <c r="D28" s="50" t="s">
        <v>91</v>
      </c>
      <c r="E28" s="50"/>
      <c r="F28" s="48">
        <v>96.44</v>
      </c>
      <c r="G28" s="50" t="s">
        <v>91</v>
      </c>
      <c r="H28" s="48">
        <v>96.27</v>
      </c>
    </row>
    <row r="29" spans="1:8" x14ac:dyDescent="0.3">
      <c r="A29" s="48"/>
      <c r="B29" s="50" t="s">
        <v>86</v>
      </c>
      <c r="C29" s="50" t="s">
        <v>91</v>
      </c>
      <c r="D29" s="50" t="s">
        <v>91</v>
      </c>
      <c r="E29" s="50"/>
      <c r="F29" s="48">
        <v>88.656000000000006</v>
      </c>
      <c r="G29" s="50" t="s">
        <v>91</v>
      </c>
      <c r="H29" s="48">
        <v>88.73</v>
      </c>
    </row>
    <row r="30" spans="1:8" x14ac:dyDescent="0.3">
      <c r="A30" s="48"/>
      <c r="B30" s="51" t="s">
        <v>92</v>
      </c>
      <c r="C30" s="48"/>
      <c r="D30" s="48"/>
      <c r="E30" s="48"/>
      <c r="F30" s="51" t="s">
        <v>60</v>
      </c>
      <c r="G30" s="48"/>
      <c r="H30" s="51" t="s">
        <v>90</v>
      </c>
    </row>
    <row r="31" spans="1:8" x14ac:dyDescent="0.3">
      <c r="A31" s="48"/>
      <c r="B31" s="51"/>
      <c r="C31" s="51" t="s">
        <v>69</v>
      </c>
      <c r="D31" s="51" t="s">
        <v>70</v>
      </c>
      <c r="E31" s="51"/>
      <c r="F31" s="51">
        <v>98.918999999999997</v>
      </c>
      <c r="G31" s="51"/>
      <c r="H31" s="51">
        <v>99.183000000000007</v>
      </c>
    </row>
    <row r="32" spans="1:8" x14ac:dyDescent="0.3">
      <c r="A32" s="48"/>
      <c r="B32" s="50" t="s">
        <v>83</v>
      </c>
      <c r="C32" s="50" t="s">
        <v>91</v>
      </c>
      <c r="D32" s="50" t="s">
        <v>91</v>
      </c>
      <c r="E32" s="50"/>
      <c r="F32" s="48">
        <v>97.433700000000002</v>
      </c>
      <c r="G32" s="50" t="s">
        <v>91</v>
      </c>
      <c r="H32" s="48"/>
    </row>
    <row r="33" spans="1:8" x14ac:dyDescent="0.3">
      <c r="A33" s="48"/>
      <c r="B33" s="50" t="s">
        <v>84</v>
      </c>
      <c r="C33" s="50" t="s">
        <v>91</v>
      </c>
      <c r="D33" s="50" t="s">
        <v>91</v>
      </c>
      <c r="E33" s="50"/>
      <c r="F33" s="48">
        <v>88.552999999999997</v>
      </c>
      <c r="G33" s="50" t="s">
        <v>91</v>
      </c>
      <c r="H33" s="48"/>
    </row>
    <row r="34" spans="1:8" x14ac:dyDescent="0.3">
      <c r="A34" s="48"/>
      <c r="B34" s="50" t="s">
        <v>85</v>
      </c>
      <c r="C34" s="50" t="s">
        <v>91</v>
      </c>
      <c r="D34" s="50" t="s">
        <v>91</v>
      </c>
      <c r="E34" s="50"/>
      <c r="F34" s="48">
        <v>95.17</v>
      </c>
      <c r="G34" s="50" t="s">
        <v>91</v>
      </c>
      <c r="H34" s="48">
        <v>95.816000000000003</v>
      </c>
    </row>
    <row r="35" spans="1:8" x14ac:dyDescent="0.3">
      <c r="A35" s="48"/>
      <c r="B35" s="50" t="s">
        <v>86</v>
      </c>
      <c r="C35" s="50" t="s">
        <v>91</v>
      </c>
      <c r="D35" s="50" t="s">
        <v>91</v>
      </c>
      <c r="E35" s="50"/>
      <c r="F35" s="48">
        <v>54.88</v>
      </c>
      <c r="G35" s="50" t="s">
        <v>91</v>
      </c>
      <c r="H35" s="48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Pattern-Train</vt:lpstr>
      <vt:lpstr>Pattern-Test</vt:lpstr>
      <vt:lpstr>Mutation-Train</vt:lpstr>
      <vt:lpstr>Mutation-Test</vt:lpstr>
      <vt:lpstr>Last-Layer</vt:lpstr>
      <vt:lpstr>Last_Layer 5-28-2020</vt:lpstr>
      <vt:lpstr>Analysis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2020-05-28T22:28:55Z</dcterms:modified>
</cp:coreProperties>
</file>