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ownem\Google Drive\Edu\HF1012 Matematisk statistik\"/>
    </mc:Choice>
  </mc:AlternateContent>
  <xr:revisionPtr revIDLastSave="0" documentId="13_ncr:1_{C81745B8-72A6-4916-BB41-B819B4F05DDC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Uppg1" sheetId="1" r:id="rId1"/>
    <sheet name="Uppg2" sheetId="2" r:id="rId2"/>
    <sheet name="Uppg3" sheetId="3" r:id="rId3"/>
    <sheet name="Uppg1 (2)" sheetId="5" r:id="rId4"/>
  </sheets>
  <definedNames>
    <definedName name="_xlchart.v1.0" hidden="1">Uppg1!$F$13:$F$16</definedName>
    <definedName name="_xlchart.v1.1" hidden="1">Uppg1!$G$13:$G$16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5" l="1"/>
  <c r="E3" i="5"/>
  <c r="B3" i="5"/>
  <c r="B4" i="5"/>
  <c r="B5" i="5"/>
  <c r="B6" i="5"/>
  <c r="B7" i="5"/>
  <c r="B8" i="5"/>
  <c r="B9" i="5"/>
  <c r="B10" i="5"/>
  <c r="B11" i="5"/>
  <c r="A11" i="5"/>
  <c r="A10" i="5"/>
  <c r="A8" i="5"/>
  <c r="A7" i="5"/>
  <c r="A6" i="5"/>
  <c r="A4" i="5"/>
  <c r="A3" i="5"/>
  <c r="A2" i="5"/>
  <c r="B2" i="2"/>
  <c r="E19" i="3"/>
  <c r="E21" i="3"/>
  <c r="E24" i="3"/>
  <c r="H24" i="3"/>
  <c r="H22" i="3"/>
  <c r="B27" i="3"/>
  <c r="F20" i="3" s="1"/>
  <c r="A27" i="3"/>
  <c r="E20" i="3" s="1"/>
  <c r="H10" i="3"/>
  <c r="H8" i="3"/>
  <c r="D7" i="3"/>
  <c r="B13" i="3"/>
  <c r="F10" i="3" s="1"/>
  <c r="A13" i="3"/>
  <c r="E4" i="3" s="1"/>
  <c r="B17" i="2"/>
  <c r="B14" i="2"/>
  <c r="B11" i="2"/>
  <c r="B8" i="2"/>
  <c r="B5" i="2"/>
  <c r="A2" i="1"/>
  <c r="C2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G35" i="1" l="1"/>
  <c r="E6" i="5"/>
  <c r="E2" i="5"/>
  <c r="E9" i="5"/>
  <c r="E6" i="3"/>
  <c r="D18" i="3"/>
  <c r="F19" i="3"/>
  <c r="F9" i="3"/>
  <c r="D24" i="3"/>
  <c r="E18" i="3"/>
  <c r="F4" i="3"/>
  <c r="D23" i="3"/>
  <c r="F18" i="3"/>
  <c r="D4" i="3"/>
  <c r="D22" i="3"/>
  <c r="F24" i="3"/>
  <c r="E23" i="3"/>
  <c r="D21" i="3"/>
  <c r="F23" i="3"/>
  <c r="E22" i="3"/>
  <c r="D20" i="3"/>
  <c r="F22" i="3"/>
  <c r="D8" i="3"/>
  <c r="D19" i="3"/>
  <c r="H20" i="3" s="1"/>
  <c r="F21" i="3"/>
  <c r="E10" i="3"/>
  <c r="F8" i="3"/>
  <c r="D5" i="3"/>
  <c r="H6" i="3" s="1"/>
  <c r="E9" i="3"/>
  <c r="F5" i="3"/>
  <c r="D10" i="3"/>
  <c r="E8" i="3"/>
  <c r="F6" i="3"/>
  <c r="E5" i="3"/>
  <c r="D9" i="3"/>
  <c r="E7" i="3"/>
  <c r="F7" i="3"/>
  <c r="D6" i="3"/>
  <c r="D10" i="1"/>
  <c r="D28" i="1"/>
  <c r="D26" i="1"/>
  <c r="D20" i="1"/>
  <c r="D18" i="1"/>
  <c r="D14" i="1"/>
  <c r="D12" i="1"/>
  <c r="D6" i="1"/>
  <c r="D25" i="1"/>
  <c r="D17" i="1"/>
  <c r="D9" i="1"/>
  <c r="D2" i="1"/>
  <c r="D24" i="1"/>
  <c r="D16" i="1"/>
  <c r="D8" i="1"/>
  <c r="D31" i="1"/>
  <c r="D23" i="1"/>
  <c r="D15" i="1"/>
  <c r="D7" i="1"/>
  <c r="D30" i="1"/>
  <c r="D22" i="1"/>
  <c r="D29" i="1"/>
  <c r="D21" i="1"/>
  <c r="D13" i="1"/>
  <c r="D5" i="1"/>
  <c r="D4" i="1"/>
  <c r="D27" i="1"/>
  <c r="D19" i="1"/>
  <c r="D11" i="1"/>
  <c r="D3" i="1"/>
  <c r="G14" i="1"/>
  <c r="G15" i="1"/>
  <c r="G31" i="1"/>
  <c r="G32" i="1"/>
  <c r="G16" i="1"/>
  <c r="G13" i="1"/>
  <c r="G10" i="1"/>
  <c r="G9" i="1"/>
  <c r="G8" i="1"/>
  <c r="G2" i="1"/>
  <c r="G3" i="1" s="1"/>
  <c r="G38" i="1" l="1"/>
  <c r="H18" i="3"/>
  <c r="H4" i="3"/>
  <c r="B21" i="1"/>
  <c r="B2" i="1"/>
  <c r="B30" i="1"/>
  <c r="B15" i="1"/>
  <c r="B26" i="1"/>
  <c r="B24" i="1"/>
  <c r="B22" i="1"/>
  <c r="B19" i="1"/>
  <c r="B20" i="1"/>
  <c r="B27" i="1"/>
  <c r="B14" i="1"/>
  <c r="B25" i="1"/>
  <c r="B8" i="1"/>
  <c r="B28" i="1"/>
  <c r="B4" i="1"/>
  <c r="B18" i="1"/>
  <c r="B23" i="1"/>
  <c r="B13" i="1"/>
  <c r="B5" i="1"/>
  <c r="B29" i="1"/>
  <c r="B9" i="1"/>
  <c r="B16" i="1"/>
  <c r="B10" i="1"/>
  <c r="B11" i="1"/>
  <c r="B6" i="1"/>
  <c r="B31" i="1"/>
  <c r="B7" i="1"/>
  <c r="B12" i="1"/>
  <c r="B17" i="1"/>
  <c r="B3" i="1"/>
  <c r="G4" i="1" l="1"/>
  <c r="G5" i="1" s="1"/>
</calcChain>
</file>

<file path=xl/sharedStrings.xml><?xml version="1.0" encoding="utf-8"?>
<sst xmlns="http://schemas.openxmlformats.org/spreadsheetml/2006/main" count="69" uniqueCount="39">
  <si>
    <t>Medelvärde</t>
  </si>
  <si>
    <t>Summa</t>
  </si>
  <si>
    <t>Slumptal</t>
  </si>
  <si>
    <t>Dif^2</t>
  </si>
  <si>
    <t>Varians</t>
  </si>
  <si>
    <t>Standardavvikelse</t>
  </si>
  <si>
    <r>
      <t xml:space="preserve">b) </t>
    </r>
    <r>
      <rPr>
        <b/>
        <sz val="11"/>
        <color theme="1"/>
        <rFont val="Calibri"/>
        <family val="2"/>
        <scheme val="minor"/>
      </rPr>
      <t>Med excels funktioner</t>
    </r>
  </si>
  <si>
    <r>
      <t xml:space="preserve">a) </t>
    </r>
    <r>
      <rPr>
        <b/>
        <sz val="11"/>
        <color theme="1"/>
        <rFont val="Calibri"/>
        <family val="2"/>
        <scheme val="minor"/>
      </rPr>
      <t>Utan excels funktioner</t>
    </r>
  </si>
  <si>
    <t>c)</t>
  </si>
  <si>
    <t>d)</t>
  </si>
  <si>
    <t>e)</t>
  </si>
  <si>
    <t>Största talet</t>
  </si>
  <si>
    <t>Minsta talet</t>
  </si>
  <si>
    <t>F1 0-24</t>
  </si>
  <si>
    <t>F2 25-49</t>
  </si>
  <si>
    <t>F3 50-74</t>
  </si>
  <si>
    <t>F4 74-100</t>
  </si>
  <si>
    <t>f)</t>
  </si>
  <si>
    <t>g)</t>
  </si>
  <si>
    <t>a)</t>
  </si>
  <si>
    <t>b)</t>
  </si>
  <si>
    <t>Fyrtal</t>
  </si>
  <si>
    <t>Samma färg</t>
  </si>
  <si>
    <t>Två par</t>
  </si>
  <si>
    <t>Ett par</t>
  </si>
  <si>
    <t>Royal Flush</t>
  </si>
  <si>
    <t>X</t>
  </si>
  <si>
    <t>Y</t>
  </si>
  <si>
    <t>Korrelationskoefficient</t>
  </si>
  <si>
    <t>Medel</t>
  </si>
  <si>
    <t>(x-xm)^2</t>
  </si>
  <si>
    <t>(x-xm)(y-ym)</t>
  </si>
  <si>
    <t>(y-ym)^2</t>
  </si>
  <si>
    <t>Kovarians</t>
  </si>
  <si>
    <t>Korrelationskoefficient (Excel)</t>
  </si>
  <si>
    <t>Kovarians (Excel)</t>
  </si>
  <si>
    <t>P</t>
  </si>
  <si>
    <t>Q</t>
  </si>
  <si>
    <t>Kåk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</si>
</sst>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%"/>
    <numFmt numFmtId="167" formatCode="0.000%"/>
    <numFmt numFmtId="168" formatCode="0.0000000%"/>
    <numFmt numFmtId="169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8" fontId="0" fillId="0" borderId="0" xfId="0" applyNumberFormat="1"/>
    <xf numFmtId="0" fontId="2" fillId="2" borderId="0" xfId="0" applyFont="1" applyFill="1"/>
    <xf numFmtId="0" fontId="1" fillId="2" borderId="0" xfId="0" applyFont="1" applyFill="1"/>
    <xf numFmtId="0" fontId="0" fillId="3" borderId="0" xfId="0" applyFill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Uppg3!$B$3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Uppg3!$A$4:$A$10</c:f>
              <c:numCache>
                <c:formatCode>General</c:formatCode>
                <c:ptCount val="7"/>
                <c:pt idx="0">
                  <c:v>34</c:v>
                </c:pt>
                <c:pt idx="1">
                  <c:v>36</c:v>
                </c:pt>
                <c:pt idx="2">
                  <c:v>36</c:v>
                </c:pt>
                <c:pt idx="3">
                  <c:v>49</c:v>
                </c:pt>
                <c:pt idx="4">
                  <c:v>52</c:v>
                </c:pt>
                <c:pt idx="5">
                  <c:v>22</c:v>
                </c:pt>
                <c:pt idx="6">
                  <c:v>24</c:v>
                </c:pt>
              </c:numCache>
            </c:numRef>
          </c:xVal>
          <c:yVal>
            <c:numRef>
              <c:f>Uppg3!$B$4:$B$10</c:f>
              <c:numCache>
                <c:formatCode>General</c:formatCode>
                <c:ptCount val="7"/>
                <c:pt idx="0">
                  <c:v>70</c:v>
                </c:pt>
                <c:pt idx="1">
                  <c:v>69</c:v>
                </c:pt>
                <c:pt idx="2">
                  <c:v>80</c:v>
                </c:pt>
                <c:pt idx="3">
                  <c:v>101</c:v>
                </c:pt>
                <c:pt idx="4">
                  <c:v>112</c:v>
                </c:pt>
                <c:pt idx="5">
                  <c:v>55</c:v>
                </c:pt>
                <c:pt idx="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F-4BAC-91BB-6F845B946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228784"/>
        <c:axId val="1864731840"/>
      </c:scatterChart>
      <c:valAx>
        <c:axId val="17872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4731840"/>
        <c:crosses val="autoZero"/>
        <c:crossBetween val="midCat"/>
      </c:valAx>
      <c:valAx>
        <c:axId val="18647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8722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Uppg3!$B$17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Uppg3!$A$18:$A$24</c:f>
              <c:numCache>
                <c:formatCode>General</c:formatCode>
                <c:ptCount val="7"/>
                <c:pt idx="0">
                  <c:v>22</c:v>
                </c:pt>
                <c:pt idx="1">
                  <c:v>18</c:v>
                </c:pt>
                <c:pt idx="2">
                  <c:v>18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26</c:v>
                </c:pt>
              </c:numCache>
            </c:numRef>
          </c:xVal>
          <c:yVal>
            <c:numRef>
              <c:f>Uppg3!$B$18:$B$24</c:f>
              <c:numCache>
                <c:formatCode>General</c:formatCode>
                <c:ptCount val="7"/>
                <c:pt idx="0">
                  <c:v>23</c:v>
                </c:pt>
                <c:pt idx="1">
                  <c:v>14</c:v>
                </c:pt>
                <c:pt idx="2">
                  <c:v>34</c:v>
                </c:pt>
                <c:pt idx="3">
                  <c:v>11</c:v>
                </c:pt>
                <c:pt idx="4">
                  <c:v>15</c:v>
                </c:pt>
                <c:pt idx="5">
                  <c:v>30</c:v>
                </c:pt>
                <c:pt idx="6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B-4D1D-A249-30FB44166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058304"/>
        <c:axId val="1862057888"/>
      </c:scatterChart>
      <c:valAx>
        <c:axId val="186205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2057888"/>
        <c:crosses val="autoZero"/>
        <c:crossBetween val="midCat"/>
      </c:valAx>
      <c:valAx>
        <c:axId val="18620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205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82E31718-1765-4C40-9464-D4CFFAE9F779}">
          <cx:dataLabels pos="in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18</xdr:row>
      <xdr:rowOff>19050</xdr:rowOff>
    </xdr:from>
    <xdr:to>
      <xdr:col>9</xdr:col>
      <xdr:colOff>30480</xdr:colOff>
      <xdr:row>28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26AC3A6-96B6-4DA5-A02E-B94854FAC7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6200" y="3310890"/>
              <a:ext cx="271272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601980</xdr:colOff>
      <xdr:row>7</xdr:row>
      <xdr:rowOff>76200</xdr:rowOff>
    </xdr:from>
    <xdr:to>
      <xdr:col>19</xdr:col>
      <xdr:colOff>53609</xdr:colOff>
      <xdr:row>14</xdr:row>
      <xdr:rowOff>91552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33C743-2FB3-4343-AAF5-092F06D31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4120" y="1356360"/>
          <a:ext cx="3109229" cy="1295512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</xdr:colOff>
      <xdr:row>15</xdr:row>
      <xdr:rowOff>152400</xdr:rowOff>
    </xdr:from>
    <xdr:to>
      <xdr:col>17</xdr:col>
      <xdr:colOff>175432</xdr:colOff>
      <xdr:row>18</xdr:row>
      <xdr:rowOff>99103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A06469-6C0B-4779-9B3E-2CCB0FDAB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34600" y="2895600"/>
          <a:ext cx="1981372" cy="495343"/>
        </a:xfrm>
        <a:prstGeom prst="rect">
          <a:avLst/>
        </a:prstGeom>
      </xdr:spPr>
    </xdr:pic>
    <xdr:clientData/>
  </xdr:twoCellAnchor>
  <xdr:twoCellAnchor>
    <xdr:from>
      <xdr:col>8</xdr:col>
      <xdr:colOff>480060</xdr:colOff>
      <xdr:row>1</xdr:row>
      <xdr:rowOff>15240</xdr:rowOff>
    </xdr:from>
    <xdr:to>
      <xdr:col>13</xdr:col>
      <xdr:colOff>213360</xdr:colOff>
      <xdr:row>10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0CACBC-564D-43FC-BF10-F735162F4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518160</xdr:colOff>
      <xdr:row>15</xdr:row>
      <xdr:rowOff>160020</xdr:rowOff>
    </xdr:from>
    <xdr:to>
      <xdr:col>13</xdr:col>
      <xdr:colOff>182880</xdr:colOff>
      <xdr:row>24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E4D6FB-3C80-47D0-833F-355FD3AA6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workbookViewId="0">
      <selection activeCell="G8" sqref="G8"/>
    </sheetView>
  </sheetViews>
  <sheetFormatPr defaultRowHeight="14.4" x14ac:dyDescent="0.3"/>
  <cols>
    <col min="1" max="1" width="9.6640625" customWidth="1"/>
    <col min="3" max="3" width="12" customWidth="1"/>
    <col min="4" max="4" width="13.88671875" customWidth="1"/>
    <col min="5" max="5" width="12.109375" customWidth="1"/>
    <col min="6" max="6" width="10.44140625" customWidth="1"/>
    <col min="7" max="7" width="11" customWidth="1"/>
  </cols>
  <sheetData>
    <row r="1" spans="1:7" x14ac:dyDescent="0.3">
      <c r="A1" s="1" t="s">
        <v>2</v>
      </c>
      <c r="B1" s="1" t="s">
        <v>3</v>
      </c>
      <c r="C1" s="1" t="s">
        <v>17</v>
      </c>
      <c r="D1" s="1" t="s">
        <v>18</v>
      </c>
      <c r="F1" t="s">
        <v>7</v>
      </c>
    </row>
    <row r="2" spans="1:7" x14ac:dyDescent="0.3">
      <c r="A2">
        <f ca="1">RANDBETWEEN(400, 500)</f>
        <v>441</v>
      </c>
      <c r="B2" s="2">
        <f t="shared" ref="B2:B31" ca="1" si="0">POWER(A2-$G$3,  2)</f>
        <v>22.721111111110968</v>
      </c>
      <c r="C2" s="3">
        <f ca="1">POWER(A2 / 220, 2) / (2+A2/250)</f>
        <v>1.0675351964237092</v>
      </c>
      <c r="D2">
        <f ca="1">IF(ISEVEN(A2), A2, 0)</f>
        <v>0</v>
      </c>
      <c r="F2" t="s">
        <v>1</v>
      </c>
      <c r="G2">
        <f ca="1">SUM(A2:A31)</f>
        <v>13373</v>
      </c>
    </row>
    <row r="3" spans="1:7" x14ac:dyDescent="0.3">
      <c r="A3">
        <f t="shared" ref="A3:A31" ca="1" si="1">RANDBETWEEN(400, 500)</f>
        <v>452</v>
      </c>
      <c r="B3" s="2">
        <f t="shared" ca="1" si="0"/>
        <v>38.854444444444631</v>
      </c>
      <c r="C3" s="3">
        <f t="shared" ref="C3:C31" ca="1" si="2">POWER(A3 / 220, 2) / (2+A3/250)</f>
        <v>1.1084971178554068</v>
      </c>
      <c r="D3">
        <f t="shared" ref="D3:D31" ca="1" si="3">IF(ISEVEN(A3), A3, 0)</f>
        <v>452</v>
      </c>
      <c r="F3" t="s">
        <v>0</v>
      </c>
      <c r="G3">
        <f ca="1">G2/ROWS(A2:A31)</f>
        <v>445.76666666666665</v>
      </c>
    </row>
    <row r="4" spans="1:7" x14ac:dyDescent="0.3">
      <c r="A4">
        <f t="shared" ca="1" si="1"/>
        <v>488</v>
      </c>
      <c r="B4" s="2">
        <f t="shared" ca="1" si="0"/>
        <v>1783.6544444444457</v>
      </c>
      <c r="C4" s="3">
        <f t="shared" ca="1" si="2"/>
        <v>1.2450229196640681</v>
      </c>
      <c r="D4">
        <f t="shared" ca="1" si="3"/>
        <v>488</v>
      </c>
      <c r="F4" t="s">
        <v>4</v>
      </c>
      <c r="G4" s="2">
        <f ca="1">SUM(B2:B31)/(ROWS(A2:A31)-1)</f>
        <v>918.94367816091949</v>
      </c>
    </row>
    <row r="5" spans="1:7" x14ac:dyDescent="0.3">
      <c r="A5">
        <f t="shared" ca="1" si="1"/>
        <v>408</v>
      </c>
      <c r="B5" s="2">
        <f t="shared" ca="1" si="0"/>
        <v>1426.32111111111</v>
      </c>
      <c r="C5" s="3">
        <f t="shared" ca="1" si="2"/>
        <v>0.94695452725088292</v>
      </c>
      <c r="D5">
        <f t="shared" ca="1" si="3"/>
        <v>408</v>
      </c>
      <c r="F5" t="s">
        <v>5</v>
      </c>
      <c r="G5" s="2">
        <f ca="1">SQRT(G4)</f>
        <v>30.314083825194512</v>
      </c>
    </row>
    <row r="6" spans="1:7" x14ac:dyDescent="0.3">
      <c r="A6">
        <f t="shared" ca="1" si="1"/>
        <v>422</v>
      </c>
      <c r="B6" s="2">
        <f t="shared" ca="1" si="0"/>
        <v>564.85444444444374</v>
      </c>
      <c r="C6" s="3">
        <f t="shared" ca="1" si="2"/>
        <v>0.99767393915490943</v>
      </c>
      <c r="D6">
        <f t="shared" ca="1" si="3"/>
        <v>422</v>
      </c>
    </row>
    <row r="7" spans="1:7" x14ac:dyDescent="0.3">
      <c r="A7">
        <f t="shared" ca="1" si="1"/>
        <v>435</v>
      </c>
      <c r="B7" s="2">
        <f t="shared" ca="1" si="0"/>
        <v>115.92111111111079</v>
      </c>
      <c r="C7" s="3">
        <f t="shared" ca="1" si="2"/>
        <v>1.0453495823573606</v>
      </c>
      <c r="D7">
        <f t="shared" ca="1" si="3"/>
        <v>0</v>
      </c>
      <c r="F7" t="s">
        <v>6</v>
      </c>
    </row>
    <row r="8" spans="1:7" x14ac:dyDescent="0.3">
      <c r="A8">
        <f t="shared" ca="1" si="1"/>
        <v>477</v>
      </c>
      <c r="B8" s="2">
        <f t="shared" ca="1" si="0"/>
        <v>975.52111111111208</v>
      </c>
      <c r="C8" s="3">
        <f t="shared" ca="1" si="2"/>
        <v>1.2029202652748756</v>
      </c>
      <c r="D8">
        <f t="shared" ca="1" si="3"/>
        <v>0</v>
      </c>
      <c r="F8" t="s">
        <v>0</v>
      </c>
      <c r="G8">
        <f ca="1">AVERAGE(A2:A31)</f>
        <v>445.76666666666665</v>
      </c>
    </row>
    <row r="9" spans="1:7" x14ac:dyDescent="0.3">
      <c r="A9">
        <f t="shared" ca="1" si="1"/>
        <v>431</v>
      </c>
      <c r="B9" s="2">
        <f t="shared" ca="1" si="0"/>
        <v>218.05444444444399</v>
      </c>
      <c r="C9" s="3">
        <f t="shared" ca="1" si="2"/>
        <v>1.0306222314937283</v>
      </c>
      <c r="D9">
        <f t="shared" ca="1" si="3"/>
        <v>0</v>
      </c>
      <c r="F9" t="s">
        <v>4</v>
      </c>
      <c r="G9" s="2">
        <f ca="1">_xlfn.VAR.S(A2:A31)</f>
        <v>918.94367816091949</v>
      </c>
    </row>
    <row r="10" spans="1:7" ht="14.4" customHeight="1" x14ac:dyDescent="0.3">
      <c r="A10">
        <f t="shared" ca="1" si="1"/>
        <v>480</v>
      </c>
      <c r="B10" s="2">
        <f t="shared" ca="1" si="0"/>
        <v>1171.9211111111122</v>
      </c>
      <c r="C10" s="3">
        <f t="shared" ca="1" si="2"/>
        <v>1.2143700455388766</v>
      </c>
      <c r="D10">
        <f t="shared" ca="1" si="3"/>
        <v>480</v>
      </c>
      <c r="F10" t="s">
        <v>5</v>
      </c>
      <c r="G10" s="2">
        <f ca="1">_xlfn.STDEV.S(A2:A31)</f>
        <v>30.314083825194512</v>
      </c>
    </row>
    <row r="11" spans="1:7" x14ac:dyDescent="0.3">
      <c r="A11">
        <f t="shared" ca="1" si="1"/>
        <v>480</v>
      </c>
      <c r="B11" s="2">
        <f t="shared" ca="1" si="0"/>
        <v>1171.9211111111122</v>
      </c>
      <c r="C11" s="3">
        <f t="shared" ca="1" si="2"/>
        <v>1.2143700455388766</v>
      </c>
      <c r="D11">
        <f t="shared" ca="1" si="3"/>
        <v>480</v>
      </c>
    </row>
    <row r="12" spans="1:7" x14ac:dyDescent="0.3">
      <c r="A12">
        <f t="shared" ca="1" si="1"/>
        <v>420</v>
      </c>
      <c r="B12" s="2">
        <f t="shared" ca="1" si="0"/>
        <v>663.92111111111035</v>
      </c>
      <c r="C12" s="3">
        <f t="shared" ca="1" si="2"/>
        <v>0.99038807042759636</v>
      </c>
      <c r="D12">
        <f t="shared" ca="1" si="3"/>
        <v>420</v>
      </c>
      <c r="F12" t="s">
        <v>8</v>
      </c>
    </row>
    <row r="13" spans="1:7" x14ac:dyDescent="0.3">
      <c r="A13">
        <f t="shared" ca="1" si="1"/>
        <v>481</v>
      </c>
      <c r="B13" s="2">
        <f t="shared" ca="1" si="0"/>
        <v>1241.3877777777789</v>
      </c>
      <c r="C13" s="3">
        <f t="shared" ca="1" si="2"/>
        <v>1.2181921382296697</v>
      </c>
      <c r="D13">
        <f t="shared" ca="1" si="3"/>
        <v>0</v>
      </c>
      <c r="F13" t="s">
        <v>13</v>
      </c>
      <c r="G13">
        <f ca="1">COUNTIFS(A2:A31, "&gt;=400", A2:A31, "&lt;425")</f>
        <v>10</v>
      </c>
    </row>
    <row r="14" spans="1:7" x14ac:dyDescent="0.3">
      <c r="A14">
        <f t="shared" ca="1" si="1"/>
        <v>452</v>
      </c>
      <c r="B14" s="2">
        <f t="shared" ca="1" si="0"/>
        <v>38.854444444444631</v>
      </c>
      <c r="C14" s="3">
        <f t="shared" ca="1" si="2"/>
        <v>1.1084971178554068</v>
      </c>
      <c r="D14">
        <f t="shared" ca="1" si="3"/>
        <v>452</v>
      </c>
      <c r="F14" t="s">
        <v>14</v>
      </c>
      <c r="G14">
        <f ca="1">COUNTIFS(A3:A32, "&gt;=425", A3:A32, "&lt;450")</f>
        <v>4</v>
      </c>
    </row>
    <row r="15" spans="1:7" x14ac:dyDescent="0.3">
      <c r="A15">
        <f t="shared" ca="1" si="1"/>
        <v>483</v>
      </c>
      <c r="B15" s="2">
        <f t="shared" ca="1" si="0"/>
        <v>1386.3211111111123</v>
      </c>
      <c r="C15" s="3">
        <f t="shared" ca="1" si="2"/>
        <v>1.2258445221660796</v>
      </c>
      <c r="D15">
        <f t="shared" ca="1" si="3"/>
        <v>0</v>
      </c>
      <c r="F15" t="s">
        <v>15</v>
      </c>
      <c r="G15">
        <f ca="1">COUNTIFS(A4:A33, "&gt;=450", A4:A33, "&lt;475")</f>
        <v>5</v>
      </c>
    </row>
    <row r="16" spans="1:7" x14ac:dyDescent="0.3">
      <c r="A16">
        <f t="shared" ca="1" si="1"/>
        <v>407</v>
      </c>
      <c r="B16" s="2">
        <f t="shared" ca="1" si="0"/>
        <v>1502.8544444444433</v>
      </c>
      <c r="C16" s="3">
        <f t="shared" ca="1" si="2"/>
        <v>0.94335722160970237</v>
      </c>
      <c r="D16">
        <f t="shared" ca="1" si="3"/>
        <v>0</v>
      </c>
      <c r="F16" t="s">
        <v>16</v>
      </c>
      <c r="G16">
        <f ca="1">COUNTIFS(A5:A34, "&gt;=475", A5:A34, "&lt;=500")</f>
        <v>8</v>
      </c>
    </row>
    <row r="17" spans="1:7" x14ac:dyDescent="0.3">
      <c r="A17">
        <f t="shared" ca="1" si="1"/>
        <v>414</v>
      </c>
      <c r="B17" s="2">
        <f t="shared" ca="1" si="0"/>
        <v>1009.1211111111102</v>
      </c>
      <c r="C17" s="3">
        <f t="shared" ca="1" si="2"/>
        <v>0.96861041286145733</v>
      </c>
      <c r="D17">
        <f t="shared" ca="1" si="3"/>
        <v>414</v>
      </c>
    </row>
    <row r="18" spans="1:7" x14ac:dyDescent="0.3">
      <c r="A18">
        <f t="shared" ca="1" si="1"/>
        <v>455</v>
      </c>
      <c r="B18" s="2">
        <f t="shared" ca="1" si="0"/>
        <v>85.254444444444729</v>
      </c>
      <c r="C18" s="3">
        <f t="shared" ca="1" si="2"/>
        <v>1.1197319458266628</v>
      </c>
      <c r="D18">
        <f t="shared" ca="1" si="3"/>
        <v>0</v>
      </c>
      <c r="F18" t="s">
        <v>9</v>
      </c>
    </row>
    <row r="19" spans="1:7" x14ac:dyDescent="0.3">
      <c r="A19">
        <f t="shared" ca="1" si="1"/>
        <v>421</v>
      </c>
      <c r="B19" s="2">
        <f t="shared" ca="1" si="0"/>
        <v>613.38777777777705</v>
      </c>
      <c r="C19" s="3">
        <f t="shared" ca="1" si="2"/>
        <v>0.99402935185434427</v>
      </c>
      <c r="D19">
        <f t="shared" ca="1" si="3"/>
        <v>0</v>
      </c>
    </row>
    <row r="20" spans="1:7" x14ac:dyDescent="0.3">
      <c r="A20">
        <f t="shared" ca="1" si="1"/>
        <v>499</v>
      </c>
      <c r="B20" s="2">
        <f t="shared" ca="1" si="0"/>
        <v>2833.7877777777794</v>
      </c>
      <c r="C20" s="3">
        <f t="shared" ca="1" si="2"/>
        <v>1.2874496397223669</v>
      </c>
      <c r="D20">
        <f t="shared" ca="1" si="3"/>
        <v>0</v>
      </c>
    </row>
    <row r="21" spans="1:7" x14ac:dyDescent="0.3">
      <c r="A21">
        <f t="shared" ca="1" si="1"/>
        <v>477</v>
      </c>
      <c r="B21" s="2">
        <f t="shared" ca="1" si="0"/>
        <v>975.52111111111208</v>
      </c>
      <c r="C21" s="3">
        <f t="shared" ca="1" si="2"/>
        <v>1.2029202652748756</v>
      </c>
      <c r="D21">
        <f t="shared" ca="1" si="3"/>
        <v>0</v>
      </c>
    </row>
    <row r="22" spans="1:7" x14ac:dyDescent="0.3">
      <c r="A22">
        <f t="shared" ca="1" si="1"/>
        <v>450</v>
      </c>
      <c r="B22" s="2">
        <f t="shared" ca="1" si="0"/>
        <v>17.921111111111241</v>
      </c>
      <c r="C22" s="3">
        <f t="shared" ca="1" si="2"/>
        <v>1.1010221835580689</v>
      </c>
      <c r="D22">
        <f t="shared" ca="1" si="3"/>
        <v>450</v>
      </c>
    </row>
    <row r="23" spans="1:7" x14ac:dyDescent="0.3">
      <c r="A23">
        <f t="shared" ca="1" si="1"/>
        <v>402</v>
      </c>
      <c r="B23" s="2">
        <f t="shared" ca="1" si="0"/>
        <v>1915.5211111111098</v>
      </c>
      <c r="C23" s="3">
        <f t="shared" ca="1" si="2"/>
        <v>0.9254228436348978</v>
      </c>
      <c r="D23">
        <f t="shared" ca="1" si="3"/>
        <v>402</v>
      </c>
    </row>
    <row r="24" spans="1:7" x14ac:dyDescent="0.3">
      <c r="A24">
        <f t="shared" ca="1" si="1"/>
        <v>432</v>
      </c>
      <c r="B24" s="2">
        <f t="shared" ca="1" si="0"/>
        <v>189.52111111111068</v>
      </c>
      <c r="C24" s="3">
        <f t="shared" ca="1" si="2"/>
        <v>1.0342992941510305</v>
      </c>
      <c r="D24">
        <f t="shared" ca="1" si="3"/>
        <v>432</v>
      </c>
    </row>
    <row r="25" spans="1:7" x14ac:dyDescent="0.3">
      <c r="A25">
        <f t="shared" ca="1" si="1"/>
        <v>455</v>
      </c>
      <c r="B25" s="2">
        <f t="shared" ca="1" si="0"/>
        <v>85.254444444444729</v>
      </c>
      <c r="C25" s="3">
        <f t="shared" ca="1" si="2"/>
        <v>1.1197319458266628</v>
      </c>
      <c r="D25">
        <f t="shared" ca="1" si="3"/>
        <v>0</v>
      </c>
    </row>
    <row r="26" spans="1:7" x14ac:dyDescent="0.3">
      <c r="A26">
        <f t="shared" ca="1" si="1"/>
        <v>452</v>
      </c>
      <c r="B26" s="2">
        <f t="shared" ca="1" si="0"/>
        <v>38.854444444444631</v>
      </c>
      <c r="C26" s="3">
        <f t="shared" ca="1" si="2"/>
        <v>1.1084971178554068</v>
      </c>
      <c r="D26">
        <f t="shared" ca="1" si="3"/>
        <v>452</v>
      </c>
    </row>
    <row r="27" spans="1:7" x14ac:dyDescent="0.3">
      <c r="A27">
        <f t="shared" ca="1" si="1"/>
        <v>401</v>
      </c>
      <c r="B27" s="2">
        <f t="shared" ca="1" si="0"/>
        <v>2004.0544444444431</v>
      </c>
      <c r="C27" s="3">
        <f t="shared" ca="1" si="2"/>
        <v>0.92184647911870188</v>
      </c>
      <c r="D27">
        <f t="shared" ca="1" si="3"/>
        <v>0</v>
      </c>
    </row>
    <row r="28" spans="1:7" x14ac:dyDescent="0.3">
      <c r="A28">
        <f t="shared" ca="1" si="1"/>
        <v>496</v>
      </c>
      <c r="B28" s="2">
        <f t="shared" ca="1" si="0"/>
        <v>2523.3877777777793</v>
      </c>
      <c r="C28" s="3">
        <f t="shared" ca="1" si="2"/>
        <v>1.2758471904145507</v>
      </c>
      <c r="D28">
        <f t="shared" ca="1" si="3"/>
        <v>496</v>
      </c>
    </row>
    <row r="29" spans="1:7" x14ac:dyDescent="0.3">
      <c r="A29">
        <f t="shared" ca="1" si="1"/>
        <v>421</v>
      </c>
      <c r="B29" s="2">
        <f t="shared" ca="1" si="0"/>
        <v>613.38777777777705</v>
      </c>
      <c r="C29" s="3">
        <f t="shared" ca="1" si="2"/>
        <v>0.99402935185434427</v>
      </c>
      <c r="D29">
        <f t="shared" ca="1" si="3"/>
        <v>0</v>
      </c>
    </row>
    <row r="30" spans="1:7" x14ac:dyDescent="0.3">
      <c r="A30">
        <f t="shared" ca="1" si="1"/>
        <v>429</v>
      </c>
      <c r="B30" s="2">
        <f t="shared" ca="1" si="0"/>
        <v>281.12111111111062</v>
      </c>
      <c r="C30" s="3">
        <f t="shared" ca="1" si="2"/>
        <v>1.0232777179763186</v>
      </c>
      <c r="D30">
        <f t="shared" ca="1" si="3"/>
        <v>0</v>
      </c>
      <c r="F30" t="s">
        <v>10</v>
      </c>
    </row>
    <row r="31" spans="1:7" x14ac:dyDescent="0.3">
      <c r="A31">
        <f t="shared" ca="1" si="1"/>
        <v>412</v>
      </c>
      <c r="B31" s="2">
        <f t="shared" ca="1" si="0"/>
        <v>1140.1877777777768</v>
      </c>
      <c r="C31" s="3">
        <f t="shared" ca="1" si="2"/>
        <v>0.96137813542119777</v>
      </c>
      <c r="D31">
        <f t="shared" ca="1" si="3"/>
        <v>412</v>
      </c>
      <c r="F31" t="s">
        <v>11</v>
      </c>
      <c r="G31">
        <f ca="1">MAX(A2:A31)</f>
        <v>499</v>
      </c>
    </row>
    <row r="32" spans="1:7" x14ac:dyDescent="0.3">
      <c r="F32" t="s">
        <v>12</v>
      </c>
      <c r="G32">
        <f ca="1">MIN(A2:A31)</f>
        <v>401</v>
      </c>
    </row>
    <row r="34" spans="6:7" x14ac:dyDescent="0.3">
      <c r="F34" t="s">
        <v>17</v>
      </c>
    </row>
    <row r="35" spans="6:7" x14ac:dyDescent="0.3">
      <c r="F35" t="s">
        <v>1</v>
      </c>
      <c r="G35" s="3">
        <f ca="1">SUM(C2:C31)</f>
        <v>32.59768881619204</v>
      </c>
    </row>
    <row r="37" spans="6:7" x14ac:dyDescent="0.3">
      <c r="F37" t="s">
        <v>18</v>
      </c>
    </row>
    <row r="38" spans="6:7" x14ac:dyDescent="0.3">
      <c r="F38" t="s">
        <v>1</v>
      </c>
      <c r="G38">
        <f ca="1">SUM(D2:D31)</f>
        <v>6660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B8838-6E55-49D5-A973-E9504CBA9145}">
  <dimension ref="A1:B17"/>
  <sheetViews>
    <sheetView tabSelected="1" workbookViewId="0">
      <selection activeCell="F14" sqref="F14"/>
    </sheetView>
  </sheetViews>
  <sheetFormatPr defaultRowHeight="14.4" x14ac:dyDescent="0.3"/>
  <cols>
    <col min="1" max="1" width="22.33203125" customWidth="1"/>
    <col min="2" max="2" width="12.33203125" customWidth="1"/>
  </cols>
  <sheetData>
    <row r="1" spans="1:2" x14ac:dyDescent="0.3">
      <c r="A1" s="6" t="s">
        <v>19</v>
      </c>
    </row>
    <row r="2" spans="1:2" x14ac:dyDescent="0.3">
      <c r="A2" t="s">
        <v>38</v>
      </c>
      <c r="B2" s="4">
        <f>COMBIN(13,1) * COMBIN(4,2)*COMBIN(12,1) * COMBIN(4,3)/COMBIN(52,5)</f>
        <v>1.4405762304921968E-3</v>
      </c>
    </row>
    <row r="4" spans="1:2" x14ac:dyDescent="0.3">
      <c r="A4" s="6" t="s">
        <v>20</v>
      </c>
    </row>
    <row r="5" spans="1:2" x14ac:dyDescent="0.3">
      <c r="A5" t="s">
        <v>21</v>
      </c>
      <c r="B5" s="5">
        <f>COMBIN(13,1)*COMBIN(4,4)*COMBIN(12,1)*4/COMBIN(52,5)</f>
        <v>2.4009603841536616E-4</v>
      </c>
    </row>
    <row r="7" spans="1:2" x14ac:dyDescent="0.3">
      <c r="A7" s="6" t="s">
        <v>8</v>
      </c>
    </row>
    <row r="8" spans="1:2" x14ac:dyDescent="0.3">
      <c r="A8" t="s">
        <v>22</v>
      </c>
      <c r="B8" s="4">
        <f>COMBIN(13,5)*4/COMBIN(52,5)</f>
        <v>1.9807923169267707E-3</v>
      </c>
    </row>
    <row r="10" spans="1:2" x14ac:dyDescent="0.3">
      <c r="A10" s="6" t="s">
        <v>9</v>
      </c>
    </row>
    <row r="11" spans="1:2" x14ac:dyDescent="0.3">
      <c r="A11" t="s">
        <v>23</v>
      </c>
      <c r="B11" s="5">
        <f>COMBIN(13,2)*POWER(COMBIN(4,2),2)*COMBIN(11,1)*COMBIN(4,1)/COMBIN(52,5)</f>
        <v>4.7539015606242498E-2</v>
      </c>
    </row>
    <row r="13" spans="1:2" x14ac:dyDescent="0.3">
      <c r="A13" s="6" t="s">
        <v>10</v>
      </c>
    </row>
    <row r="14" spans="1:2" x14ac:dyDescent="0.3">
      <c r="A14" t="s">
        <v>24</v>
      </c>
      <c r="B14" s="5">
        <f>COMBIN(13,1)*COMBIN(4,2)*COMBIN(12,3)*POWER(COMBIN(4,1),3)/COMBIN(52,5)</f>
        <v>0.42256902761104442</v>
      </c>
    </row>
    <row r="16" spans="1:2" x14ac:dyDescent="0.3">
      <c r="A16" s="6" t="s">
        <v>9</v>
      </c>
    </row>
    <row r="17" spans="1:2" x14ac:dyDescent="0.3">
      <c r="A17" t="s">
        <v>25</v>
      </c>
      <c r="B17" s="7">
        <f>COMBIN(4,1)/COMBIN(52,5)</f>
        <v>1.5390771693292702E-6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FD46-B743-4F86-9A1E-CDE83E746C2C}">
  <dimension ref="A2:H27"/>
  <sheetViews>
    <sheetView topLeftCell="A4" workbookViewId="0">
      <selection activeCell="S23" sqref="S23"/>
    </sheetView>
  </sheetViews>
  <sheetFormatPr defaultRowHeight="14.4" x14ac:dyDescent="0.3"/>
  <cols>
    <col min="4" max="4" width="12.6640625" customWidth="1"/>
    <col min="5" max="5" width="9.44140625" customWidth="1"/>
    <col min="8" max="8" width="27.5546875" customWidth="1"/>
  </cols>
  <sheetData>
    <row r="2" spans="1:8" x14ac:dyDescent="0.3">
      <c r="D2" s="6"/>
    </row>
    <row r="3" spans="1:8" x14ac:dyDescent="0.3">
      <c r="A3" s="8" t="s">
        <v>26</v>
      </c>
      <c r="B3" s="9" t="s">
        <v>27</v>
      </c>
      <c r="D3" s="10" t="s">
        <v>31</v>
      </c>
      <c r="E3" s="10" t="s">
        <v>30</v>
      </c>
      <c r="F3" s="10" t="s">
        <v>32</v>
      </c>
      <c r="H3" s="6" t="s">
        <v>33</v>
      </c>
    </row>
    <row r="4" spans="1:8" x14ac:dyDescent="0.3">
      <c r="A4">
        <v>34</v>
      </c>
      <c r="B4">
        <v>70</v>
      </c>
      <c r="D4">
        <f>(A4-$A$13)*(B4-$B$13)</f>
        <v>12.857142857142875</v>
      </c>
      <c r="E4">
        <f>POWER((A4-$A$13),2)</f>
        <v>4.5918367346938904</v>
      </c>
      <c r="F4">
        <f>POWER((B4-$B$13),2)</f>
        <v>36</v>
      </c>
      <c r="H4">
        <f>1/(ROWS(A4:B10)-1)*SUM(D4:D10)</f>
        <v>263.16666666666663</v>
      </c>
    </row>
    <row r="5" spans="1:8" x14ac:dyDescent="0.3">
      <c r="A5">
        <v>36</v>
      </c>
      <c r="B5">
        <v>69</v>
      </c>
      <c r="D5">
        <f t="shared" ref="D5:D10" si="0">(A5-$A$13)*(B5-$B$13)</f>
        <v>1.0000000000000213</v>
      </c>
      <c r="E5">
        <f t="shared" ref="E5:E10" si="1">POWER((A5-$A$13),2)</f>
        <v>2.0408163265306992E-2</v>
      </c>
      <c r="F5">
        <f t="shared" ref="F5:F10" si="2">POWER((B5-$B$13),2)</f>
        <v>49</v>
      </c>
      <c r="H5" s="6" t="s">
        <v>28</v>
      </c>
    </row>
    <row r="6" spans="1:8" x14ac:dyDescent="0.3">
      <c r="A6">
        <v>36</v>
      </c>
      <c r="B6">
        <v>80</v>
      </c>
      <c r="D6">
        <f t="shared" si="0"/>
        <v>-0.57142857142858361</v>
      </c>
      <c r="E6">
        <f t="shared" si="1"/>
        <v>2.0408163265306992E-2</v>
      </c>
      <c r="F6">
        <f>POWER((B6-$B$13),2)</f>
        <v>16</v>
      </c>
      <c r="H6">
        <f>SUM(D4:D10)/(SQRT(SUM(E4:E10))*SQRT(SUM(F4:F10)))</f>
        <v>0.97317831985812309</v>
      </c>
    </row>
    <row r="7" spans="1:8" x14ac:dyDescent="0.3">
      <c r="A7">
        <v>49</v>
      </c>
      <c r="B7">
        <v>101</v>
      </c>
      <c r="D7">
        <f t="shared" si="0"/>
        <v>321.42857142857133</v>
      </c>
      <c r="E7">
        <f t="shared" si="1"/>
        <v>165.30612244897952</v>
      </c>
      <c r="F7">
        <f>POWER((B7-$B$13),2)</f>
        <v>625</v>
      </c>
      <c r="H7" s="6" t="s">
        <v>35</v>
      </c>
    </row>
    <row r="8" spans="1:8" x14ac:dyDescent="0.3">
      <c r="A8">
        <v>52</v>
      </c>
      <c r="B8">
        <v>112</v>
      </c>
      <c r="D8">
        <f t="shared" si="0"/>
        <v>570.85714285714278</v>
      </c>
      <c r="E8">
        <f t="shared" si="1"/>
        <v>251.44897959183663</v>
      </c>
      <c r="F8">
        <f t="shared" si="2"/>
        <v>1296</v>
      </c>
      <c r="H8">
        <f>_xlfn.COVARIANCE.S(A4:A10,B4:B10)</f>
        <v>263.16666666666669</v>
      </c>
    </row>
    <row r="9" spans="1:8" x14ac:dyDescent="0.3">
      <c r="A9">
        <v>22</v>
      </c>
      <c r="B9">
        <v>55</v>
      </c>
      <c r="D9">
        <f t="shared" si="0"/>
        <v>297.00000000000006</v>
      </c>
      <c r="E9">
        <f t="shared" si="1"/>
        <v>200.02040816326539</v>
      </c>
      <c r="F9">
        <f t="shared" si="2"/>
        <v>441</v>
      </c>
      <c r="H9" s="6" t="s">
        <v>34</v>
      </c>
    </row>
    <row r="10" spans="1:8" x14ac:dyDescent="0.3">
      <c r="A10">
        <v>24</v>
      </c>
      <c r="B10">
        <v>45</v>
      </c>
      <c r="D10">
        <f t="shared" si="0"/>
        <v>376.4285714285715</v>
      </c>
      <c r="E10">
        <f t="shared" si="1"/>
        <v>147.4489795918368</v>
      </c>
      <c r="F10">
        <f t="shared" si="2"/>
        <v>961</v>
      </c>
      <c r="H10">
        <f>CORREL(A4:A10,B4:B10)</f>
        <v>0.97317831985812298</v>
      </c>
    </row>
    <row r="12" spans="1:8" x14ac:dyDescent="0.3">
      <c r="A12" s="6" t="s">
        <v>29</v>
      </c>
    </row>
    <row r="13" spans="1:8" x14ac:dyDescent="0.3">
      <c r="A13">
        <f>SUM(A4:A10)/ROWS(A4:A10)</f>
        <v>36.142857142857146</v>
      </c>
      <c r="B13">
        <f>SUM(B4:B10)/ROWS(B4:B10)</f>
        <v>76</v>
      </c>
    </row>
    <row r="17" spans="1:8" x14ac:dyDescent="0.3">
      <c r="A17" s="8" t="s">
        <v>26</v>
      </c>
      <c r="B17" s="9" t="s">
        <v>27</v>
      </c>
      <c r="D17" s="10" t="s">
        <v>31</v>
      </c>
      <c r="E17" s="10" t="s">
        <v>30</v>
      </c>
      <c r="F17" s="10" t="s">
        <v>32</v>
      </c>
      <c r="H17" s="6" t="s">
        <v>33</v>
      </c>
    </row>
    <row r="18" spans="1:8" x14ac:dyDescent="0.3">
      <c r="A18">
        <v>22</v>
      </c>
      <c r="B18">
        <v>23</v>
      </c>
      <c r="D18">
        <f t="shared" ref="D18:D24" si="3">(A18-$A$27)*(B18-$B$27)</f>
        <v>0.97959183673469707</v>
      </c>
      <c r="E18">
        <f t="shared" ref="E18:E24" si="4">POWER((A18-$A$27),2)</f>
        <v>0.32653061224489971</v>
      </c>
      <c r="F18">
        <f t="shared" ref="F18:F24" si="5">POWER((B18-$B$27),2)</f>
        <v>2.9387755102040849</v>
      </c>
      <c r="H18">
        <f>1/(ROWS(A18:B24)-1)*SUM(D18:D24)</f>
        <v>2.3809523809523798E-2</v>
      </c>
    </row>
    <row r="19" spans="1:8" x14ac:dyDescent="0.3">
      <c r="A19">
        <v>18</v>
      </c>
      <c r="B19">
        <v>14</v>
      </c>
      <c r="D19">
        <f t="shared" si="3"/>
        <v>24.979591836734681</v>
      </c>
      <c r="E19">
        <f t="shared" si="4"/>
        <v>11.755102040816316</v>
      </c>
      <c r="F19">
        <f t="shared" si="5"/>
        <v>53.081632653061213</v>
      </c>
      <c r="H19" s="6" t="s">
        <v>28</v>
      </c>
    </row>
    <row r="20" spans="1:8" x14ac:dyDescent="0.3">
      <c r="A20">
        <v>18</v>
      </c>
      <c r="B20">
        <v>34</v>
      </c>
      <c r="D20">
        <f t="shared" si="3"/>
        <v>-43.591836734693864</v>
      </c>
      <c r="E20">
        <f t="shared" si="4"/>
        <v>11.755102040816316</v>
      </c>
      <c r="F20">
        <f t="shared" si="5"/>
        <v>161.65306122448982</v>
      </c>
      <c r="H20">
        <f>SUM(D18:D24)/(SQRT(SUM(E18:E24))*SQRT(SUM(F18:F24)))</f>
        <v>9.8658293923236046E-4</v>
      </c>
    </row>
    <row r="21" spans="1:8" x14ac:dyDescent="0.3">
      <c r="A21">
        <v>21</v>
      </c>
      <c r="B21">
        <v>11</v>
      </c>
      <c r="D21">
        <f t="shared" si="3"/>
        <v>4.408163265306106</v>
      </c>
      <c r="E21">
        <f t="shared" si="4"/>
        <v>0.18367346938775381</v>
      </c>
      <c r="F21">
        <f t="shared" si="5"/>
        <v>105.79591836734691</v>
      </c>
      <c r="H21" s="6" t="s">
        <v>35</v>
      </c>
    </row>
    <row r="22" spans="1:8" x14ac:dyDescent="0.3">
      <c r="A22">
        <v>22</v>
      </c>
      <c r="B22">
        <v>15</v>
      </c>
      <c r="D22">
        <f t="shared" si="3"/>
        <v>-3.5918367346938864</v>
      </c>
      <c r="E22">
        <f t="shared" si="4"/>
        <v>0.32653061224489971</v>
      </c>
      <c r="F22">
        <f t="shared" si="5"/>
        <v>39.510204081632644</v>
      </c>
      <c r="H22">
        <f>_xlfn.COVARIANCE.S(A18:A24,B18:B24)</f>
        <v>2.3809523809523798E-2</v>
      </c>
    </row>
    <row r="23" spans="1:8" x14ac:dyDescent="0.3">
      <c r="A23">
        <v>23</v>
      </c>
      <c r="B23">
        <v>30</v>
      </c>
      <c r="D23">
        <f t="shared" si="3"/>
        <v>13.693877551020423</v>
      </c>
      <c r="E23">
        <f t="shared" si="4"/>
        <v>2.4693877551020456</v>
      </c>
      <c r="F23">
        <f t="shared" si="5"/>
        <v>75.938775510204096</v>
      </c>
      <c r="H23" s="6" t="s">
        <v>34</v>
      </c>
    </row>
    <row r="24" spans="1:8" x14ac:dyDescent="0.3">
      <c r="A24">
        <v>26</v>
      </c>
      <c r="B24">
        <v>22</v>
      </c>
      <c r="D24">
        <f t="shared" si="3"/>
        <v>3.2653061224489854</v>
      </c>
      <c r="E24">
        <f t="shared" si="4"/>
        <v>20.897959183673482</v>
      </c>
      <c r="F24">
        <f t="shared" si="5"/>
        <v>0.51020408163265452</v>
      </c>
      <c r="H24">
        <f>CORREL(A18:A24,B18:B24)</f>
        <v>9.8658293923236046E-4</v>
      </c>
    </row>
    <row r="26" spans="1:8" x14ac:dyDescent="0.3">
      <c r="A26" s="6" t="s">
        <v>29</v>
      </c>
    </row>
    <row r="27" spans="1:8" x14ac:dyDescent="0.3">
      <c r="A27">
        <f>SUM(A18:A24)/ROWS(A18:A24)</f>
        <v>21.428571428571427</v>
      </c>
      <c r="B27">
        <f>SUM(B18:B24)/ROWS(B18:B24)</f>
        <v>21.285714285714285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52C31-BBC6-4F7A-A158-2FDB714FC7C1}">
  <dimension ref="A1:J35"/>
  <sheetViews>
    <sheetView workbookViewId="0">
      <selection activeCell="E13" sqref="E13"/>
    </sheetView>
  </sheetViews>
  <sheetFormatPr defaultRowHeight="14.4" x14ac:dyDescent="0.3"/>
  <cols>
    <col min="1" max="1" width="9.6640625" customWidth="1"/>
    <col min="3" max="3" width="12" customWidth="1"/>
    <col min="4" max="4" width="13.88671875" customWidth="1"/>
    <col min="5" max="5" width="12.109375" customWidth="1"/>
    <col min="6" max="6" width="14.21875" customWidth="1"/>
    <col min="7" max="7" width="11" customWidth="1"/>
  </cols>
  <sheetData>
    <row r="1" spans="1:10" x14ac:dyDescent="0.3">
      <c r="A1" s="1" t="s">
        <v>2</v>
      </c>
      <c r="B1" s="1" t="s">
        <v>8</v>
      </c>
      <c r="C1" s="3"/>
      <c r="D1" s="1" t="s">
        <v>19</v>
      </c>
    </row>
    <row r="2" spans="1:10" x14ac:dyDescent="0.3">
      <c r="A2">
        <f>220+A19</f>
        <v>221</v>
      </c>
      <c r="B2" s="11">
        <f>(4*A2+$B$19)/(3*A2+$B$19)</f>
        <v>1.3328313253012047</v>
      </c>
      <c r="C2" s="3"/>
      <c r="D2" t="s">
        <v>1</v>
      </c>
      <c r="E2">
        <f>SUM(A2:A11)</f>
        <v>2310</v>
      </c>
    </row>
    <row r="3" spans="1:10" x14ac:dyDescent="0.3">
      <c r="A3">
        <f>230+2*A19</f>
        <v>232</v>
      </c>
      <c r="B3" s="11">
        <f t="shared" ref="B3:B11" si="0">(4*A3+$B$19)/(3*A3+$B$19)</f>
        <v>1.3328550932568148</v>
      </c>
      <c r="C3" s="3"/>
      <c r="D3" t="s">
        <v>0</v>
      </c>
      <c r="E3">
        <f>E2/ROWS(A2:A11)</f>
        <v>231</v>
      </c>
    </row>
    <row r="4" spans="1:10" x14ac:dyDescent="0.3">
      <c r="A4">
        <f>228+A19</f>
        <v>229</v>
      </c>
      <c r="B4" s="11">
        <f t="shared" si="0"/>
        <v>1.3328488372093024</v>
      </c>
      <c r="C4" s="3"/>
      <c r="J4" s="2"/>
    </row>
    <row r="5" spans="1:10" x14ac:dyDescent="0.3">
      <c r="A5">
        <v>232</v>
      </c>
      <c r="B5" s="11">
        <f t="shared" si="0"/>
        <v>1.3328550932568148</v>
      </c>
      <c r="C5" s="3"/>
      <c r="D5" s="1" t="s">
        <v>20</v>
      </c>
      <c r="J5" s="2"/>
    </row>
    <row r="6" spans="1:10" x14ac:dyDescent="0.3">
      <c r="A6">
        <f>240+A19</f>
        <v>241</v>
      </c>
      <c r="B6" s="11">
        <f t="shared" si="0"/>
        <v>1.3328729281767955</v>
      </c>
      <c r="C6" s="3"/>
      <c r="D6" t="s">
        <v>0</v>
      </c>
      <c r="E6">
        <f>AVERAGE(A2:A11)</f>
        <v>231</v>
      </c>
    </row>
    <row r="7" spans="1:10" x14ac:dyDescent="0.3">
      <c r="A7">
        <f>221+A19</f>
        <v>222</v>
      </c>
      <c r="B7" s="11">
        <f t="shared" si="0"/>
        <v>1.3328335832083957</v>
      </c>
      <c r="C7" s="3"/>
    </row>
    <row r="8" spans="1:10" x14ac:dyDescent="0.3">
      <c r="A8">
        <f>229+2*A19</f>
        <v>231</v>
      </c>
      <c r="B8" s="11">
        <f t="shared" si="0"/>
        <v>1.3328530259365994</v>
      </c>
      <c r="C8" s="3"/>
      <c r="D8" s="1" t="s">
        <v>8</v>
      </c>
    </row>
    <row r="9" spans="1:10" x14ac:dyDescent="0.3">
      <c r="A9">
        <v>228</v>
      </c>
      <c r="B9" s="11">
        <f t="shared" si="0"/>
        <v>1.3328467153284671</v>
      </c>
      <c r="C9" s="3"/>
      <c r="D9" t="s">
        <v>1</v>
      </c>
      <c r="E9" s="11">
        <f>SUM(B2:B11)</f>
        <v>13.328526789121495</v>
      </c>
      <c r="J9" s="2"/>
    </row>
    <row r="10" spans="1:10" ht="14.4" customHeight="1" x14ac:dyDescent="0.3">
      <c r="A10">
        <f>233+A19</f>
        <v>234</v>
      </c>
      <c r="B10" s="11">
        <f t="shared" si="0"/>
        <v>1.3328591749644381</v>
      </c>
      <c r="C10" s="3"/>
      <c r="J10" s="2"/>
    </row>
    <row r="11" spans="1:10" x14ac:dyDescent="0.3">
      <c r="A11">
        <f>239+A19</f>
        <v>240</v>
      </c>
      <c r="B11" s="11">
        <f t="shared" si="0"/>
        <v>1.332871012482663</v>
      </c>
      <c r="C11" s="3"/>
    </row>
    <row r="12" spans="1:10" x14ac:dyDescent="0.3">
      <c r="B12" s="2"/>
      <c r="C12" s="3"/>
    </row>
    <row r="13" spans="1:10" x14ac:dyDescent="0.3">
      <c r="B13" s="2"/>
      <c r="C13" s="3"/>
    </row>
    <row r="14" spans="1:10" x14ac:dyDescent="0.3">
      <c r="B14" s="2"/>
      <c r="C14" s="3"/>
    </row>
    <row r="15" spans="1:10" x14ac:dyDescent="0.3">
      <c r="B15" s="2"/>
      <c r="C15" s="3"/>
    </row>
    <row r="16" spans="1:10" x14ac:dyDescent="0.3">
      <c r="B16" s="2"/>
      <c r="C16" s="3"/>
    </row>
    <row r="17" spans="1:3" x14ac:dyDescent="0.3">
      <c r="B17" s="2"/>
      <c r="C17" s="3"/>
    </row>
    <row r="18" spans="1:3" x14ac:dyDescent="0.3">
      <c r="A18" s="10" t="s">
        <v>36</v>
      </c>
      <c r="B18" s="10" t="s">
        <v>37</v>
      </c>
      <c r="C18" s="3"/>
    </row>
    <row r="19" spans="1:3" x14ac:dyDescent="0.3">
      <c r="A19">
        <v>1</v>
      </c>
      <c r="B19">
        <v>1</v>
      </c>
      <c r="C19" s="3"/>
    </row>
    <row r="20" spans="1:3" x14ac:dyDescent="0.3">
      <c r="B20" s="2"/>
      <c r="C20" s="3"/>
    </row>
    <row r="21" spans="1:3" x14ac:dyDescent="0.3">
      <c r="B21" s="2"/>
      <c r="C21" s="3"/>
    </row>
    <row r="22" spans="1:3" x14ac:dyDescent="0.3">
      <c r="B22" s="2"/>
      <c r="C22" s="3"/>
    </row>
    <row r="23" spans="1:3" x14ac:dyDescent="0.3">
      <c r="B23" s="2"/>
      <c r="C23" s="3"/>
    </row>
    <row r="24" spans="1:3" x14ac:dyDescent="0.3">
      <c r="B24" s="2"/>
      <c r="C24" s="3"/>
    </row>
    <row r="25" spans="1:3" x14ac:dyDescent="0.3">
      <c r="B25" s="2"/>
      <c r="C25" s="3"/>
    </row>
    <row r="26" spans="1:3" x14ac:dyDescent="0.3">
      <c r="B26" s="2"/>
      <c r="C26" s="3"/>
    </row>
    <row r="27" spans="1:3" x14ac:dyDescent="0.3">
      <c r="B27" s="2"/>
      <c r="C27" s="3"/>
    </row>
    <row r="28" spans="1:3" x14ac:dyDescent="0.3">
      <c r="B28" s="2"/>
      <c r="C28" s="3"/>
    </row>
    <row r="29" spans="1:3" x14ac:dyDescent="0.3">
      <c r="B29" s="2"/>
      <c r="C29" s="3"/>
    </row>
    <row r="30" spans="1:3" x14ac:dyDescent="0.3">
      <c r="B30" s="2"/>
      <c r="C30" s="3"/>
    </row>
    <row r="31" spans="1:3" x14ac:dyDescent="0.3">
      <c r="B31" s="2"/>
      <c r="C31" s="3"/>
    </row>
    <row r="35" spans="7:7" x14ac:dyDescent="0.3">
      <c r="G3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Uppg1</vt:lpstr>
      <vt:lpstr>Uppg2</vt:lpstr>
      <vt:lpstr>Uppg3</vt:lpstr>
      <vt:lpstr>Uppg1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Karlsson</dc:creator>
  <cp:lastModifiedBy>Emil Karlsson</cp:lastModifiedBy>
  <dcterms:created xsi:type="dcterms:W3CDTF">2015-06-05T18:17:20Z</dcterms:created>
  <dcterms:modified xsi:type="dcterms:W3CDTF">2021-04-14T10:39:46Z</dcterms:modified>
</cp:coreProperties>
</file>