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eci NaKS\Desktop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" i="1" l="1"/>
  <c r="J11" i="1"/>
  <c r="H11" i="1"/>
  <c r="G11" i="1"/>
  <c r="K10" i="1"/>
  <c r="J10" i="1"/>
  <c r="H10" i="1"/>
  <c r="G10" i="1"/>
  <c r="J14" i="1"/>
  <c r="E20" i="1"/>
  <c r="I16" i="1" l="1"/>
  <c r="I14" i="1"/>
  <c r="H3" i="1"/>
  <c r="K3" i="1" s="1"/>
  <c r="G3" i="1"/>
  <c r="H2" i="1"/>
  <c r="K2" i="1" s="1"/>
  <c r="G2" i="1"/>
  <c r="J2" i="1" s="1"/>
  <c r="J3" i="1" l="1"/>
  <c r="D22" i="1"/>
  <c r="D21" i="1"/>
  <c r="C32" i="1"/>
  <c r="D20" i="1"/>
  <c r="C31" i="1"/>
  <c r="B32" i="1"/>
  <c r="B31" i="1"/>
  <c r="E27" i="1"/>
  <c r="D27" i="1"/>
  <c r="C27" i="1"/>
  <c r="B27" i="1"/>
  <c r="B24" i="1"/>
  <c r="B23" i="1"/>
  <c r="B21" i="1"/>
  <c r="B20" i="1"/>
  <c r="D17" i="1"/>
  <c r="C17" i="1"/>
  <c r="B13" i="1"/>
  <c r="B10" i="1" a="1"/>
  <c r="B10" i="1" s="1"/>
  <c r="A7" i="1"/>
  <c r="B7" i="1"/>
  <c r="D7" i="1"/>
  <c r="A8" i="1"/>
  <c r="B8" i="1"/>
  <c r="D8" i="1"/>
  <c r="D6" i="1"/>
  <c r="B6" i="1"/>
  <c r="A6" i="1"/>
  <c r="B12" i="1"/>
  <c r="B1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<sst xmlns="http://schemas.openxmlformats.org/spreadsheetml/2006/main" count="26" uniqueCount="22">
  <si>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X</t>
  </si>
  <si>
    <t>Y</t>
  </si>
  <si>
    <t>K</t>
  </si>
  <si>
    <t>R</t>
  </si>
  <si>
    <t>D1</t>
  </si>
  <si>
    <t>D2</t>
  </si>
  <si>
    <t>DEP(x)</t>
  </si>
  <si>
    <t>LAT(y)</t>
  </si>
  <si>
    <t>PC</t>
  </si>
  <si>
    <t>PT</t>
  </si>
  <si>
    <r>
      <t>X</t>
    </r>
    <r>
      <rPr>
        <vertAlign val="subscript"/>
        <sz val="13"/>
        <color theme="1"/>
        <rFont val="Calibri"/>
        <family val="2"/>
        <scheme val="minor"/>
      </rPr>
      <t>C</t>
    </r>
  </si>
  <si>
    <r>
      <t>Y</t>
    </r>
    <r>
      <rPr>
        <vertAlign val="subscript"/>
        <sz val="13"/>
        <color theme="1"/>
        <rFont val="Calibri"/>
        <family val="2"/>
        <scheme val="minor"/>
      </rPr>
      <t>C</t>
    </r>
  </si>
  <si>
    <t xml:space="preserve">Length of curve </t>
  </si>
  <si>
    <t>Tangent Length(1)</t>
  </si>
  <si>
    <t>Center</t>
  </si>
  <si>
    <t>Point 1</t>
  </si>
  <si>
    <t>Point 2</t>
  </si>
  <si>
    <t>Point 3</t>
  </si>
  <si>
    <t>Tangent 1</t>
  </si>
  <si>
    <t>Tangent 2</t>
  </si>
  <si>
    <t>PI (from  T2)</t>
  </si>
  <si>
    <t>PI (from  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</si>
</sst>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vertAlign val="subscript"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J21" sqref="J21"/>
    </sheetView>
  </sheetViews>
  <sheetFormatPr defaultRowHeight="17.25" x14ac:dyDescent="0.3"/>
  <cols>
    <col min="1" max="1" width="9.140625" style="2"/>
    <col min="2" max="2" width="12.7109375" style="2" bestFit="1" customWidth="1"/>
    <col min="3" max="3" width="9.140625" style="2"/>
    <col min="4" max="4" width="12" style="2" bestFit="1" customWidth="1"/>
    <col min="5" max="5" width="15.5703125" style="2" bestFit="1" customWidth="1"/>
    <col min="6" max="6" width="13.7109375" style="2" bestFit="1" customWidth="1"/>
    <col min="7" max="7" width="16.28515625" style="2" customWidth="1"/>
    <col min="8" max="8" width="14.85546875" style="2" customWidth="1"/>
    <col min="9" max="9" width="9.85546875" style="2" bestFit="1" customWidth="1"/>
    <col min="10" max="11" width="15.5703125" style="2" bestFit="1" customWidth="1"/>
    <col min="12" max="16384" width="9.140625" style="2"/>
  </cols>
  <sheetData>
    <row r="1" spans="1:11" x14ac:dyDescent="0.3">
      <c r="A1" s="1" t="s">
        <v>0</v>
      </c>
      <c r="B1" s="1" t="s">
        <v>1</v>
      </c>
      <c r="F1" s="1"/>
      <c r="G1" s="1" t="s">
        <v>6</v>
      </c>
      <c r="H1" s="2" t="s">
        <v>7</v>
      </c>
      <c r="J1" s="2" t="s">
        <v>0</v>
      </c>
      <c r="K1" s="2" t="s">
        <v>1</v>
      </c>
    </row>
    <row r="2" spans="1:11" x14ac:dyDescent="0.3">
      <c r="A2" s="2">
        <v>3770.52</v>
      </c>
      <c r="B2" s="2">
        <v>4913.84</v>
      </c>
      <c r="F2" s="2" t="s">
        <v>8</v>
      </c>
      <c r="G2" s="2">
        <f>B23*SIN(RADIANS(D20))</f>
        <v>281.7479048140608</v>
      </c>
      <c r="H2" s="2">
        <f>B23*COS(RADIANS(D20))</f>
        <v>154.62465181587424</v>
      </c>
      <c r="J2" s="2">
        <f>SUM(A16,G2)</f>
        <v>3324.027904814061</v>
      </c>
      <c r="K2" s="2">
        <f>SUM(B16,H2)</f>
        <v>4771.3946518158746</v>
      </c>
    </row>
    <row r="3" spans="1:11" x14ac:dyDescent="0.3">
      <c r="A3" s="2">
        <v>3580.8</v>
      </c>
      <c r="B3" s="2">
        <v>4876.37</v>
      </c>
      <c r="F3" s="2" t="s">
        <v>9</v>
      </c>
      <c r="G3" s="2">
        <f>B24*SIN(RADIANS(E20))</f>
        <v>-498.31217570733565</v>
      </c>
      <c r="H3" s="2">
        <f>B24*COS(RADIANS(E20))</f>
        <v>10.544148466833331</v>
      </c>
      <c r="J3" s="2">
        <f>SUM(A17,G3)</f>
        <v>3937.347824292664</v>
      </c>
      <c r="K3" s="2">
        <f>SUM(B17,H3)</f>
        <v>4921.7341484668332</v>
      </c>
    </row>
    <row r="4" spans="1:11" x14ac:dyDescent="0.3">
      <c r="A4" s="2">
        <v>3399.27</v>
      </c>
      <c r="B4" s="2">
        <v>4809.37</v>
      </c>
      <c r="F4" s="2" t="s">
        <v>18</v>
      </c>
      <c r="J4" s="2">
        <v>3042.28</v>
      </c>
      <c r="K4" s="2">
        <v>4616.7700000000004</v>
      </c>
    </row>
    <row r="5" spans="1:11" x14ac:dyDescent="0.3">
      <c r="F5" s="2" t="s">
        <v>19</v>
      </c>
      <c r="J5" s="2">
        <v>4435.66</v>
      </c>
      <c r="K5" s="2">
        <v>4911.1899999999996</v>
      </c>
    </row>
    <row r="6" spans="1:11" x14ac:dyDescent="0.3">
      <c r="A6" s="2">
        <f>2*A2</f>
        <v>7541.04</v>
      </c>
      <c r="B6" s="2">
        <f>2*B2</f>
        <v>9827.68</v>
      </c>
      <c r="C6" s="2">
        <v>1</v>
      </c>
      <c r="D6" s="2">
        <f>SUMSQ(A2:B2)</f>
        <v>38362644.615999997</v>
      </c>
      <c r="F6" s="2" t="s">
        <v>14</v>
      </c>
      <c r="J6" s="2">
        <v>3911.5155097069801</v>
      </c>
      <c r="K6" s="2">
        <v>3700.9094488489209</v>
      </c>
    </row>
    <row r="7" spans="1:11" x14ac:dyDescent="0.3">
      <c r="A7" s="2">
        <f t="shared" ref="A7:B7" si="0">2*A3</f>
        <v>7161.6</v>
      </c>
      <c r="B7" s="2">
        <f t="shared" si="0"/>
        <v>9752.74</v>
      </c>
      <c r="C7" s="2">
        <v>1</v>
      </c>
      <c r="D7" s="2">
        <f t="shared" ref="D7:D8" si="1">SUMSQ(A3:B3)</f>
        <v>36601113.016900003</v>
      </c>
      <c r="F7" s="2" t="s">
        <v>15</v>
      </c>
      <c r="J7" s="2">
        <v>3770.52</v>
      </c>
      <c r="K7" s="2">
        <v>4913.84</v>
      </c>
    </row>
    <row r="8" spans="1:11" x14ac:dyDescent="0.3">
      <c r="A8" s="2">
        <f t="shared" ref="A8:B8" si="2">2*A4</f>
        <v>6798.54</v>
      </c>
      <c r="B8" s="2">
        <f t="shared" si="2"/>
        <v>9618.74</v>
      </c>
      <c r="C8" s="2">
        <v>1</v>
      </c>
      <c r="D8" s="2">
        <f t="shared" si="1"/>
        <v>34685076.329800002</v>
      </c>
      <c r="F8" s="2" t="s">
        <v>16</v>
      </c>
      <c r="J8" s="2">
        <v>3580.8</v>
      </c>
      <c r="K8" s="2">
        <v>4876.37</v>
      </c>
    </row>
    <row r="9" spans="1:11" x14ac:dyDescent="0.3">
      <c r="F9" s="2" t="s">
        <v>17</v>
      </c>
      <c r="J9" s="2">
        <v>3399.27</v>
      </c>
      <c r="K9" s="2">
        <v>4809.37</v>
      </c>
    </row>
    <row r="10" spans="1:11" ht="18.75" x14ac:dyDescent="0.35">
      <c r="A10" s="3" t="s">
        <v>10</v>
      </c>
      <c r="B10" s="2" cm="1">
        <f t="array" ref="B10:B12">MMULT(MINVERSE(A6:C8),D6:D8)</f>
        <v>3911.5155097069801</v>
      </c>
      <c r="F10" s="2" t="s">
        <v>21</v>
      </c>
      <c r="G10" s="2">
        <f>I16*SIN(RADIANS(D20))</f>
        <v>286.53910924317256</v>
      </c>
      <c r="H10" s="2">
        <f>I16*COS(RADIANS(D20))</f>
        <v>157.25408864210013</v>
      </c>
      <c r="J10" s="2">
        <f>SUM(G10,J2)</f>
        <v>3610.5670140572338</v>
      </c>
      <c r="K10" s="2">
        <f>SUM(H10,K2)</f>
        <v>4928.6487404579748</v>
      </c>
    </row>
    <row r="11" spans="1:11" ht="18.75" x14ac:dyDescent="0.35">
      <c r="A11" s="3" t="s">
        <v>11</v>
      </c>
      <c r="B11" s="2">
        <v>3700.9094488489209</v>
      </c>
      <c r="F11" s="2" t="s">
        <v>20</v>
      </c>
      <c r="G11" s="2">
        <f>I16*SIN(RADIANS(E20))</f>
        <v>-326.78081023543035</v>
      </c>
      <c r="H11" s="2">
        <f>I16*COS(RADIANS(E20))</f>
        <v>6.9145919911419567</v>
      </c>
      <c r="J11" s="2">
        <f>SUM(G11,J3)</f>
        <v>3610.5670140572338</v>
      </c>
      <c r="K11" s="2">
        <f>SUM(H11,K3)</f>
        <v>4928.6487404579748</v>
      </c>
    </row>
    <row r="12" spans="1:11" x14ac:dyDescent="0.3">
      <c r="A12" s="3" t="s">
        <v>2</v>
      </c>
      <c r="B12" s="2">
        <v>-27505604.075583458</v>
      </c>
    </row>
    <row r="13" spans="1:11" x14ac:dyDescent="0.3">
      <c r="A13" s="3" t="s">
        <v>3</v>
      </c>
      <c r="B13" s="2">
        <f>SQRT(B12+SUMSQ(B10:B11))</f>
        <v>1221.0979713659422</v>
      </c>
    </row>
    <row r="14" spans="1:11" x14ac:dyDescent="0.3">
      <c r="G14" s="2" t="s">
        <v>12</v>
      </c>
      <c r="I14" s="2">
        <f>(2*B13*E27*PI())/360</f>
        <v>638.73416129432633</v>
      </c>
      <c r="J14" s="2">
        <f>B13*RADIANS(E27)</f>
        <v>638.73416129432633</v>
      </c>
    </row>
    <row r="15" spans="1:11" x14ac:dyDescent="0.3">
      <c r="A15" s="1" t="s">
        <v>0</v>
      </c>
      <c r="B15" s="1" t="s">
        <v>1</v>
      </c>
    </row>
    <row r="16" spans="1:11" x14ac:dyDescent="0.3">
      <c r="A16" s="2">
        <v>3042.28</v>
      </c>
      <c r="B16" s="2">
        <v>4616.7700000000004</v>
      </c>
      <c r="G16" s="2" t="s">
        <v>13</v>
      </c>
      <c r="I16" s="2">
        <f>B13*TAN(RADIANS(E27/2))</f>
        <v>326.85395748029163</v>
      </c>
    </row>
    <row r="17" spans="1:5" x14ac:dyDescent="0.3">
      <c r="A17" s="2">
        <v>4435.66</v>
      </c>
      <c r="B17" s="2">
        <v>4911.1899999999996</v>
      </c>
      <c r="C17" s="2">
        <f>SQRT(SUMSQ(A17-A16,B17-B16))</f>
        <v>1424.1456950747695</v>
      </c>
      <c r="D17" s="2">
        <f>IF(DEGREES(ATAN2(B17-B16,A17-A16))&lt;0,360+DEGREES(ATAN2(B17-B16,A17-A16)),DEGREES(ATAN2(B17-B16,A17-A16)))</f>
        <v>78.068948076591582</v>
      </c>
    </row>
    <row r="18" spans="1:5" x14ac:dyDescent="0.3">
      <c r="A18" s="2">
        <v>3911.5155097069801</v>
      </c>
      <c r="B18" s="2">
        <v>3700.9094488489209</v>
      </c>
    </row>
    <row r="20" spans="1:5" x14ac:dyDescent="0.3">
      <c r="B20" s="2">
        <f>SQRT(SUMSQ(A16-$B$10,B16-$B$11))</f>
        <v>1262.6840145065244</v>
      </c>
      <c r="D20" s="2">
        <f>D17-C31</f>
        <v>61.241800841842199</v>
      </c>
      <c r="E20" s="2">
        <f>D21+180</f>
        <v>271.21218203251397</v>
      </c>
    </row>
    <row r="21" spans="1:5" x14ac:dyDescent="0.3">
      <c r="B21" s="2">
        <f>SQRT(SUMSQ(A17-$B$10,B17-$B$11))</f>
        <v>1318.9035064018476</v>
      </c>
      <c r="D21" s="2">
        <f>D17+C32</f>
        <v>91.212182032513965</v>
      </c>
    </row>
    <row r="22" spans="1:5" x14ac:dyDescent="0.3">
      <c r="D22" s="2">
        <f>D20+E27</f>
        <v>91.212182032513965</v>
      </c>
    </row>
    <row r="23" spans="1:5" x14ac:dyDescent="0.3">
      <c r="A23" s="3" t="s">
        <v>4</v>
      </c>
      <c r="B23" s="2">
        <f>SQRT(B20^2-$B$13^2)</f>
        <v>321.3886507272673</v>
      </c>
    </row>
    <row r="24" spans="1:5" x14ac:dyDescent="0.3">
      <c r="A24" s="3" t="s">
        <v>5</v>
      </c>
      <c r="B24" s="2">
        <f>SQRT(B21^2-$B$13^2)</f>
        <v>498.42371886284582</v>
      </c>
    </row>
    <row r="27" spans="1:5" x14ac:dyDescent="0.3">
      <c r="B27" s="2">
        <f>DEGREES(ATAN(B23/B13))</f>
        <v>14.745628778046632</v>
      </c>
      <c r="C27" s="2">
        <f>DEGREES(ATAN(B24/B13))</f>
        <v>22.204137491635194</v>
      </c>
      <c r="D27" s="2">
        <f>DEGREES(ACOS((SUMSQ(B20:B21)-C17^2)/(2*B20*B21)))</f>
        <v>66.92014746035359</v>
      </c>
      <c r="E27" s="2">
        <f>D27-C27-B27</f>
        <v>29.970381190671766</v>
      </c>
    </row>
    <row r="31" spans="1:5" x14ac:dyDescent="0.3">
      <c r="B31" s="2">
        <f>DEGREES(ASIN((B21/C17)*SIN(RADIANS(D27))))</f>
        <v>58.427223987203988</v>
      </c>
      <c r="C31" s="2">
        <f>90-B31-B27</f>
        <v>16.827147234749383</v>
      </c>
    </row>
    <row r="32" spans="1:5" x14ac:dyDescent="0.3">
      <c r="B32" s="2">
        <f>DEGREES(ASIN((B20/C17)*SIN(RADIANS(D27))))</f>
        <v>54.652628552442422</v>
      </c>
      <c r="C32" s="2">
        <f>90-B32-C27</f>
        <v>13.143233955922383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AD8BB-4C3D-4978-95B8-9D6887ADF9E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Boateng</dc:creator>
  <cp:lastModifiedBy>Nana Kwesi Safo</cp:lastModifiedBy>
  <dcterms:created xsi:type="dcterms:W3CDTF">2023-04-26T12:55:53Z</dcterms:created>
  <dcterms:modified xsi:type="dcterms:W3CDTF">2023-04-26T15:37:23Z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{3A3AD8BB-4C3D-4978-95B8-9D6887ADF9EE}</vt:lpwstr>
  </property>
</Properties>
</file>