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sabir\OneDrive\Desktop\Coffe Sales Dashboard\"/>
    </mc:Choice>
  </mc:AlternateContent>
  <xr:revisionPtr revIDLastSave="0" documentId="13_ncr:1_{1DFFB582-F0C7-4FFD-83FF-ACE89989E4E6}" xr6:coauthVersionLast="47" xr6:coauthVersionMax="47" xr10:uidLastSave="{00000000-0000-0000-0000-000000000000}"/>
  <bookViews>
    <workbookView xWindow="-110" yWindow="-110" windowWidth="19420" windowHeight="11020" xr2:uid="{00000000-000D-0000-FFFF-FFFF00000000}"/>
  </bookViews>
  <sheets>
    <sheet name="Dashboard" sheetId="23" r:id="rId1"/>
    <sheet name="TotalSales" sheetId="18" r:id="rId2"/>
    <sheet name="CountryBarChart" sheetId="19"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<sst xmlns="http://schemas.openxmlformats.org/spreadsheetml/2006/main" count="11128" uniqueCount="6221">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</sst>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Light16">
    <tableStyle name="Purple Slicer" pivot="0" table="0" count="6" xr9:uid="{F05005B6-95B2-4BD4-8FDA-783D56C6468D}">
      <tableStyleElement type="wholeTable" dxfId="15"/>
      <tableStyleElement type="headerRow" dxfId="14"/>
    </tableStyle>
    <tableStyle name="Purple Timeline Style" pivot="0" table="0" count="8" xr9:uid="{5411D979-83FD-4B61-94C1-E172D02DE7EF}">
      <tableStyleElement type="wholeTable" dxfId="13"/>
      <tableStyleElement type="headerRow" dxfId="12"/>
    </tableStyle>
  </tableStyles>
  <colors>
    <mruColors>
      <color rgb="FF3C1464"/>
      <color rgb="FFAFFFD3"/>
      <color rgb="FF00EE6C"/>
      <color rgb="FF005024"/>
      <color rgb="FFD1B2F0"/>
      <color rgb="FF9D5CDE"/>
      <color rgb="FF863D0C"/>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i/>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Light"/>
            <family val="2"/>
            <scheme val="maj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D5CDE"/>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11"/>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63D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63D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63D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9C9-4D97-BBFF-7A21EE438C48}"/>
            </c:ext>
          </c:extLst>
        </c:ser>
        <c:ser>
          <c:idx val="1"/>
          <c:order val="1"/>
          <c:tx>
            <c:strRef>
              <c:f>TotalSales!$D$3:$D$4</c:f>
              <c:strCache>
                <c:ptCount val="1"/>
                <c:pt idx="0">
                  <c:v>Excelsa</c:v>
                </c:pt>
              </c:strCache>
            </c:strRef>
          </c:tx>
          <c:spPr>
            <a:ln w="28575" cap="rnd">
              <a:solidFill>
                <a:srgbClr val="863D0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9C9-4D97-BBFF-7A21EE438C48}"/>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9C9-4D97-BBFF-7A21EE438C48}"/>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9C9-4D97-BBFF-7A21EE438C48}"/>
            </c:ext>
          </c:extLst>
        </c:ser>
        <c:dLbls>
          <c:showLegendKey val="0"/>
          <c:showVal val="0"/>
          <c:showCatName val="0"/>
          <c:showSerName val="0"/>
          <c:showPercent val="0"/>
          <c:showBubbleSize val="0"/>
        </c:dLbls>
        <c:smooth val="0"/>
        <c:axId val="331596080"/>
        <c:axId val="331605200"/>
      </c:lineChart>
      <c:catAx>
        <c:axId val="33159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31605200"/>
        <c:crosses val="autoZero"/>
        <c:auto val="1"/>
        <c:lblAlgn val="ctr"/>
        <c:lblOffset val="100"/>
        <c:noMultiLvlLbl val="0"/>
      </c:catAx>
      <c:valAx>
        <c:axId val="3316052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3159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024"/>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EE6C"/>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FFFD3"/>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FFFD3"/>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EE6C"/>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5024"/>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AFFFD3"/>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EE6C"/>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5024"/>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2700">
              <a:solidFill>
                <a:schemeClr val="bg1"/>
              </a:solidFill>
            </a:ln>
            <a:effectLst/>
          </c:spPr>
          <c:invertIfNegative val="0"/>
          <c:dPt>
            <c:idx val="0"/>
            <c:invertIfNegative val="0"/>
            <c:bubble3D val="0"/>
            <c:spPr>
              <a:solidFill>
                <a:srgbClr val="AFFFD3"/>
              </a:solidFill>
              <a:ln w="12700">
                <a:solidFill>
                  <a:schemeClr val="bg1"/>
                </a:solidFill>
              </a:ln>
              <a:effectLst/>
            </c:spPr>
            <c:extLst>
              <c:ext xmlns:c16="http://schemas.microsoft.com/office/drawing/2014/chart" uri="{C3380CC4-5D6E-409C-BE32-E72D297353CC}">
                <c16:uniqueId val="{00000001-8EC7-4852-B517-96AC4344D2A7}"/>
              </c:ext>
            </c:extLst>
          </c:dPt>
          <c:dPt>
            <c:idx val="1"/>
            <c:invertIfNegative val="0"/>
            <c:bubble3D val="0"/>
            <c:spPr>
              <a:solidFill>
                <a:srgbClr val="00EE6C"/>
              </a:solidFill>
              <a:ln w="12700">
                <a:solidFill>
                  <a:schemeClr val="bg1"/>
                </a:solidFill>
              </a:ln>
              <a:effectLst/>
            </c:spPr>
            <c:extLst>
              <c:ext xmlns:c16="http://schemas.microsoft.com/office/drawing/2014/chart" uri="{C3380CC4-5D6E-409C-BE32-E72D297353CC}">
                <c16:uniqueId val="{00000003-8EC7-4852-B517-96AC4344D2A7}"/>
              </c:ext>
            </c:extLst>
          </c:dPt>
          <c:dPt>
            <c:idx val="2"/>
            <c:invertIfNegative val="0"/>
            <c:bubble3D val="0"/>
            <c:spPr>
              <a:solidFill>
                <a:srgbClr val="005024"/>
              </a:solidFill>
              <a:ln w="12700">
                <a:solidFill>
                  <a:schemeClr val="bg1"/>
                </a:solidFill>
              </a:ln>
              <a:effectLst/>
            </c:spPr>
            <c:extLst>
              <c:ext xmlns:c16="http://schemas.microsoft.com/office/drawing/2014/chart" uri="{C3380CC4-5D6E-409C-BE32-E72D297353CC}">
                <c16:uniqueId val="{00000005-8EC7-4852-B517-96AC4344D2A7}"/>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C7-4852-B517-96AC4344D2A7}"/>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EC7-4852-B517-96AC4344D2A7}"/>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EC7-4852-B517-96AC4344D2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EC7-4852-B517-96AC4344D2A7}"/>
            </c:ext>
          </c:extLst>
        </c:ser>
        <c:dLbls>
          <c:showLegendKey val="0"/>
          <c:showVal val="0"/>
          <c:showCatName val="0"/>
          <c:showSerName val="0"/>
          <c:showPercent val="0"/>
          <c:showBubbleSize val="0"/>
        </c:dLbls>
        <c:gapWidth val="182"/>
        <c:axId val="847853184"/>
        <c:axId val="847832064"/>
      </c:barChart>
      <c:catAx>
        <c:axId val="847853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47832064"/>
        <c:crosses val="autoZero"/>
        <c:auto val="1"/>
        <c:lblAlgn val="ctr"/>
        <c:lblOffset val="100"/>
        <c:noMultiLvlLbl val="0"/>
      </c:catAx>
      <c:valAx>
        <c:axId val="84783206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4785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024"/>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EE6C"/>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FFFD3"/>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FFFD3"/>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EE6C"/>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5024"/>
          </a:solidFill>
          <a:ln w="127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15C2-47C4-873E-A01681312669}"/>
              </c:ext>
            </c:extLst>
          </c:dPt>
          <c:dPt>
            <c:idx val="1"/>
            <c:invertIfNegative val="0"/>
            <c:bubble3D val="0"/>
            <c:extLst>
              <c:ext xmlns:c16="http://schemas.microsoft.com/office/drawing/2014/chart" uri="{C3380CC4-5D6E-409C-BE32-E72D297353CC}">
                <c16:uniqueId val="{00000001-15C2-47C4-873E-A01681312669}"/>
              </c:ext>
            </c:extLst>
          </c:dPt>
          <c:dPt>
            <c:idx val="2"/>
            <c:invertIfNegative val="0"/>
            <c:bubble3D val="0"/>
            <c:extLst>
              <c:ext xmlns:c16="http://schemas.microsoft.com/office/drawing/2014/chart" uri="{C3380CC4-5D6E-409C-BE32-E72D297353CC}">
                <c16:uniqueId val="{00000002-15C2-47C4-873E-A01681312669}"/>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5C2-47C4-873E-A01681312669}"/>
            </c:ext>
          </c:extLst>
        </c:ser>
        <c:dLbls>
          <c:showLegendKey val="0"/>
          <c:showVal val="0"/>
          <c:showCatName val="0"/>
          <c:showSerName val="0"/>
          <c:showPercent val="0"/>
          <c:showBubbleSize val="0"/>
        </c:dLbls>
        <c:gapWidth val="182"/>
        <c:axId val="847853184"/>
        <c:axId val="847832064"/>
      </c:barChart>
      <c:catAx>
        <c:axId val="847853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47832064"/>
        <c:crosses val="autoZero"/>
        <c:auto val="1"/>
        <c:lblAlgn val="ctr"/>
        <c:lblOffset val="100"/>
        <c:noMultiLvlLbl val="0"/>
      </c:catAx>
      <c:valAx>
        <c:axId val="84783206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4785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16711</xdr:rowOff>
    </xdr:from>
    <xdr:to>
      <xdr:col>26</xdr:col>
      <xdr:colOff>0</xdr:colOff>
      <xdr:row>5</xdr:row>
      <xdr:rowOff>8356</xdr:rowOff>
    </xdr:to>
    <xdr:sp macro="" textlink="">
      <xdr:nvSpPr>
        <xdr:cNvPr id="6" name="Rectangle 5">
          <a:extLst>
            <a:ext uri="{FF2B5EF4-FFF2-40B4-BE49-F238E27FC236}">
              <a16:creationId xmlns:a16="http://schemas.microsoft.com/office/drawing/2014/main" id="{348779DA-7867-F1F1-4FB9-563713FA3F64}"/>
            </a:ext>
          </a:extLst>
        </xdr:cNvPr>
        <xdr:cNvSpPr/>
      </xdr:nvSpPr>
      <xdr:spPr>
        <a:xfrm>
          <a:off x="116975" y="83553"/>
          <a:ext cx="15248354" cy="726908"/>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COFFEE SALES DASHBOARD</a:t>
          </a:r>
        </a:p>
      </xdr:txBody>
    </xdr:sp>
    <xdr:clientData/>
  </xdr:twoCellAnchor>
  <xdr:twoCellAnchor>
    <xdr:from>
      <xdr:col>1</xdr:col>
      <xdr:colOff>12365</xdr:colOff>
      <xdr:row>17</xdr:row>
      <xdr:rowOff>0</xdr:rowOff>
    </xdr:from>
    <xdr:to>
      <xdr:col>18</xdr:col>
      <xdr:colOff>0</xdr:colOff>
      <xdr:row>40</xdr:row>
      <xdr:rowOff>0</xdr:rowOff>
    </xdr:to>
    <xdr:graphicFrame macro="">
      <xdr:nvGraphicFramePr>
        <xdr:cNvPr id="7" name="Chart 6">
          <a:extLst>
            <a:ext uri="{FF2B5EF4-FFF2-40B4-BE49-F238E27FC236}">
              <a16:creationId xmlns:a16="http://schemas.microsoft.com/office/drawing/2014/main" id="{C9EFF6DE-D058-4995-AA12-32BC4BA16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F818DC93-A743-46B5-B7E8-678BE7EC699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1554" y="840946"/>
              <a:ext cx="9859662" cy="168189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0</xdr:colOff>
      <xdr:row>11</xdr:row>
      <xdr:rowOff>0</xdr:rowOff>
    </xdr:from>
    <xdr:to>
      <xdr:col>26</xdr:col>
      <xdr:colOff>0</xdr:colOff>
      <xdr:row>15</xdr:row>
      <xdr:rowOff>180202</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500EC80A-EA4D-4FB5-85BE-51BDF6B81E3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022095" y="1621824"/>
              <a:ext cx="1827770" cy="901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112058</xdr:colOff>
      <xdr:row>6</xdr:row>
      <xdr:rowOff>1</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EE5C562B-FFCB-4ACC-8F12-AC0A6DAE976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83274" y="840947"/>
              <a:ext cx="3766591" cy="720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11</xdr:row>
      <xdr:rowOff>1</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6E970727-33C7-4E40-9896-EBC22DAE4DB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082770" y="1621825"/>
              <a:ext cx="1827771" cy="901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0</xdr:colOff>
      <xdr:row>17</xdr:row>
      <xdr:rowOff>0</xdr:rowOff>
    </xdr:from>
    <xdr:to>
      <xdr:col>26</xdr:col>
      <xdr:colOff>0</xdr:colOff>
      <xdr:row>27</xdr:row>
      <xdr:rowOff>0</xdr:rowOff>
    </xdr:to>
    <xdr:graphicFrame macro="">
      <xdr:nvGraphicFramePr>
        <xdr:cNvPr id="12" name="Chart 11">
          <a:extLst>
            <a:ext uri="{FF2B5EF4-FFF2-40B4-BE49-F238E27FC236}">
              <a16:creationId xmlns:a16="http://schemas.microsoft.com/office/drawing/2014/main" id="{9B93AE97-40E6-4542-BE30-7664CF585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27</xdr:row>
      <xdr:rowOff>106111</xdr:rowOff>
    </xdr:from>
    <xdr:to>
      <xdr:col>26</xdr:col>
      <xdr:colOff>0</xdr:colOff>
      <xdr:row>39</xdr:row>
      <xdr:rowOff>186764</xdr:rowOff>
    </xdr:to>
    <xdr:graphicFrame macro="">
      <xdr:nvGraphicFramePr>
        <xdr:cNvPr id="13" name="Chart 12">
          <a:extLst>
            <a:ext uri="{FF2B5EF4-FFF2-40B4-BE49-F238E27FC236}">
              <a16:creationId xmlns:a16="http://schemas.microsoft.com/office/drawing/2014/main" id="{7300BBCF-C29B-4945-8669-07E843101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ira K.M" refreshedDate="45567.448812152776" createdVersion="8" refreshedVersion="8" minRefreshableVersion="3" recordCount="1000" xr:uid="{47AC7F4D-13AD-4568-AD4C-17FD3F68207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351877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3E04FE-32F4-4C7A-996C-A287BEFADBDD}"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DF82BA-8E67-40D4-832C-DF3D1A75F958}"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9">
    <chartFormat chart="4"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E7B7AE-132F-4A31-9DE2-FB2C41C763B5}"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4"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172F39D-6911-4D8E-8479-A2B2BC6A9466}" sourceName="Size">
  <pivotTables>
    <pivotTable tabId="18" name="TotalSales"/>
    <pivotTable tabId="19" name="TotalSales"/>
    <pivotTable tabId="22" name="TotalSales"/>
  </pivotTables>
  <data>
    <tabular pivotCacheId="21351877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1A8936E-971A-4947-9BBD-E8C9653EB83C}" sourceName="Roast Type Name">
  <pivotTables>
    <pivotTable tabId="18" name="TotalSales"/>
    <pivotTable tabId="19" name="TotalSales"/>
    <pivotTable tabId="22" name="TotalSales"/>
  </pivotTables>
  <data>
    <tabular pivotCacheId="21351877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D30D396-0860-4969-9E37-79F62AE980F2}" sourceName="Loyalty Card">
  <pivotTables>
    <pivotTable tabId="18" name="TotalSales"/>
    <pivotTable tabId="19" name="TotalSales"/>
    <pivotTable tabId="22" name="TotalSales"/>
  </pivotTables>
  <data>
    <tabular pivotCacheId="21351877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449A681-21E4-4CA3-BFED-67059D2533AF}" cache="Slicer_Size" caption="Size" columnCount="2" style="Purple Slicer" rowHeight="241300"/>
  <slicer name="Roast Type Name" xr10:uid="{5F144470-40B4-401A-B6CF-71B2BBCA8894}" cache="Slicer_Roast_Type_Name" caption="Roast Type Name" columnCount="3" style="Purple Slicer" rowHeight="241300"/>
  <slicer name="Loyalty Card" xr10:uid="{94D39BFE-1959-4466-B7A0-59F5ADD592E6}"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177897-FF9B-41D7-8F8C-57FBB6DD49F2}" name="Orders" displayName="Orders" ref="A1:P1001" totalsRowShown="0" headerRowDxfId="11">
  <autoFilter ref="A1:P1001" xr:uid="{69177897-FF9B-41D7-8F8C-57FBB6DD49F2}"/>
  <tableColumns count="16">
    <tableColumn id="1" xr3:uid="{0587A742-8672-4577-A8EF-FB82184134AE}" name="Order ID" dataDxfId="10"/>
    <tableColumn id="2" xr3:uid="{938F8E24-EBBF-4FB3-B2AC-2745480685FD}" name="Order Date" dataDxfId="9"/>
    <tableColumn id="3" xr3:uid="{47569386-B91F-447D-AA87-D6C13CF73992}" name="Customer ID" dataDxfId="8"/>
    <tableColumn id="4" xr3:uid="{65B71BA5-08DF-4658-B8D5-620DB0F6E995}" name="Product ID"/>
    <tableColumn id="5" xr3:uid="{01DECDB2-9735-467F-956C-D277B326CE32}" name="Quantity" dataDxfId="7"/>
    <tableColumn id="6" xr3:uid="{76AF55C2-F3E6-4B22-B4AE-18ADDC09DE73}" name="Customer Name" dataDxfId="6">
      <calculatedColumnFormula>_xlfn.XLOOKUP(C2,customers!$A$1:$A$1001,customers!$B$1:$B$1001,,0)</calculatedColumnFormula>
    </tableColumn>
    <tableColumn id="7" xr3:uid="{E0B085F4-69CB-40AB-8E59-BCC5C1A4155A}" name="Email" dataDxfId="5">
      <calculatedColumnFormula>IF(_xlfn.XLOOKUP(C2,customers!$A$1:$A$1001,customers!$C$1:$C$1001,,0)=0,"",_xlfn.XLOOKUP(C2,customers!$A$1:$A$1001,customers!$C$1:$C$1001,,0))</calculatedColumnFormula>
    </tableColumn>
    <tableColumn id="8" xr3:uid="{38E3B8A6-F566-4F42-8FF3-F204601F5C71}" name="Country" dataDxfId="4">
      <calculatedColumnFormula>_xlfn.XLOOKUP(C2,customers!$A$1:$A$1001,customers!$G$1:$G$1001,,0)</calculatedColumnFormula>
    </tableColumn>
    <tableColumn id="9" xr3:uid="{1EADCEAE-0718-432C-81B6-03272932F4B4}" name="Coffee Type">
      <calculatedColumnFormula>INDEX(products!$A$1:$G$49,MATCH(orders!$D2,products!$A$1:$A$49,0),MATCH(I$1,products!$A$1:$G$1,0))</calculatedColumnFormula>
    </tableColumn>
    <tableColumn id="10" xr3:uid="{2E09FB66-88C5-4F98-BE71-35D123CBFB42}" name="Roast Type">
      <calculatedColumnFormula>INDEX(products!$A$1:$G$49,MATCH(orders!$D2,products!$A$1:$A$49,0),MATCH(J$1,products!$A$1:$G$1,0))</calculatedColumnFormula>
    </tableColumn>
    <tableColumn id="11" xr3:uid="{B0534F84-A3DE-4D9A-8840-646F573D276E}" name="Size" dataDxfId="3">
      <calculatedColumnFormula>INDEX(products!$A$1:$G$49,MATCH(orders!$D2,products!$A$1:$A$49,0),MATCH(K$1,products!$A$1:$G$1,0))</calculatedColumnFormula>
    </tableColumn>
    <tableColumn id="12" xr3:uid="{323CD063-1907-400D-9F03-E4B5D552C089}" name="Unit Price" dataDxfId="2">
      <calculatedColumnFormula>INDEX(products!$A$1:$G$49,MATCH(orders!$D2,products!$A$1:$A$49,0),MATCH(L$1,products!$A$1:$G$1,0))</calculatedColumnFormula>
    </tableColumn>
    <tableColumn id="13" xr3:uid="{F4C62198-22EF-42FE-A76D-71037E9988FD}" name="Sales" dataDxfId="1">
      <calculatedColumnFormula>L2*E2</calculatedColumnFormula>
    </tableColumn>
    <tableColumn id="14" xr3:uid="{5368C7CF-1775-4A02-87EE-523C0E05D6A6}" name="Coffee Type Name">
      <calculatedColumnFormula>IF(I2="Rob","Robusta",IF(I2="Exc","Excelsa",IF(I2="Ara","Arabica",IF(I2="Lib","Liberica",""))))</calculatedColumnFormula>
    </tableColumn>
    <tableColumn id="15" xr3:uid="{5FA8B15B-4024-403E-852D-0D8C2AADDD69}" name="Roast Type Name">
      <calculatedColumnFormula>IF(J2="M","Medium",IF(J2="L","Light",IF(J2="D","Dark","")))</calculatedColumnFormula>
    </tableColumn>
    <tableColumn id="16" xr3:uid="{16971143-ED2D-4052-A8AA-951C59CBCCF6}" name="Loyalty Card" dataDxfId="0">
      <calculatedColumnFormula>_xlfn.XLOOKUP(orders!C2,customers!$A$1:$A$1001,customers!$I$1:$I$1001,,0)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8ABD2B2-68CB-41C2-9AF1-048A401F4044}" sourceName="Order Date">
  <pivotTables>
    <pivotTable tabId="18" name="TotalSales"/>
    <pivotTable tabId="19" name="TotalSales"/>
    <pivotTable tabId="22" name="TotalSales"/>
  </pivotTables>
  <state minimalRefreshVersion="6" lastRefreshVersion="6" pivotCacheId="21351877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0929739-B8CF-4A1D-8269-ADC5464B8E46}"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98BFC-9C8C-4441-94FA-60FF48220C79}">
  <dimension ref="A1:A17"/>
  <sheetViews>
    <sheetView showGridLines="0" tabSelected="1" zoomScale="74" workbookViewId="0">
      <selection activeCell="AC10" sqref="AC10"/>
    </sheetView>
  </sheetViews>
  <sheetFormatPr defaultRowHeight="14.5" x14ac:dyDescent="0.35"/>
  <cols>
    <col min="1" max="1" width="1.6328125" customWidth="1"/>
    <col min="16" max="16" width="1.6328125" customWidth="1"/>
    <col min="19" max="19" width="1.6328125" customWidth="1"/>
    <col min="23" max="23" width="1.6328125" customWidth="1"/>
  </cols>
  <sheetData>
    <row r="1" ht="5" customHeight="1" x14ac:dyDescent="0.35"/>
    <row r="6" ht="5" customHeight="1" x14ac:dyDescent="0.35"/>
    <row r="11" ht="5" customHeight="1" x14ac:dyDescent="0.35"/>
    <row r="17"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C0E8F-0E84-4BF6-B0B9-47457665CED8}">
  <dimension ref="A3:F48"/>
  <sheetViews>
    <sheetView workbookViewId="0">
      <selection activeCell="C9" sqref="C9"/>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7" t="s">
        <v>6216</v>
      </c>
      <c r="C3" s="7" t="s">
        <v>6196</v>
      </c>
    </row>
    <row r="4" spans="1:6" x14ac:dyDescent="0.35">
      <c r="A4" s="7" t="s">
        <v>6214</v>
      </c>
      <c r="B4" s="7" t="s">
        <v>6215</v>
      </c>
      <c r="C4" t="s">
        <v>6217</v>
      </c>
      <c r="D4" t="s">
        <v>6218</v>
      </c>
      <c r="E4" t="s">
        <v>6219</v>
      </c>
      <c r="F4" t="s">
        <v>6220</v>
      </c>
    </row>
    <row r="5" spans="1:6" x14ac:dyDescent="0.35">
      <c r="A5" t="s">
        <v>6198</v>
      </c>
      <c r="B5" t="s">
        <v>6202</v>
      </c>
      <c r="C5" s="8">
        <v>186.85499999999999</v>
      </c>
      <c r="D5" s="8">
        <v>305.97000000000003</v>
      </c>
      <c r="E5" s="8">
        <v>213.15999999999997</v>
      </c>
      <c r="F5" s="8">
        <v>123</v>
      </c>
    </row>
    <row r="6" spans="1:6" x14ac:dyDescent="0.35">
      <c r="B6" t="s">
        <v>6203</v>
      </c>
      <c r="C6" s="8">
        <v>251.96499999999997</v>
      </c>
      <c r="D6" s="8">
        <v>129.46</v>
      </c>
      <c r="E6" s="8">
        <v>434.03999999999996</v>
      </c>
      <c r="F6" s="8">
        <v>171.93999999999997</v>
      </c>
    </row>
    <row r="7" spans="1:6" x14ac:dyDescent="0.35">
      <c r="B7" t="s">
        <v>6204</v>
      </c>
      <c r="C7" s="8">
        <v>224.94499999999999</v>
      </c>
      <c r="D7" s="8">
        <v>349.12</v>
      </c>
      <c r="E7" s="8">
        <v>321.04000000000002</v>
      </c>
      <c r="F7" s="8">
        <v>126.035</v>
      </c>
    </row>
    <row r="8" spans="1:6" x14ac:dyDescent="0.35">
      <c r="B8" t="s">
        <v>6205</v>
      </c>
      <c r="C8" s="8">
        <v>307.12</v>
      </c>
      <c r="D8" s="8">
        <v>681.07499999999993</v>
      </c>
      <c r="E8" s="8">
        <v>533.70499999999993</v>
      </c>
      <c r="F8" s="8">
        <v>158.85</v>
      </c>
    </row>
    <row r="9" spans="1:6" x14ac:dyDescent="0.35">
      <c r="B9" t="s">
        <v>6206</v>
      </c>
      <c r="C9" s="8">
        <v>53.664999999999992</v>
      </c>
      <c r="D9" s="8">
        <v>83.025000000000006</v>
      </c>
      <c r="E9" s="8">
        <v>193.83499999999998</v>
      </c>
      <c r="F9" s="8">
        <v>68.039999999999992</v>
      </c>
    </row>
    <row r="10" spans="1:6" x14ac:dyDescent="0.35">
      <c r="B10" t="s">
        <v>6207</v>
      </c>
      <c r="C10" s="8">
        <v>163.01999999999998</v>
      </c>
      <c r="D10" s="8">
        <v>678.3599999999999</v>
      </c>
      <c r="E10" s="8">
        <v>171.04500000000002</v>
      </c>
      <c r="F10" s="8">
        <v>372.255</v>
      </c>
    </row>
    <row r="11" spans="1:6" x14ac:dyDescent="0.35">
      <c r="B11" t="s">
        <v>6208</v>
      </c>
      <c r="C11" s="8">
        <v>345.02</v>
      </c>
      <c r="D11" s="8">
        <v>273.86999999999995</v>
      </c>
      <c r="E11" s="8">
        <v>184.12999999999997</v>
      </c>
      <c r="F11" s="8">
        <v>201.11499999999998</v>
      </c>
    </row>
    <row r="12" spans="1:6" x14ac:dyDescent="0.35">
      <c r="B12" t="s">
        <v>6209</v>
      </c>
      <c r="C12" s="8">
        <v>334.89</v>
      </c>
      <c r="D12" s="8">
        <v>70.95</v>
      </c>
      <c r="E12" s="8">
        <v>134.23000000000002</v>
      </c>
      <c r="F12" s="8">
        <v>166.27499999999998</v>
      </c>
    </row>
    <row r="13" spans="1:6" x14ac:dyDescent="0.35">
      <c r="B13" t="s">
        <v>6210</v>
      </c>
      <c r="C13" s="8">
        <v>178.70999999999998</v>
      </c>
      <c r="D13" s="8">
        <v>166.1</v>
      </c>
      <c r="E13" s="8">
        <v>439.30999999999995</v>
      </c>
      <c r="F13" s="8">
        <v>492.9</v>
      </c>
    </row>
    <row r="14" spans="1:6" x14ac:dyDescent="0.35">
      <c r="B14" t="s">
        <v>6211</v>
      </c>
      <c r="C14" s="8">
        <v>301.98500000000001</v>
      </c>
      <c r="D14" s="8">
        <v>153.76499999999999</v>
      </c>
      <c r="E14" s="8">
        <v>215.55499999999998</v>
      </c>
      <c r="F14" s="8">
        <v>213.66499999999999</v>
      </c>
    </row>
    <row r="15" spans="1:6" x14ac:dyDescent="0.35">
      <c r="B15" t="s">
        <v>6212</v>
      </c>
      <c r="C15" s="8">
        <v>312.83499999999998</v>
      </c>
      <c r="D15" s="8">
        <v>63.249999999999993</v>
      </c>
      <c r="E15" s="8">
        <v>350.89500000000004</v>
      </c>
      <c r="F15" s="8">
        <v>96.405000000000001</v>
      </c>
    </row>
    <row r="16" spans="1:6" x14ac:dyDescent="0.35">
      <c r="B16" t="s">
        <v>6213</v>
      </c>
      <c r="C16" s="8">
        <v>265.62</v>
      </c>
      <c r="D16" s="8">
        <v>526.51499999999987</v>
      </c>
      <c r="E16" s="8">
        <v>187.06</v>
      </c>
      <c r="F16" s="8">
        <v>210.58999999999997</v>
      </c>
    </row>
    <row r="17" spans="1:6" x14ac:dyDescent="0.35">
      <c r="A17" t="s">
        <v>6199</v>
      </c>
      <c r="B17" t="s">
        <v>6202</v>
      </c>
      <c r="C17" s="8">
        <v>47.25</v>
      </c>
      <c r="D17" s="8">
        <v>65.805000000000007</v>
      </c>
      <c r="E17" s="8">
        <v>274.67500000000001</v>
      </c>
      <c r="F17" s="8">
        <v>179.22</v>
      </c>
    </row>
    <row r="18" spans="1:6" x14ac:dyDescent="0.35">
      <c r="B18" t="s">
        <v>6203</v>
      </c>
      <c r="C18" s="8">
        <v>745.44999999999993</v>
      </c>
      <c r="D18" s="8">
        <v>428.88499999999999</v>
      </c>
      <c r="E18" s="8">
        <v>194.17499999999998</v>
      </c>
      <c r="F18" s="8">
        <v>429.82999999999993</v>
      </c>
    </row>
    <row r="19" spans="1:6" x14ac:dyDescent="0.35">
      <c r="B19" t="s">
        <v>6204</v>
      </c>
      <c r="C19" s="8">
        <v>130.47</v>
      </c>
      <c r="D19" s="8">
        <v>271.48500000000001</v>
      </c>
      <c r="E19" s="8">
        <v>281.20499999999998</v>
      </c>
      <c r="F19" s="8">
        <v>231.63000000000002</v>
      </c>
    </row>
    <row r="20" spans="1:6" x14ac:dyDescent="0.35">
      <c r="B20" t="s">
        <v>6205</v>
      </c>
      <c r="C20" s="8">
        <v>27</v>
      </c>
      <c r="D20" s="8">
        <v>347.26</v>
      </c>
      <c r="E20" s="8">
        <v>147.51</v>
      </c>
      <c r="F20" s="8">
        <v>240.04</v>
      </c>
    </row>
    <row r="21" spans="1:6" x14ac:dyDescent="0.35">
      <c r="B21" t="s">
        <v>6206</v>
      </c>
      <c r="C21" s="8">
        <v>255.11499999999995</v>
      </c>
      <c r="D21" s="8">
        <v>541.73</v>
      </c>
      <c r="E21" s="8">
        <v>83.43</v>
      </c>
      <c r="F21" s="8">
        <v>59.079999999999991</v>
      </c>
    </row>
    <row r="22" spans="1:6" x14ac:dyDescent="0.35">
      <c r="B22" t="s">
        <v>6207</v>
      </c>
      <c r="C22" s="8">
        <v>584.78999999999985</v>
      </c>
      <c r="D22" s="8">
        <v>357.42999999999995</v>
      </c>
      <c r="E22" s="8">
        <v>355.34</v>
      </c>
      <c r="F22" s="8">
        <v>140.88</v>
      </c>
    </row>
    <row r="23" spans="1:6" x14ac:dyDescent="0.35">
      <c r="B23" t="s">
        <v>6208</v>
      </c>
      <c r="C23" s="8">
        <v>430.62</v>
      </c>
      <c r="D23" s="8">
        <v>227.42500000000001</v>
      </c>
      <c r="E23" s="8">
        <v>236.315</v>
      </c>
      <c r="F23" s="8">
        <v>414.58499999999992</v>
      </c>
    </row>
    <row r="24" spans="1:6" x14ac:dyDescent="0.35">
      <c r="B24" t="s">
        <v>6209</v>
      </c>
      <c r="C24" s="8">
        <v>22.5</v>
      </c>
      <c r="D24" s="8">
        <v>77.72</v>
      </c>
      <c r="E24" s="8">
        <v>60.5</v>
      </c>
      <c r="F24" s="8">
        <v>139.67999999999998</v>
      </c>
    </row>
    <row r="25" spans="1:6" x14ac:dyDescent="0.35">
      <c r="B25" t="s">
        <v>6210</v>
      </c>
      <c r="C25" s="8">
        <v>126.14999999999999</v>
      </c>
      <c r="D25" s="8">
        <v>195.11</v>
      </c>
      <c r="E25" s="8">
        <v>89.13</v>
      </c>
      <c r="F25" s="8">
        <v>302.65999999999997</v>
      </c>
    </row>
    <row r="26" spans="1:6" x14ac:dyDescent="0.35">
      <c r="B26" t="s">
        <v>6211</v>
      </c>
      <c r="C26" s="8">
        <v>376.03</v>
      </c>
      <c r="D26" s="8">
        <v>523.24</v>
      </c>
      <c r="E26" s="8">
        <v>440.96499999999997</v>
      </c>
      <c r="F26" s="8">
        <v>174.46999999999997</v>
      </c>
    </row>
    <row r="27" spans="1:6" x14ac:dyDescent="0.35">
      <c r="B27" t="s">
        <v>6212</v>
      </c>
      <c r="C27" s="8">
        <v>515.17999999999995</v>
      </c>
      <c r="D27" s="8">
        <v>142.56</v>
      </c>
      <c r="E27" s="8">
        <v>347.03999999999996</v>
      </c>
      <c r="F27" s="8">
        <v>104.08499999999999</v>
      </c>
    </row>
    <row r="28" spans="1:6" x14ac:dyDescent="0.35">
      <c r="B28" t="s">
        <v>6213</v>
      </c>
      <c r="C28" s="8">
        <v>95.859999999999985</v>
      </c>
      <c r="D28" s="8">
        <v>484.76</v>
      </c>
      <c r="E28" s="8">
        <v>94.17</v>
      </c>
      <c r="F28" s="8">
        <v>77.10499999999999</v>
      </c>
    </row>
    <row r="29" spans="1:6" x14ac:dyDescent="0.35">
      <c r="A29" t="s">
        <v>6200</v>
      </c>
      <c r="B29" t="s">
        <v>6202</v>
      </c>
      <c r="C29" s="8">
        <v>258.34500000000003</v>
      </c>
      <c r="D29" s="8">
        <v>139.625</v>
      </c>
      <c r="E29" s="8">
        <v>279.52000000000004</v>
      </c>
      <c r="F29" s="8">
        <v>160.19499999999999</v>
      </c>
    </row>
    <row r="30" spans="1:6" x14ac:dyDescent="0.35">
      <c r="B30" t="s">
        <v>6203</v>
      </c>
      <c r="C30" s="8">
        <v>342.2</v>
      </c>
      <c r="D30" s="8">
        <v>284.24999999999994</v>
      </c>
      <c r="E30" s="8">
        <v>251.83</v>
      </c>
      <c r="F30" s="8">
        <v>80.550000000000011</v>
      </c>
    </row>
    <row r="31" spans="1:6" x14ac:dyDescent="0.35">
      <c r="B31" t="s">
        <v>6204</v>
      </c>
      <c r="C31" s="8">
        <v>418.30499999999989</v>
      </c>
      <c r="D31" s="8">
        <v>468.125</v>
      </c>
      <c r="E31" s="8">
        <v>405.05500000000006</v>
      </c>
      <c r="F31" s="8">
        <v>253.15499999999997</v>
      </c>
    </row>
    <row r="32" spans="1:6" x14ac:dyDescent="0.35">
      <c r="B32" t="s">
        <v>6205</v>
      </c>
      <c r="C32" s="8">
        <v>102.32999999999998</v>
      </c>
      <c r="D32" s="8">
        <v>242.14000000000001</v>
      </c>
      <c r="E32" s="8">
        <v>554.875</v>
      </c>
      <c r="F32" s="8">
        <v>106.23999999999998</v>
      </c>
    </row>
    <row r="33" spans="1:6" x14ac:dyDescent="0.35">
      <c r="B33" t="s">
        <v>6206</v>
      </c>
      <c r="C33" s="8">
        <v>234.71999999999997</v>
      </c>
      <c r="D33" s="8">
        <v>133.08000000000001</v>
      </c>
      <c r="E33" s="8">
        <v>267.2</v>
      </c>
      <c r="F33" s="8">
        <v>272.68999999999994</v>
      </c>
    </row>
    <row r="34" spans="1:6" x14ac:dyDescent="0.35">
      <c r="B34" t="s">
        <v>6207</v>
      </c>
      <c r="C34" s="8">
        <v>430.39</v>
      </c>
      <c r="D34" s="8">
        <v>136.20500000000001</v>
      </c>
      <c r="E34" s="8">
        <v>209.6</v>
      </c>
      <c r="F34" s="8">
        <v>88.334999999999994</v>
      </c>
    </row>
    <row r="35" spans="1:6" x14ac:dyDescent="0.35">
      <c r="B35" t="s">
        <v>6208</v>
      </c>
      <c r="C35" s="8">
        <v>109.005</v>
      </c>
      <c r="D35" s="8">
        <v>393.57499999999999</v>
      </c>
      <c r="E35" s="8">
        <v>61.034999999999997</v>
      </c>
      <c r="F35" s="8">
        <v>199.48999999999998</v>
      </c>
    </row>
    <row r="36" spans="1:6" x14ac:dyDescent="0.35">
      <c r="B36" t="s">
        <v>6209</v>
      </c>
      <c r="C36" s="8">
        <v>287.52499999999998</v>
      </c>
      <c r="D36" s="8">
        <v>288.67</v>
      </c>
      <c r="E36" s="8">
        <v>125.58</v>
      </c>
      <c r="F36" s="8">
        <v>374.13499999999999</v>
      </c>
    </row>
    <row r="37" spans="1:6" x14ac:dyDescent="0.35">
      <c r="B37" t="s">
        <v>6210</v>
      </c>
      <c r="C37" s="8">
        <v>840.92999999999984</v>
      </c>
      <c r="D37" s="8">
        <v>409.875</v>
      </c>
      <c r="E37" s="8">
        <v>171.32999999999998</v>
      </c>
      <c r="F37" s="8">
        <v>221.43999999999997</v>
      </c>
    </row>
    <row r="38" spans="1:6" x14ac:dyDescent="0.35">
      <c r="B38" t="s">
        <v>6211</v>
      </c>
      <c r="C38" s="8">
        <v>299.07</v>
      </c>
      <c r="D38" s="8">
        <v>260.32499999999999</v>
      </c>
      <c r="E38" s="8">
        <v>584.64</v>
      </c>
      <c r="F38" s="8">
        <v>256.36500000000001</v>
      </c>
    </row>
    <row r="39" spans="1:6" x14ac:dyDescent="0.35">
      <c r="B39" t="s">
        <v>6212</v>
      </c>
      <c r="C39" s="8">
        <v>323.32499999999999</v>
      </c>
      <c r="D39" s="8">
        <v>565.57000000000005</v>
      </c>
      <c r="E39" s="8">
        <v>537.80999999999995</v>
      </c>
      <c r="F39" s="8">
        <v>189.47499999999999</v>
      </c>
    </row>
    <row r="40" spans="1:6" x14ac:dyDescent="0.35">
      <c r="B40" t="s">
        <v>6213</v>
      </c>
      <c r="C40" s="8">
        <v>399.48499999999996</v>
      </c>
      <c r="D40" s="8">
        <v>148.19999999999999</v>
      </c>
      <c r="E40" s="8">
        <v>388.21999999999997</v>
      </c>
      <c r="F40" s="8">
        <v>212.07499999999999</v>
      </c>
    </row>
    <row r="41" spans="1:6" x14ac:dyDescent="0.35">
      <c r="A41" t="s">
        <v>6201</v>
      </c>
      <c r="B41" t="s">
        <v>6202</v>
      </c>
      <c r="C41" s="8">
        <v>112.69499999999999</v>
      </c>
      <c r="D41" s="8">
        <v>166.32</v>
      </c>
      <c r="E41" s="8">
        <v>843.71499999999992</v>
      </c>
      <c r="F41" s="8">
        <v>146.685</v>
      </c>
    </row>
    <row r="42" spans="1:6" x14ac:dyDescent="0.35">
      <c r="B42" t="s">
        <v>6203</v>
      </c>
      <c r="C42" s="8">
        <v>114.87999999999998</v>
      </c>
      <c r="D42" s="8">
        <v>133.815</v>
      </c>
      <c r="E42" s="8">
        <v>91.175000000000011</v>
      </c>
      <c r="F42" s="8">
        <v>53.759999999999991</v>
      </c>
    </row>
    <row r="43" spans="1:6" x14ac:dyDescent="0.35">
      <c r="B43" t="s">
        <v>6204</v>
      </c>
      <c r="C43" s="8">
        <v>277.76</v>
      </c>
      <c r="D43" s="8">
        <v>175.41</v>
      </c>
      <c r="E43" s="8">
        <v>462.50999999999993</v>
      </c>
      <c r="F43" s="8">
        <v>399.52499999999998</v>
      </c>
    </row>
    <row r="44" spans="1:6" x14ac:dyDescent="0.35">
      <c r="B44" t="s">
        <v>6205</v>
      </c>
      <c r="C44" s="8">
        <v>197.89499999999998</v>
      </c>
      <c r="D44" s="8">
        <v>289.755</v>
      </c>
      <c r="E44" s="8">
        <v>88.545000000000002</v>
      </c>
      <c r="F44" s="8">
        <v>200.25499999999997</v>
      </c>
    </row>
    <row r="45" spans="1:6" x14ac:dyDescent="0.35">
      <c r="B45" t="s">
        <v>6206</v>
      </c>
      <c r="C45" s="8">
        <v>193.11499999999998</v>
      </c>
      <c r="D45" s="8">
        <v>212.49499999999998</v>
      </c>
      <c r="E45" s="8">
        <v>292.29000000000002</v>
      </c>
      <c r="F45" s="8">
        <v>304.46999999999997</v>
      </c>
    </row>
    <row r="46" spans="1:6" x14ac:dyDescent="0.35">
      <c r="B46" t="s">
        <v>6207</v>
      </c>
      <c r="C46" s="8">
        <v>179.79</v>
      </c>
      <c r="D46" s="8">
        <v>426.2</v>
      </c>
      <c r="E46" s="8">
        <v>170.08999999999997</v>
      </c>
      <c r="F46" s="8">
        <v>379.31</v>
      </c>
    </row>
    <row r="47" spans="1:6" x14ac:dyDescent="0.35">
      <c r="B47" t="s">
        <v>6208</v>
      </c>
      <c r="C47" s="8">
        <v>247.28999999999996</v>
      </c>
      <c r="D47" s="8">
        <v>246.685</v>
      </c>
      <c r="E47" s="8">
        <v>271.05499999999995</v>
      </c>
      <c r="F47" s="8">
        <v>141.69999999999999</v>
      </c>
    </row>
    <row r="48" spans="1:6" x14ac:dyDescent="0.35">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1B98C-77C4-43A9-B9EE-97E847F2D138}">
  <dimension ref="A3:B6"/>
  <sheetViews>
    <sheetView topLeftCell="A2" workbookViewId="0">
      <selection activeCell="B5" sqref="B5"/>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7" t="s">
        <v>7</v>
      </c>
      <c r="B3" t="s">
        <v>6216</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C89DA-7EFF-43B3-91D9-CF2D5D9F738A}">
  <dimension ref="A3:B8"/>
  <sheetViews>
    <sheetView topLeftCell="A2" workbookViewId="0">
      <selection activeCell="F3" sqref="F3"/>
    </sheetView>
  </sheetViews>
  <sheetFormatPr defaultRowHeight="14.5" x14ac:dyDescent="0.35"/>
  <cols>
    <col min="1" max="1" width="16.7265625" bestFit="1" customWidth="1"/>
    <col min="2" max="3" width="11.26953125" bestFit="1" customWidth="1"/>
    <col min="4" max="4" width="7.1796875" bestFit="1" customWidth="1"/>
    <col min="5" max="6" width="7.7265625" bestFit="1" customWidth="1"/>
  </cols>
  <sheetData>
    <row r="3" spans="1:2" x14ac:dyDescent="0.35">
      <c r="A3" s="7" t="s">
        <v>4</v>
      </c>
      <c r="B3" t="s">
        <v>6216</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115" zoomScaleNormal="115" workbookViewId="0">
      <selection activeCell="P2" sqref="P2"/>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8.1796875" customWidth="1"/>
    <col min="7" max="7" width="36.1796875" bestFit="1" customWidth="1"/>
    <col min="8" max="8" width="14.1796875" bestFit="1" customWidth="1"/>
    <col min="9" max="9" width="12.26953125" customWidth="1"/>
    <col min="10" max="10" width="11.453125" customWidth="1"/>
    <col min="11" max="11" width="5.7265625" bestFit="1" customWidth="1"/>
    <col min="12" max="12" width="11.54296875" customWidth="1"/>
    <col min="13" max="13" width="8.26953125"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6">
        <f>INDEX(products!$A$1:$G$49,MATCH(orders!$D2,products!$A$1:$A$49,0),MATCH(L$1,products!$A$1:$G$1,0))</f>
        <v>9.9499999999999993</v>
      </c>
      <c r="M2" s="6">
        <f>L2*E2</f>
        <v>19.899999999999999</v>
      </c>
      <c r="N2" t="str">
        <f>IF(I2="Rob","Robusta",IF(I2="Exc","Excelsa",IF(I2="Ara","Arabica",IF(I2="Lib","Liberica",""))))</f>
        <v>Robusta</v>
      </c>
      <c r="O2" t="str">
        <f>IF(J2="M","Medium",IF(J2="L","Light",IF(J2="D","Dark","")))</f>
        <v>Medium</v>
      </c>
      <c r="P2" t="str">
        <f>_xlfn.XLOOKUP(orders!C2,customers!$A$1:$A$1001,customers!$I$1:$I$1001,,0)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6">
        <f>INDEX(products!$A$1:$G$49,MATCH(orders!$D3,products!$A$1:$A$49,0),MATCH(L$1,products!$A$1:$G$1,0))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_xlfn.XLOOKUP(orders!C3,customers!$A$1:$A$1001,customers!$I$1:$I$1001,,0)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6">
        <f>INDEX(products!$A$1:$G$49,MATCH(orders!$D4,products!$A$1:$A$49,0),MATCH(L$1,products!$A$1:$G$1,0))</f>
        <v>12.95</v>
      </c>
      <c r="M4" s="6">
        <f t="shared" si="0"/>
        <v>12.95</v>
      </c>
      <c r="N4" t="str">
        <f t="shared" si="1"/>
        <v>Arabica</v>
      </c>
      <c r="O4" t="str">
        <f t="shared" si="2"/>
        <v>Light</v>
      </c>
      <c r="P4" t="str">
        <f>_xlfn.XLOOKUP(orders!C4,customers!$A$1:$A$1001,customers!$I$1:$I$1001,,0)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4">
        <f>INDEX(products!$A$1:$G$49,MATCH(orders!$D5,products!$A$1:$A$49,0),MATCH(K$1,products!$A$1:$G$1,0))</f>
        <v>1</v>
      </c>
      <c r="L5" s="6">
        <f>INDEX(products!$A$1:$G$49,MATCH(orders!$D5,products!$A$1:$A$49,0),MATCH(L$1,products!$A$1:$G$1,0))</f>
        <v>13.75</v>
      </c>
      <c r="M5" s="6">
        <f t="shared" si="0"/>
        <v>27.5</v>
      </c>
      <c r="N5" t="str">
        <f t="shared" si="1"/>
        <v>Excelsa</v>
      </c>
      <c r="O5" t="str">
        <f t="shared" si="2"/>
        <v>Medium</v>
      </c>
      <c r="P5" t="str">
        <f>_xlfn.XLOOKUP(orders!C5,customers!$A$1:$A$1001,customers!$I$1:$I$1001,,0)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4">
        <f>INDEX(products!$A$1:$G$49,MATCH(orders!$D6,products!$A$1:$A$49,0),MATCH(K$1,products!$A$1:$G$1,0))</f>
        <v>2.5</v>
      </c>
      <c r="L6" s="6">
        <f>INDEX(products!$A$1:$G$49,MATCH(orders!$D6,products!$A$1:$A$49,0),MATCH(L$1,products!$A$1:$G$1,0))</f>
        <v>27.484999999999996</v>
      </c>
      <c r="M6" s="6">
        <f t="shared" si="0"/>
        <v>54.969999999999992</v>
      </c>
      <c r="N6" t="str">
        <f t="shared" si="1"/>
        <v>Robusta</v>
      </c>
      <c r="O6" t="str">
        <f t="shared" si="2"/>
        <v>Light</v>
      </c>
      <c r="P6" t="str">
        <f>_xlfn.XLOOKUP(orders!C6,customers!$A$1:$A$1001,customers!$I$1:$I$1001,,0)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6">
        <f>INDEX(products!$A$1:$G$49,MATCH(orders!$D7,products!$A$1:$A$49,0),MATCH(L$1,products!$A$1:$G$1,0))</f>
        <v>12.95</v>
      </c>
      <c r="M7" s="6">
        <f t="shared" si="0"/>
        <v>38.849999999999994</v>
      </c>
      <c r="N7" t="str">
        <f t="shared" si="1"/>
        <v>Liberica</v>
      </c>
      <c r="O7" t="str">
        <f t="shared" si="2"/>
        <v>Dark</v>
      </c>
      <c r="P7" t="str">
        <f>_xlfn.XLOOKUP(orders!C7,customers!$A$1:$A$1001,customers!$I$1:$I$1001,,0)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6">
        <f>INDEX(products!$A$1:$G$49,MATCH(orders!$D8,products!$A$1:$A$49,0),MATCH(L$1,products!$A$1:$G$1,0))</f>
        <v>7.29</v>
      </c>
      <c r="M8" s="6">
        <f t="shared" si="0"/>
        <v>21.87</v>
      </c>
      <c r="N8" t="str">
        <f t="shared" si="1"/>
        <v>Excelsa</v>
      </c>
      <c r="O8" t="str">
        <f t="shared" si="2"/>
        <v>Dark</v>
      </c>
      <c r="P8" t="str">
        <f>_xlfn.XLOOKUP(orders!C8,customers!$A$1:$A$1001,customers!$I$1:$I$1001,,0)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4">
        <f>INDEX(products!$A$1:$G$49,MATCH(orders!$D9,products!$A$1:$A$49,0),MATCH(K$1,products!$A$1:$G$1,0))</f>
        <v>0.2</v>
      </c>
      <c r="L9" s="6">
        <f>INDEX(products!$A$1:$G$49,MATCH(orders!$D9,products!$A$1:$A$49,0),MATCH(L$1,products!$A$1:$G$1,0))</f>
        <v>4.7549999999999999</v>
      </c>
      <c r="M9" s="6">
        <f t="shared" si="0"/>
        <v>4.7549999999999999</v>
      </c>
      <c r="N9" t="str">
        <f t="shared" si="1"/>
        <v>Liberica</v>
      </c>
      <c r="O9" t="str">
        <f t="shared" si="2"/>
        <v>Light</v>
      </c>
      <c r="P9" t="str">
        <f>_xlfn.XLOOKUP(orders!C9,customers!$A$1:$A$1001,customers!$I$1:$I$1001,,0)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6">
        <f>INDEX(products!$A$1:$G$49,MATCH(orders!$D10,products!$A$1:$A$49,0),MATCH(L$1,products!$A$1:$G$1,0))</f>
        <v>5.97</v>
      </c>
      <c r="M10" s="6">
        <f t="shared" si="0"/>
        <v>17.91</v>
      </c>
      <c r="N10" t="str">
        <f t="shared" si="1"/>
        <v>Robusta</v>
      </c>
      <c r="O10" t="str">
        <f t="shared" si="2"/>
        <v>Medium</v>
      </c>
      <c r="P10" t="str">
        <f>_xlfn.XLOOKUP(orders!C10,customers!$A$1:$A$1001,customers!$I$1:$I$1001,,0)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6">
        <f>INDEX(products!$A$1:$G$49,MATCH(orders!$D11,products!$A$1:$A$49,0),MATCH(L$1,products!$A$1:$G$1,0))</f>
        <v>5.97</v>
      </c>
      <c r="M11" s="6">
        <f t="shared" si="0"/>
        <v>5.97</v>
      </c>
      <c r="N11" t="str">
        <f t="shared" si="1"/>
        <v>Robusta</v>
      </c>
      <c r="O11" t="str">
        <f t="shared" si="2"/>
        <v>Medium</v>
      </c>
      <c r="P11" t="str">
        <f>_xlfn.XLOOKUP(orders!C11,customers!$A$1:$A$1001,customers!$I$1:$I$1001,,0)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6">
        <f>INDEX(products!$A$1:$G$49,MATCH(orders!$D12,products!$A$1:$A$49,0),MATCH(L$1,products!$A$1:$G$1,0))</f>
        <v>9.9499999999999993</v>
      </c>
      <c r="M12" s="6">
        <f t="shared" si="0"/>
        <v>39.799999999999997</v>
      </c>
      <c r="N12" t="str">
        <f t="shared" si="1"/>
        <v>Arabica</v>
      </c>
      <c r="O12" t="str">
        <f t="shared" si="2"/>
        <v>Dark</v>
      </c>
      <c r="P12" t="str">
        <f>_xlfn.XLOOKUP(orders!C12,customers!$A$1:$A$1001,customers!$I$1:$I$1001,,0)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6">
        <f>INDEX(products!$A$1:$G$49,MATCH(orders!$D13,products!$A$1:$A$49,0),MATCH(L$1,products!$A$1:$G$1,0))</f>
        <v>34.154999999999994</v>
      </c>
      <c r="M13" s="6">
        <f t="shared" si="0"/>
        <v>170.77499999999998</v>
      </c>
      <c r="N13" t="str">
        <f t="shared" si="1"/>
        <v>Excelsa</v>
      </c>
      <c r="O13" t="str">
        <f t="shared" si="2"/>
        <v>Light</v>
      </c>
      <c r="P13" t="str">
        <f>_xlfn.XLOOKUP(orders!C13,customers!$A$1:$A$1001,customers!$I$1:$I$1001,,0)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6">
        <f>INDEX(products!$A$1:$G$49,MATCH(orders!$D14,products!$A$1:$A$49,0),MATCH(L$1,products!$A$1:$G$1,0))</f>
        <v>9.9499999999999993</v>
      </c>
      <c r="M14" s="6">
        <f t="shared" si="0"/>
        <v>49.75</v>
      </c>
      <c r="N14" t="str">
        <f t="shared" si="1"/>
        <v>Robusta</v>
      </c>
      <c r="O14" t="str">
        <f t="shared" si="2"/>
        <v>Medium</v>
      </c>
      <c r="P14" t="str">
        <f>_xlfn.XLOOKUP(orders!C14,customers!$A$1:$A$1001,customers!$I$1:$I$1001,,0)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6">
        <f>INDEX(products!$A$1:$G$49,MATCH(orders!$D15,products!$A$1:$A$49,0),MATCH(L$1,products!$A$1:$G$1,0))</f>
        <v>20.584999999999997</v>
      </c>
      <c r="M15" s="6">
        <f t="shared" si="0"/>
        <v>41.169999999999995</v>
      </c>
      <c r="N15" t="str">
        <f t="shared" si="1"/>
        <v>Robusta</v>
      </c>
      <c r="O15" t="str">
        <f t="shared" si="2"/>
        <v>Dark</v>
      </c>
      <c r="P15" t="str">
        <f>_xlfn.XLOOKUP(orders!C15,customers!$A$1:$A$1001,customers!$I$1:$I$1001,,0)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6">
        <f>INDEX(products!$A$1:$G$49,MATCH(orders!$D16,products!$A$1:$A$49,0),MATCH(L$1,products!$A$1:$G$1,0))</f>
        <v>3.8849999999999998</v>
      </c>
      <c r="M16" s="6">
        <f t="shared" si="0"/>
        <v>11.654999999999999</v>
      </c>
      <c r="N16" t="str">
        <f t="shared" si="1"/>
        <v>Liberica</v>
      </c>
      <c r="O16" t="str">
        <f t="shared" si="2"/>
        <v>Dark</v>
      </c>
      <c r="P16" t="str">
        <f>_xlfn.XLOOKUP(orders!C16,customers!$A$1:$A$1001,customers!$I$1:$I$1001,,0)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6">
        <f>INDEX(products!$A$1:$G$49,MATCH(orders!$D17,products!$A$1:$A$49,0),MATCH(L$1,products!$A$1:$G$1,0))</f>
        <v>22.884999999999998</v>
      </c>
      <c r="M17" s="6">
        <f t="shared" si="0"/>
        <v>114.42499999999998</v>
      </c>
      <c r="N17" t="str">
        <f t="shared" si="1"/>
        <v>Robusta</v>
      </c>
      <c r="O17" t="str">
        <f t="shared" si="2"/>
        <v>Medium</v>
      </c>
      <c r="P17" t="str">
        <f>_xlfn.XLOOKUP(orders!C17,customers!$A$1:$A$1001,customers!$I$1:$I$1001,,0)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6">
        <f>INDEX(products!$A$1:$G$49,MATCH(orders!$D18,products!$A$1:$A$49,0),MATCH(L$1,products!$A$1:$G$1,0))</f>
        <v>3.375</v>
      </c>
      <c r="M18" s="6">
        <f t="shared" si="0"/>
        <v>20.25</v>
      </c>
      <c r="N18" t="str">
        <f t="shared" si="1"/>
        <v>Arabica</v>
      </c>
      <c r="O18" t="str">
        <f t="shared" si="2"/>
        <v>Medium</v>
      </c>
      <c r="P18" t="str">
        <f>_xlfn.XLOOKUP(orders!C18,customers!$A$1:$A$1001,customers!$I$1:$I$1001,,0)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6">
        <f>INDEX(products!$A$1:$G$49,MATCH(orders!$D19,products!$A$1:$A$49,0),MATCH(L$1,products!$A$1:$G$1,0))</f>
        <v>12.95</v>
      </c>
      <c r="M19" s="6">
        <f t="shared" si="0"/>
        <v>77.699999999999989</v>
      </c>
      <c r="N19" t="str">
        <f t="shared" si="1"/>
        <v>Arabica</v>
      </c>
      <c r="O19" t="str">
        <f t="shared" si="2"/>
        <v>Light</v>
      </c>
      <c r="P19" t="str">
        <f>_xlfn.XLOOKUP(orders!C19,customers!$A$1:$A$1001,customers!$I$1:$I$1001,,0)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6">
        <f>INDEX(products!$A$1:$G$49,MATCH(orders!$D20,products!$A$1:$A$49,0),MATCH(L$1,products!$A$1:$G$1,0))</f>
        <v>20.584999999999997</v>
      </c>
      <c r="M20" s="6">
        <f t="shared" si="0"/>
        <v>82.339999999999989</v>
      </c>
      <c r="N20" t="str">
        <f t="shared" si="1"/>
        <v>Robusta</v>
      </c>
      <c r="O20" t="str">
        <f t="shared" si="2"/>
        <v>Dark</v>
      </c>
      <c r="P20" t="str">
        <f>_xlfn.XLOOKUP(orders!C20,customers!$A$1:$A$1001,customers!$I$1:$I$1001,,0)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6">
        <f>INDEX(products!$A$1:$G$49,MATCH(orders!$D21,products!$A$1:$A$49,0),MATCH(L$1,products!$A$1:$G$1,0))</f>
        <v>3.375</v>
      </c>
      <c r="M21" s="6">
        <f t="shared" si="0"/>
        <v>16.875</v>
      </c>
      <c r="N21" t="str">
        <f t="shared" si="1"/>
        <v>Arabica</v>
      </c>
      <c r="O21" t="str">
        <f t="shared" si="2"/>
        <v>Medium</v>
      </c>
      <c r="P21" t="str">
        <f>_xlfn.XLOOKUP(orders!C21,customers!$A$1:$A$1001,customers!$I$1:$I$1001,,0)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6">
        <f>INDEX(products!$A$1:$G$49,MATCH(orders!$D22,products!$A$1:$A$49,0),MATCH(L$1,products!$A$1:$G$1,0))</f>
        <v>3.645</v>
      </c>
      <c r="M22" s="6">
        <f t="shared" si="0"/>
        <v>14.58</v>
      </c>
      <c r="N22" t="str">
        <f t="shared" si="1"/>
        <v>Excelsa</v>
      </c>
      <c r="O22" t="str">
        <f t="shared" si="2"/>
        <v>Dark</v>
      </c>
      <c r="P22" t="str">
        <f>_xlfn.XLOOKUP(orders!C22,customers!$A$1:$A$1001,customers!$I$1:$I$1001,,0)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6">
        <f>INDEX(products!$A$1:$G$49,MATCH(orders!$D23,products!$A$1:$A$49,0),MATCH(L$1,products!$A$1:$G$1,0))</f>
        <v>2.9849999999999999</v>
      </c>
      <c r="M23" s="6">
        <f t="shared" si="0"/>
        <v>17.91</v>
      </c>
      <c r="N23" t="str">
        <f t="shared" si="1"/>
        <v>Arabica</v>
      </c>
      <c r="O23" t="str">
        <f t="shared" si="2"/>
        <v>Dark</v>
      </c>
      <c r="P23" t="str">
        <f>_xlfn.XLOOKUP(orders!C23,customers!$A$1:$A$1001,customers!$I$1:$I$1001,,0)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6">
        <f>INDEX(products!$A$1:$G$49,MATCH(orders!$D24,products!$A$1:$A$49,0),MATCH(L$1,products!$A$1:$G$1,0))</f>
        <v>22.884999999999998</v>
      </c>
      <c r="M24" s="6">
        <f t="shared" si="0"/>
        <v>91.539999999999992</v>
      </c>
      <c r="N24" t="str">
        <f t="shared" si="1"/>
        <v>Robusta</v>
      </c>
      <c r="O24" t="str">
        <f t="shared" si="2"/>
        <v>Medium</v>
      </c>
      <c r="P24" t="str">
        <f>_xlfn.XLOOKUP(orders!C24,customers!$A$1:$A$1001,customers!$I$1:$I$1001,,0)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6">
        <f>INDEX(products!$A$1:$G$49,MATCH(orders!$D25,products!$A$1:$A$49,0),MATCH(L$1,products!$A$1:$G$1,0))</f>
        <v>2.9849999999999999</v>
      </c>
      <c r="M25" s="6">
        <f t="shared" si="0"/>
        <v>11.94</v>
      </c>
      <c r="N25" t="str">
        <f t="shared" si="1"/>
        <v>Arabica</v>
      </c>
      <c r="O25" t="str">
        <f t="shared" si="2"/>
        <v>Dark</v>
      </c>
      <c r="P25" t="str">
        <f>_xlfn.XLOOKUP(orders!C25,customers!$A$1:$A$1001,customers!$I$1:$I$1001,,0)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6">
        <f>INDEX(products!$A$1:$G$49,MATCH(orders!$D26,products!$A$1:$A$49,0),MATCH(L$1,products!$A$1:$G$1,0))</f>
        <v>11.25</v>
      </c>
      <c r="M26" s="6">
        <f t="shared" si="0"/>
        <v>11.25</v>
      </c>
      <c r="N26" t="str">
        <f t="shared" si="1"/>
        <v>Arabica</v>
      </c>
      <c r="O26" t="str">
        <f t="shared" si="2"/>
        <v>Medium</v>
      </c>
      <c r="P26" t="str">
        <f>_xlfn.XLOOKUP(orders!C26,customers!$A$1:$A$1001,customers!$I$1:$I$1001,,0)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6">
        <f>INDEX(products!$A$1:$G$49,MATCH(orders!$D27,products!$A$1:$A$49,0),MATCH(L$1,products!$A$1:$G$1,0))</f>
        <v>4.125</v>
      </c>
      <c r="M27" s="6">
        <f t="shared" si="0"/>
        <v>12.375</v>
      </c>
      <c r="N27" t="str">
        <f t="shared" si="1"/>
        <v>Excelsa</v>
      </c>
      <c r="O27" t="str">
        <f t="shared" si="2"/>
        <v>Medium</v>
      </c>
      <c r="P27" t="str">
        <f>_xlfn.XLOOKUP(orders!C27,customers!$A$1:$A$1001,customers!$I$1:$I$1001,,0)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6">
        <f>INDEX(products!$A$1:$G$49,MATCH(orders!$D28,products!$A$1:$A$49,0),MATCH(L$1,products!$A$1:$G$1,0))</f>
        <v>6.75</v>
      </c>
      <c r="M28" s="6">
        <f t="shared" si="0"/>
        <v>27</v>
      </c>
      <c r="N28" t="str">
        <f t="shared" si="1"/>
        <v>Arabica</v>
      </c>
      <c r="O28" t="str">
        <f t="shared" si="2"/>
        <v>Medium</v>
      </c>
      <c r="P28" t="str">
        <f>_xlfn.XLOOKUP(orders!C28,customers!$A$1:$A$1001,customers!$I$1:$I$1001,,0)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6">
        <f>INDEX(products!$A$1:$G$49,MATCH(orders!$D29,products!$A$1:$A$49,0),MATCH(L$1,products!$A$1:$G$1,0))</f>
        <v>3.375</v>
      </c>
      <c r="M29" s="6">
        <f t="shared" si="0"/>
        <v>16.875</v>
      </c>
      <c r="N29" t="str">
        <f t="shared" si="1"/>
        <v>Arabica</v>
      </c>
      <c r="O29" t="str">
        <f t="shared" si="2"/>
        <v>Medium</v>
      </c>
      <c r="P29" t="str">
        <f>_xlfn.XLOOKUP(orders!C29,customers!$A$1:$A$1001,customers!$I$1:$I$1001,,0)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6">
        <f>INDEX(products!$A$1:$G$49,MATCH(orders!$D30,products!$A$1:$A$49,0),MATCH(L$1,products!$A$1:$G$1,0))</f>
        <v>5.97</v>
      </c>
      <c r="M30" s="6">
        <f t="shared" si="0"/>
        <v>17.91</v>
      </c>
      <c r="N30" t="str">
        <f t="shared" si="1"/>
        <v>Arabica</v>
      </c>
      <c r="O30" t="str">
        <f t="shared" si="2"/>
        <v>Dark</v>
      </c>
      <c r="P30" t="str">
        <f>_xlfn.XLOOKUP(orders!C30,customers!$A$1:$A$1001,customers!$I$1:$I$1001,,0)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6">
        <f>INDEX(products!$A$1:$G$49,MATCH(orders!$D31,products!$A$1:$A$49,0),MATCH(L$1,products!$A$1:$G$1,0))</f>
        <v>9.9499999999999993</v>
      </c>
      <c r="M31" s="6">
        <f t="shared" si="0"/>
        <v>39.799999999999997</v>
      </c>
      <c r="N31" t="str">
        <f t="shared" si="1"/>
        <v>Arabica</v>
      </c>
      <c r="O31" t="str">
        <f t="shared" si="2"/>
        <v>Dark</v>
      </c>
      <c r="P31" t="str">
        <f>_xlfn.XLOOKUP(orders!C31,customers!$A$1:$A$1001,customers!$I$1:$I$1001,,0)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6">
        <f>INDEX(products!$A$1:$G$49,MATCH(orders!$D32,products!$A$1:$A$49,0),MATCH(L$1,products!$A$1:$G$1,0))</f>
        <v>4.3650000000000002</v>
      </c>
      <c r="M32" s="6">
        <f t="shared" si="0"/>
        <v>21.825000000000003</v>
      </c>
      <c r="N32" t="str">
        <f t="shared" si="1"/>
        <v>Liberica</v>
      </c>
      <c r="O32" t="str">
        <f t="shared" si="2"/>
        <v>Medium</v>
      </c>
      <c r="P32" t="str">
        <f>_xlfn.XLOOKUP(orders!C32,customers!$A$1:$A$1001,customers!$I$1:$I$1001,,0)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6">
        <f>INDEX(products!$A$1:$G$49,MATCH(orders!$D33,products!$A$1:$A$49,0),MATCH(L$1,products!$A$1:$G$1,0))</f>
        <v>5.97</v>
      </c>
      <c r="M33" s="6">
        <f t="shared" si="0"/>
        <v>35.82</v>
      </c>
      <c r="N33" t="str">
        <f t="shared" si="1"/>
        <v>Arabica</v>
      </c>
      <c r="O33" t="str">
        <f t="shared" si="2"/>
        <v>Dark</v>
      </c>
      <c r="P33" t="str">
        <f>_xlfn.XLOOKUP(orders!C33,customers!$A$1:$A$1001,customers!$I$1:$I$1001,,0)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6">
        <f>INDEX(products!$A$1:$G$49,MATCH(orders!$D34,products!$A$1:$A$49,0),MATCH(L$1,products!$A$1:$G$1,0))</f>
        <v>8.73</v>
      </c>
      <c r="M34" s="6">
        <f t="shared" si="0"/>
        <v>52.38</v>
      </c>
      <c r="N34" t="str">
        <f t="shared" si="1"/>
        <v>Liberica</v>
      </c>
      <c r="O34" t="str">
        <f t="shared" si="2"/>
        <v>Medium</v>
      </c>
      <c r="P34" t="str">
        <f>_xlfn.XLOOKUP(orders!C34,customers!$A$1:$A$1001,customers!$I$1:$I$1001,,0)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6">
        <f>INDEX(products!$A$1:$G$49,MATCH(orders!$D35,products!$A$1:$A$49,0),MATCH(L$1,products!$A$1:$G$1,0))</f>
        <v>4.7549999999999999</v>
      </c>
      <c r="M35" s="6">
        <f t="shared" si="0"/>
        <v>23.774999999999999</v>
      </c>
      <c r="N35" t="str">
        <f t="shared" si="1"/>
        <v>Liberica</v>
      </c>
      <c r="O35" t="str">
        <f t="shared" si="2"/>
        <v>Light</v>
      </c>
      <c r="P35" t="str">
        <f>_xlfn.XLOOKUP(orders!C35,customers!$A$1:$A$1001,customers!$I$1:$I$1001,,0)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6">
        <f>INDEX(products!$A$1:$G$49,MATCH(orders!$D36,products!$A$1:$A$49,0),MATCH(L$1,products!$A$1:$G$1,0))</f>
        <v>9.51</v>
      </c>
      <c r="M36" s="6">
        <f t="shared" si="0"/>
        <v>57.06</v>
      </c>
      <c r="N36" t="str">
        <f t="shared" si="1"/>
        <v>Liberica</v>
      </c>
      <c r="O36" t="str">
        <f t="shared" si="2"/>
        <v>Light</v>
      </c>
      <c r="P36" t="str">
        <f>_xlfn.XLOOKUP(orders!C36,customers!$A$1:$A$1001,customers!$I$1:$I$1001,,0)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6">
        <f>INDEX(products!$A$1:$G$49,MATCH(orders!$D37,products!$A$1:$A$49,0),MATCH(L$1,products!$A$1:$G$1,0))</f>
        <v>5.97</v>
      </c>
      <c r="M37" s="6">
        <f t="shared" si="0"/>
        <v>35.82</v>
      </c>
      <c r="N37" t="str">
        <f t="shared" si="1"/>
        <v>Arabica</v>
      </c>
      <c r="O37" t="str">
        <f t="shared" si="2"/>
        <v>Dark</v>
      </c>
      <c r="P37" t="str">
        <f>_xlfn.XLOOKUP(orders!C37,customers!$A$1:$A$1001,customers!$I$1:$I$1001,,0)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6">
        <f>INDEX(products!$A$1:$G$49,MATCH(orders!$D38,products!$A$1:$A$49,0),MATCH(L$1,products!$A$1:$G$1,0))</f>
        <v>4.3650000000000002</v>
      </c>
      <c r="M38" s="6">
        <f t="shared" si="0"/>
        <v>8.73</v>
      </c>
      <c r="N38" t="str">
        <f t="shared" si="1"/>
        <v>Liberica</v>
      </c>
      <c r="O38" t="str">
        <f t="shared" si="2"/>
        <v>Medium</v>
      </c>
      <c r="P38" t="str">
        <f>_xlfn.XLOOKUP(orders!C38,customers!$A$1:$A$1001,customers!$I$1:$I$1001,,0)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6">
        <f>INDEX(products!$A$1:$G$49,MATCH(orders!$D39,products!$A$1:$A$49,0),MATCH(L$1,products!$A$1:$G$1,0))</f>
        <v>9.51</v>
      </c>
      <c r="M39" s="6">
        <f t="shared" si="0"/>
        <v>28.53</v>
      </c>
      <c r="N39" t="str">
        <f t="shared" si="1"/>
        <v>Liberica</v>
      </c>
      <c r="O39" t="str">
        <f t="shared" si="2"/>
        <v>Light</v>
      </c>
      <c r="P39" t="str">
        <f>_xlfn.XLOOKUP(orders!C39,customers!$A$1:$A$1001,customers!$I$1:$I$1001,,0)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6">
        <f>INDEX(products!$A$1:$G$49,MATCH(orders!$D40,products!$A$1:$A$49,0),MATCH(L$1,products!$A$1:$G$1,0))</f>
        <v>22.884999999999998</v>
      </c>
      <c r="M40" s="6">
        <f t="shared" si="0"/>
        <v>114.42499999999998</v>
      </c>
      <c r="N40" t="str">
        <f t="shared" si="1"/>
        <v>Robusta</v>
      </c>
      <c r="O40" t="str">
        <f t="shared" si="2"/>
        <v>Medium</v>
      </c>
      <c r="P40" t="str">
        <f>_xlfn.XLOOKUP(orders!C40,customers!$A$1:$A$1001,customers!$I$1:$I$1001,,0)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6">
        <f>INDEX(products!$A$1:$G$49,MATCH(orders!$D41,products!$A$1:$A$49,0),MATCH(L$1,products!$A$1:$G$1,0))</f>
        <v>9.9499999999999993</v>
      </c>
      <c r="M41" s="6">
        <f t="shared" si="0"/>
        <v>59.699999999999996</v>
      </c>
      <c r="N41" t="str">
        <f t="shared" si="1"/>
        <v>Robusta</v>
      </c>
      <c r="O41" t="str">
        <f t="shared" si="2"/>
        <v>Medium</v>
      </c>
      <c r="P41" t="str">
        <f>_xlfn.XLOOKUP(orders!C41,customers!$A$1:$A$1001,customers!$I$1:$I$1001,,0)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6">
        <f>INDEX(products!$A$1:$G$49,MATCH(orders!$D42,products!$A$1:$A$49,0),MATCH(L$1,products!$A$1:$G$1,0))</f>
        <v>14.55</v>
      </c>
      <c r="M42" s="6">
        <f t="shared" si="0"/>
        <v>43.650000000000006</v>
      </c>
      <c r="N42" t="str">
        <f t="shared" si="1"/>
        <v>Liberica</v>
      </c>
      <c r="O42" t="str">
        <f t="shared" si="2"/>
        <v>Medium</v>
      </c>
      <c r="P42" t="str">
        <f>_xlfn.XLOOKUP(orders!C42,customers!$A$1:$A$1001,customers!$I$1:$I$1001,,0)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6">
        <f>INDEX(products!$A$1:$G$49,MATCH(orders!$D43,products!$A$1:$A$49,0),MATCH(L$1,products!$A$1:$G$1,0))</f>
        <v>3.645</v>
      </c>
      <c r="M43" s="6">
        <f t="shared" si="0"/>
        <v>7.29</v>
      </c>
      <c r="N43" t="str">
        <f t="shared" si="1"/>
        <v>Excelsa</v>
      </c>
      <c r="O43" t="str">
        <f t="shared" si="2"/>
        <v>Dark</v>
      </c>
      <c r="P43" t="str">
        <f>_xlfn.XLOOKUP(orders!C43,customers!$A$1:$A$1001,customers!$I$1:$I$1001,,0)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6">
        <f>INDEX(products!$A$1:$G$49,MATCH(orders!$D44,products!$A$1:$A$49,0),MATCH(L$1,products!$A$1:$G$1,0))</f>
        <v>2.6849999999999996</v>
      </c>
      <c r="M44" s="6">
        <f t="shared" si="0"/>
        <v>8.0549999999999997</v>
      </c>
      <c r="N44" t="str">
        <f t="shared" si="1"/>
        <v>Robusta</v>
      </c>
      <c r="O44" t="str">
        <f t="shared" si="2"/>
        <v>Dark</v>
      </c>
      <c r="P44" t="str">
        <f>_xlfn.XLOOKUP(orders!C44,customers!$A$1:$A$1001,customers!$I$1:$I$1001,,0)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6">
        <f>INDEX(products!$A$1:$G$49,MATCH(orders!$D45,products!$A$1:$A$49,0),MATCH(L$1,products!$A$1:$G$1,0))</f>
        <v>36.454999999999998</v>
      </c>
      <c r="M45" s="6">
        <f t="shared" si="0"/>
        <v>72.91</v>
      </c>
      <c r="N45" t="str">
        <f t="shared" si="1"/>
        <v>Liberica</v>
      </c>
      <c r="O45" t="str">
        <f t="shared" si="2"/>
        <v>Light</v>
      </c>
      <c r="P45" t="str">
        <f>_xlfn.XLOOKUP(orders!C45,customers!$A$1:$A$1001,customers!$I$1:$I$1001,,0)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6">
        <f>INDEX(products!$A$1:$G$49,MATCH(orders!$D46,products!$A$1:$A$49,0),MATCH(L$1,products!$A$1:$G$1,0))</f>
        <v>8.25</v>
      </c>
      <c r="M46" s="6">
        <f t="shared" si="0"/>
        <v>16.5</v>
      </c>
      <c r="N46" t="str">
        <f t="shared" si="1"/>
        <v>Excelsa</v>
      </c>
      <c r="O46" t="str">
        <f t="shared" si="2"/>
        <v>Medium</v>
      </c>
      <c r="P46" t="str">
        <f>_xlfn.XLOOKUP(orders!C46,customers!$A$1:$A$1001,customers!$I$1:$I$1001,,0)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6">
        <f>INDEX(products!$A$1:$G$49,MATCH(orders!$D47,products!$A$1:$A$49,0),MATCH(L$1,products!$A$1:$G$1,0))</f>
        <v>29.784999999999997</v>
      </c>
      <c r="M47" s="6">
        <f t="shared" si="0"/>
        <v>178.70999999999998</v>
      </c>
      <c r="N47" t="str">
        <f t="shared" si="1"/>
        <v>Liberica</v>
      </c>
      <c r="O47" t="str">
        <f t="shared" si="2"/>
        <v>Dark</v>
      </c>
      <c r="P47" t="str">
        <f>_xlfn.XLOOKUP(orders!C47,customers!$A$1:$A$1001,customers!$I$1:$I$1001,,0)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6">
        <f>INDEX(products!$A$1:$G$49,MATCH(orders!$D48,products!$A$1:$A$49,0),MATCH(L$1,products!$A$1:$G$1,0))</f>
        <v>31.624999999999996</v>
      </c>
      <c r="M48" s="6">
        <f t="shared" si="0"/>
        <v>63.249999999999993</v>
      </c>
      <c r="N48" t="str">
        <f t="shared" si="1"/>
        <v>Excelsa</v>
      </c>
      <c r="O48" t="str">
        <f t="shared" si="2"/>
        <v>Medium</v>
      </c>
      <c r="P48" t="str">
        <f>_xlfn.XLOOKUP(orders!C48,customers!$A$1:$A$1001,customers!$I$1:$I$1001,,0)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6">
        <f>INDEX(products!$A$1:$G$49,MATCH(orders!$D49,products!$A$1:$A$49,0),MATCH(L$1,products!$A$1:$G$1,0))</f>
        <v>3.8849999999999998</v>
      </c>
      <c r="M49" s="6">
        <f t="shared" si="0"/>
        <v>7.77</v>
      </c>
      <c r="N49" t="str">
        <f t="shared" si="1"/>
        <v>Arabica</v>
      </c>
      <c r="O49" t="str">
        <f t="shared" si="2"/>
        <v>Light</v>
      </c>
      <c r="P49" t="str">
        <f>_xlfn.XLOOKUP(orders!C49,customers!$A$1:$A$1001,customers!$I$1:$I$1001,,0)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6">
        <f>INDEX(products!$A$1:$G$49,MATCH(orders!$D50,products!$A$1:$A$49,0),MATCH(L$1,products!$A$1:$G$1,0))</f>
        <v>22.884999999999998</v>
      </c>
      <c r="M50" s="6">
        <f t="shared" si="0"/>
        <v>91.539999999999992</v>
      </c>
      <c r="N50" t="str">
        <f t="shared" si="1"/>
        <v>Arabica</v>
      </c>
      <c r="O50" t="str">
        <f t="shared" si="2"/>
        <v>Dark</v>
      </c>
      <c r="P50" t="str">
        <f>_xlfn.XLOOKUP(orders!C50,customers!$A$1:$A$1001,customers!$I$1:$I$1001,,0)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6">
        <f>INDEX(products!$A$1:$G$49,MATCH(orders!$D51,products!$A$1:$A$49,0),MATCH(L$1,products!$A$1:$G$1,0))</f>
        <v>12.95</v>
      </c>
      <c r="M51" s="6">
        <f t="shared" si="0"/>
        <v>38.849999999999994</v>
      </c>
      <c r="N51" t="str">
        <f t="shared" si="1"/>
        <v>Arabica</v>
      </c>
      <c r="O51" t="str">
        <f t="shared" si="2"/>
        <v>Light</v>
      </c>
      <c r="P51" t="str">
        <f>_xlfn.XLOOKUP(orders!C51,customers!$A$1:$A$1001,customers!$I$1:$I$1001,,0)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6">
        <f>INDEX(products!$A$1:$G$49,MATCH(orders!$D52,products!$A$1:$A$49,0),MATCH(L$1,products!$A$1:$G$1,0))</f>
        <v>7.77</v>
      </c>
      <c r="M52" s="6">
        <f t="shared" si="0"/>
        <v>15.54</v>
      </c>
      <c r="N52" t="str">
        <f t="shared" si="1"/>
        <v>Liberica</v>
      </c>
      <c r="O52" t="str">
        <f t="shared" si="2"/>
        <v>Dark</v>
      </c>
      <c r="P52" t="str">
        <f>_xlfn.XLOOKUP(orders!C52,customers!$A$1:$A$1001,customers!$I$1:$I$1001,,0)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6">
        <f>INDEX(products!$A$1:$G$49,MATCH(orders!$D53,products!$A$1:$A$49,0),MATCH(L$1,products!$A$1:$G$1,0))</f>
        <v>36.454999999999998</v>
      </c>
      <c r="M53" s="6">
        <f t="shared" si="0"/>
        <v>145.82</v>
      </c>
      <c r="N53" t="str">
        <f t="shared" si="1"/>
        <v>Liberica</v>
      </c>
      <c r="O53" t="str">
        <f t="shared" si="2"/>
        <v>Light</v>
      </c>
      <c r="P53" t="str">
        <f>_xlfn.XLOOKUP(orders!C53,customers!$A$1:$A$1001,customers!$I$1:$I$1001,,0)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6">
        <f>INDEX(products!$A$1:$G$49,MATCH(orders!$D54,products!$A$1:$A$49,0),MATCH(L$1,products!$A$1:$G$1,0))</f>
        <v>5.97</v>
      </c>
      <c r="M54" s="6">
        <f t="shared" si="0"/>
        <v>29.849999999999998</v>
      </c>
      <c r="N54" t="str">
        <f t="shared" si="1"/>
        <v>Robusta</v>
      </c>
      <c r="O54" t="str">
        <f t="shared" si="2"/>
        <v>Medium</v>
      </c>
      <c r="P54" t="str">
        <f>_xlfn.XLOOKUP(orders!C54,customers!$A$1:$A$1001,customers!$I$1:$I$1001,,0)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6">
        <f>INDEX(products!$A$1:$G$49,MATCH(orders!$D55,products!$A$1:$A$49,0),MATCH(L$1,products!$A$1:$G$1,0))</f>
        <v>36.454999999999998</v>
      </c>
      <c r="M55" s="6">
        <f t="shared" si="0"/>
        <v>72.91</v>
      </c>
      <c r="N55" t="str">
        <f t="shared" si="1"/>
        <v>Liberica</v>
      </c>
      <c r="O55" t="str">
        <f t="shared" si="2"/>
        <v>Light</v>
      </c>
      <c r="P55" t="str">
        <f>_xlfn.XLOOKUP(orders!C55,customers!$A$1:$A$1001,customers!$I$1:$I$1001,,0)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6">
        <f>INDEX(products!$A$1:$G$49,MATCH(orders!$D56,products!$A$1:$A$49,0),MATCH(L$1,products!$A$1:$G$1,0))</f>
        <v>14.55</v>
      </c>
      <c r="M56" s="6">
        <f t="shared" si="0"/>
        <v>72.75</v>
      </c>
      <c r="N56" t="str">
        <f t="shared" si="1"/>
        <v>Liberica</v>
      </c>
      <c r="O56" t="str">
        <f t="shared" si="2"/>
        <v>Medium</v>
      </c>
      <c r="P56" t="str">
        <f>_xlfn.XLOOKUP(orders!C56,customers!$A$1:$A$1001,customers!$I$1:$I$1001,,0)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6">
        <f>INDEX(products!$A$1:$G$49,MATCH(orders!$D57,products!$A$1:$A$49,0),MATCH(L$1,products!$A$1:$G$1,0))</f>
        <v>15.85</v>
      </c>
      <c r="M57" s="6">
        <f t="shared" si="0"/>
        <v>47.55</v>
      </c>
      <c r="N57" t="str">
        <f t="shared" si="1"/>
        <v>Liberica</v>
      </c>
      <c r="O57" t="str">
        <f t="shared" si="2"/>
        <v>Light</v>
      </c>
      <c r="P57" t="str">
        <f>_xlfn.XLOOKUP(orders!C57,customers!$A$1:$A$1001,customers!$I$1:$I$1001,,0)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6">
        <f>INDEX(products!$A$1:$G$49,MATCH(orders!$D58,products!$A$1:$A$49,0),MATCH(L$1,products!$A$1:$G$1,0))</f>
        <v>3.645</v>
      </c>
      <c r="M58" s="6">
        <f t="shared" si="0"/>
        <v>10.935</v>
      </c>
      <c r="N58" t="str">
        <f t="shared" si="1"/>
        <v>Excelsa</v>
      </c>
      <c r="O58" t="str">
        <f t="shared" si="2"/>
        <v>Dark</v>
      </c>
      <c r="P58" t="str">
        <f>_xlfn.XLOOKUP(orders!C58,customers!$A$1:$A$1001,customers!$I$1:$I$1001,,0)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6">
        <f>INDEX(products!$A$1:$G$49,MATCH(orders!$D59,products!$A$1:$A$49,0),MATCH(L$1,products!$A$1:$G$1,0))</f>
        <v>14.85</v>
      </c>
      <c r="M59" s="6">
        <f t="shared" si="0"/>
        <v>59.4</v>
      </c>
      <c r="N59" t="str">
        <f t="shared" si="1"/>
        <v>Excelsa</v>
      </c>
      <c r="O59" t="str">
        <f t="shared" si="2"/>
        <v>Light</v>
      </c>
      <c r="P59" t="str">
        <f>_xlfn.XLOOKUP(orders!C59,customers!$A$1:$A$1001,customers!$I$1:$I$1001,,0)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6">
        <f>INDEX(products!$A$1:$G$49,MATCH(orders!$D60,products!$A$1:$A$49,0),MATCH(L$1,products!$A$1:$G$1,0))</f>
        <v>29.784999999999997</v>
      </c>
      <c r="M60" s="6">
        <f t="shared" si="0"/>
        <v>89.35499999999999</v>
      </c>
      <c r="N60" t="str">
        <f t="shared" si="1"/>
        <v>Liberica</v>
      </c>
      <c r="O60" t="str">
        <f t="shared" si="2"/>
        <v>Dark</v>
      </c>
      <c r="P60" t="str">
        <f>_xlfn.XLOOKUP(orders!C60,customers!$A$1:$A$1001,customers!$I$1:$I$1001,,0)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6">
        <f>INDEX(products!$A$1:$G$49,MATCH(orders!$D61,products!$A$1:$A$49,0),MATCH(L$1,products!$A$1:$G$1,0))</f>
        <v>8.73</v>
      </c>
      <c r="M61" s="6">
        <f t="shared" si="0"/>
        <v>26.19</v>
      </c>
      <c r="N61" t="str">
        <f t="shared" si="1"/>
        <v>Liberica</v>
      </c>
      <c r="O61" t="str">
        <f t="shared" si="2"/>
        <v>Medium</v>
      </c>
      <c r="P61" t="str">
        <f>_xlfn.XLOOKUP(orders!C61,customers!$A$1:$A$1001,customers!$I$1:$I$1001,,0)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6">
        <f>INDEX(products!$A$1:$G$49,MATCH(orders!$D62,products!$A$1:$A$49,0),MATCH(L$1,products!$A$1:$G$1,0))</f>
        <v>22.884999999999998</v>
      </c>
      <c r="M62" s="6">
        <f t="shared" si="0"/>
        <v>114.42499999999998</v>
      </c>
      <c r="N62" t="str">
        <f t="shared" si="1"/>
        <v>Arabica</v>
      </c>
      <c r="O62" t="str">
        <f t="shared" si="2"/>
        <v>Dark</v>
      </c>
      <c r="P62" t="str">
        <f>_xlfn.XLOOKUP(orders!C62,customers!$A$1:$A$1001,customers!$I$1:$I$1001,,0)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6">
        <f>INDEX(products!$A$1:$G$49,MATCH(orders!$D63,products!$A$1:$A$49,0),MATCH(L$1,products!$A$1:$G$1,0))</f>
        <v>5.3699999999999992</v>
      </c>
      <c r="M63" s="6">
        <f t="shared" si="0"/>
        <v>26.849999999999994</v>
      </c>
      <c r="N63" t="str">
        <f t="shared" si="1"/>
        <v>Robusta</v>
      </c>
      <c r="O63" t="str">
        <f t="shared" si="2"/>
        <v>Dark</v>
      </c>
      <c r="P63" t="str">
        <f>_xlfn.XLOOKUP(orders!C63,customers!$A$1:$A$1001,customers!$I$1:$I$1001,,0)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6">
        <f>INDEX(products!$A$1:$G$49,MATCH(orders!$D64,products!$A$1:$A$49,0),MATCH(L$1,products!$A$1:$G$1,0))</f>
        <v>4.7549999999999999</v>
      </c>
      <c r="M64" s="6">
        <f t="shared" si="0"/>
        <v>23.774999999999999</v>
      </c>
      <c r="N64" t="str">
        <f t="shared" si="1"/>
        <v>Liberica</v>
      </c>
      <c r="O64" t="str">
        <f t="shared" si="2"/>
        <v>Light</v>
      </c>
      <c r="P64" t="str">
        <f>_xlfn.XLOOKUP(orders!C64,customers!$A$1:$A$1001,customers!$I$1:$I$1001,,0)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6">
        <f>INDEX(products!$A$1:$G$49,MATCH(orders!$D65,products!$A$1:$A$49,0),MATCH(L$1,products!$A$1:$G$1,0))</f>
        <v>6.75</v>
      </c>
      <c r="M65" s="6">
        <f t="shared" si="0"/>
        <v>6.75</v>
      </c>
      <c r="N65" t="str">
        <f t="shared" si="1"/>
        <v>Arabica</v>
      </c>
      <c r="O65" t="str">
        <f t="shared" si="2"/>
        <v>Medium</v>
      </c>
      <c r="P65" t="str">
        <f>_xlfn.XLOOKUP(orders!C65,customers!$A$1:$A$1001,customers!$I$1:$I$1001,,0)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6">
        <f>INDEX(products!$A$1:$G$49,MATCH(orders!$D66,products!$A$1:$A$49,0),MATCH(L$1,products!$A$1:$G$1,0))</f>
        <v>5.97</v>
      </c>
      <c r="M66" s="6">
        <f t="shared" si="0"/>
        <v>35.82</v>
      </c>
      <c r="N66" t="str">
        <f t="shared" si="1"/>
        <v>Robusta</v>
      </c>
      <c r="O66" t="str">
        <f t="shared" si="2"/>
        <v>Medium</v>
      </c>
      <c r="P66" t="str">
        <f>_xlfn.XLOOKUP(orders!C66,customers!$A$1:$A$1001,customers!$I$1:$I$1001,,0)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6">
        <f>INDEX(products!$A$1:$G$49,MATCH(orders!$D67,products!$A$1:$A$49,0),MATCH(L$1,products!$A$1:$G$1,0))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_xlfn.XLOOKUP(orders!C67,customers!$A$1:$A$1001,customers!$I$1:$I$1001,,0)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6">
        <f>INDEX(products!$A$1:$G$49,MATCH(orders!$D68,products!$A$1:$A$49,0),MATCH(L$1,products!$A$1:$G$1,0))</f>
        <v>7.169999999999999</v>
      </c>
      <c r="M68" s="6">
        <f t="shared" si="3"/>
        <v>7.169999999999999</v>
      </c>
      <c r="N68" t="str">
        <f t="shared" si="4"/>
        <v>Robusta</v>
      </c>
      <c r="O68" t="str">
        <f t="shared" si="5"/>
        <v>Light</v>
      </c>
      <c r="P68" t="str">
        <f>_xlfn.XLOOKUP(orders!C68,customers!$A$1:$A$1001,customers!$I$1:$I$1001,,0)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6">
        <f>INDEX(products!$A$1:$G$49,MATCH(orders!$D69,products!$A$1:$A$49,0),MATCH(L$1,products!$A$1:$G$1,0))</f>
        <v>4.7549999999999999</v>
      </c>
      <c r="M69" s="6">
        <f t="shared" si="3"/>
        <v>9.51</v>
      </c>
      <c r="N69" t="str">
        <f t="shared" si="4"/>
        <v>Liberica</v>
      </c>
      <c r="O69" t="str">
        <f t="shared" si="5"/>
        <v>Light</v>
      </c>
      <c r="P69" t="str">
        <f>_xlfn.XLOOKUP(orders!C69,customers!$A$1:$A$1001,customers!$I$1:$I$1001,,0)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6">
        <f>INDEX(products!$A$1:$G$49,MATCH(orders!$D70,products!$A$1:$A$49,0),MATCH(L$1,products!$A$1:$G$1,0))</f>
        <v>2.9849999999999999</v>
      </c>
      <c r="M70" s="6">
        <f t="shared" si="3"/>
        <v>2.9849999999999999</v>
      </c>
      <c r="N70" t="str">
        <f t="shared" si="4"/>
        <v>Robusta</v>
      </c>
      <c r="O70" t="str">
        <f t="shared" si="5"/>
        <v>Medium</v>
      </c>
      <c r="P70" t="str">
        <f>_xlfn.XLOOKUP(orders!C70,customers!$A$1:$A$1001,customers!$I$1:$I$1001,,0)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6">
        <f>INDEX(products!$A$1:$G$49,MATCH(orders!$D71,products!$A$1:$A$49,0),MATCH(L$1,products!$A$1:$G$1,0))</f>
        <v>9.9499999999999993</v>
      </c>
      <c r="M71" s="6">
        <f t="shared" si="3"/>
        <v>59.699999999999996</v>
      </c>
      <c r="N71" t="str">
        <f t="shared" si="4"/>
        <v>Robusta</v>
      </c>
      <c r="O71" t="str">
        <f t="shared" si="5"/>
        <v>Medium</v>
      </c>
      <c r="P71" t="str">
        <f>_xlfn.XLOOKUP(orders!C71,customers!$A$1:$A$1001,customers!$I$1:$I$1001,,0)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6">
        <f>INDEX(products!$A$1:$G$49,MATCH(orders!$D72,products!$A$1:$A$49,0),MATCH(L$1,products!$A$1:$G$1,0))</f>
        <v>34.154999999999994</v>
      </c>
      <c r="M72" s="6">
        <f t="shared" si="3"/>
        <v>136.61999999999998</v>
      </c>
      <c r="N72" t="str">
        <f t="shared" si="4"/>
        <v>Excelsa</v>
      </c>
      <c r="O72" t="str">
        <f t="shared" si="5"/>
        <v>Light</v>
      </c>
      <c r="P72" t="str">
        <f>_xlfn.XLOOKUP(orders!C72,customers!$A$1:$A$1001,customers!$I$1:$I$1001,,0)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6">
        <f>INDEX(products!$A$1:$G$49,MATCH(orders!$D73,products!$A$1:$A$49,0),MATCH(L$1,products!$A$1:$G$1,0))</f>
        <v>4.7549999999999999</v>
      </c>
      <c r="M73" s="6">
        <f t="shared" si="3"/>
        <v>9.51</v>
      </c>
      <c r="N73" t="str">
        <f t="shared" si="4"/>
        <v>Liberica</v>
      </c>
      <c r="O73" t="str">
        <f t="shared" si="5"/>
        <v>Light</v>
      </c>
      <c r="P73" t="str">
        <f>_xlfn.XLOOKUP(orders!C73,customers!$A$1:$A$1001,customers!$I$1:$I$1001,,0)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6">
        <f>INDEX(products!$A$1:$G$49,MATCH(orders!$D74,products!$A$1:$A$49,0),MATCH(L$1,products!$A$1:$G$1,0))</f>
        <v>25.874999999999996</v>
      </c>
      <c r="M74" s="6">
        <f t="shared" si="3"/>
        <v>77.624999999999986</v>
      </c>
      <c r="N74" t="str">
        <f t="shared" si="4"/>
        <v>Arabica</v>
      </c>
      <c r="O74" t="str">
        <f t="shared" si="5"/>
        <v>Medium</v>
      </c>
      <c r="P74" t="str">
        <f>_xlfn.XLOOKUP(orders!C74,customers!$A$1:$A$1001,customers!$I$1:$I$1001,,0)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6">
        <f>INDEX(products!$A$1:$G$49,MATCH(orders!$D75,products!$A$1:$A$49,0),MATCH(L$1,products!$A$1:$G$1,0))</f>
        <v>4.3650000000000002</v>
      </c>
      <c r="M75" s="6">
        <f t="shared" si="3"/>
        <v>21.825000000000003</v>
      </c>
      <c r="N75" t="str">
        <f t="shared" si="4"/>
        <v>Liberica</v>
      </c>
      <c r="O75" t="str">
        <f t="shared" si="5"/>
        <v>Medium</v>
      </c>
      <c r="P75" t="str">
        <f>_xlfn.XLOOKUP(orders!C75,customers!$A$1:$A$1001,customers!$I$1:$I$1001,,0)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6">
        <f>INDEX(products!$A$1:$G$49,MATCH(orders!$D76,products!$A$1:$A$49,0),MATCH(L$1,products!$A$1:$G$1,0))</f>
        <v>8.91</v>
      </c>
      <c r="M76" s="6">
        <f t="shared" si="3"/>
        <v>17.82</v>
      </c>
      <c r="N76" t="str">
        <f t="shared" si="4"/>
        <v>Excelsa</v>
      </c>
      <c r="O76" t="str">
        <f t="shared" si="5"/>
        <v>Light</v>
      </c>
      <c r="P76" t="str">
        <f>_xlfn.XLOOKUP(orders!C76,customers!$A$1:$A$1001,customers!$I$1:$I$1001,,0)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6">
        <f>INDEX(products!$A$1:$G$49,MATCH(orders!$D77,products!$A$1:$A$49,0),MATCH(L$1,products!$A$1:$G$1,0))</f>
        <v>8.9499999999999993</v>
      </c>
      <c r="M77" s="6">
        <f t="shared" si="3"/>
        <v>53.699999999999996</v>
      </c>
      <c r="N77" t="str">
        <f t="shared" si="4"/>
        <v>Robusta</v>
      </c>
      <c r="O77" t="str">
        <f t="shared" si="5"/>
        <v>Dark</v>
      </c>
      <c r="P77" t="str">
        <f>_xlfn.XLOOKUP(orders!C77,customers!$A$1:$A$1001,customers!$I$1:$I$1001,,0)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6">
        <f>INDEX(products!$A$1:$G$49,MATCH(orders!$D78,products!$A$1:$A$49,0),MATCH(L$1,products!$A$1:$G$1,0))</f>
        <v>3.5849999999999995</v>
      </c>
      <c r="M78" s="6">
        <f t="shared" si="3"/>
        <v>3.5849999999999995</v>
      </c>
      <c r="N78" t="str">
        <f t="shared" si="4"/>
        <v>Robusta</v>
      </c>
      <c r="O78" t="str">
        <f t="shared" si="5"/>
        <v>Light</v>
      </c>
      <c r="P78" t="str">
        <f>_xlfn.XLOOKUP(orders!C78,customers!$A$1:$A$1001,customers!$I$1:$I$1001,,0)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6">
        <f>INDEX(products!$A$1:$G$49,MATCH(orders!$D79,products!$A$1:$A$49,0),MATCH(L$1,products!$A$1:$G$1,0))</f>
        <v>3.645</v>
      </c>
      <c r="M79" s="6">
        <f t="shared" si="3"/>
        <v>7.29</v>
      </c>
      <c r="N79" t="str">
        <f t="shared" si="4"/>
        <v>Excelsa</v>
      </c>
      <c r="O79" t="str">
        <f t="shared" si="5"/>
        <v>Dark</v>
      </c>
      <c r="P79" t="str">
        <f>_xlfn.XLOOKUP(orders!C79,customers!$A$1:$A$1001,customers!$I$1:$I$1001,,0)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6">
        <f>INDEX(products!$A$1:$G$49,MATCH(orders!$D80,products!$A$1:$A$49,0),MATCH(L$1,products!$A$1:$G$1,0))</f>
        <v>6.75</v>
      </c>
      <c r="M80" s="6">
        <f t="shared" si="3"/>
        <v>40.5</v>
      </c>
      <c r="N80" t="str">
        <f t="shared" si="4"/>
        <v>Arabica</v>
      </c>
      <c r="O80" t="str">
        <f t="shared" si="5"/>
        <v>Medium</v>
      </c>
      <c r="P80" t="str">
        <f>_xlfn.XLOOKUP(orders!C80,customers!$A$1:$A$1001,customers!$I$1:$I$1001,,0)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6">
        <f>INDEX(products!$A$1:$G$49,MATCH(orders!$D81,products!$A$1:$A$49,0),MATCH(L$1,products!$A$1:$G$1,0))</f>
        <v>11.95</v>
      </c>
      <c r="M81" s="6">
        <f t="shared" si="3"/>
        <v>47.8</v>
      </c>
      <c r="N81" t="str">
        <f t="shared" si="4"/>
        <v>Robusta</v>
      </c>
      <c r="O81" t="str">
        <f t="shared" si="5"/>
        <v>Light</v>
      </c>
      <c r="P81" t="str">
        <f>_xlfn.XLOOKUP(orders!C81,customers!$A$1:$A$1001,customers!$I$1:$I$1001,,0)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6">
        <f>INDEX(products!$A$1:$G$49,MATCH(orders!$D82,products!$A$1:$A$49,0),MATCH(L$1,products!$A$1:$G$1,0))</f>
        <v>7.77</v>
      </c>
      <c r="M82" s="6">
        <f t="shared" si="3"/>
        <v>38.849999999999994</v>
      </c>
      <c r="N82" t="str">
        <f t="shared" si="4"/>
        <v>Arabica</v>
      </c>
      <c r="O82" t="str">
        <f t="shared" si="5"/>
        <v>Light</v>
      </c>
      <c r="P82" t="str">
        <f>_xlfn.XLOOKUP(orders!C82,customers!$A$1:$A$1001,customers!$I$1:$I$1001,,0)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6">
        <f>INDEX(products!$A$1:$G$49,MATCH(orders!$D83,products!$A$1:$A$49,0),MATCH(L$1,products!$A$1:$G$1,0))</f>
        <v>36.454999999999998</v>
      </c>
      <c r="M83" s="6">
        <f t="shared" si="3"/>
        <v>109.36499999999999</v>
      </c>
      <c r="N83" t="str">
        <f t="shared" si="4"/>
        <v>Liberica</v>
      </c>
      <c r="O83" t="str">
        <f t="shared" si="5"/>
        <v>Light</v>
      </c>
      <c r="P83" t="str">
        <f>_xlfn.XLOOKUP(orders!C83,customers!$A$1:$A$1001,customers!$I$1:$I$1001,,0)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6">
        <f>INDEX(products!$A$1:$G$49,MATCH(orders!$D84,products!$A$1:$A$49,0),MATCH(L$1,products!$A$1:$G$1,0))</f>
        <v>33.464999999999996</v>
      </c>
      <c r="M84" s="6">
        <f t="shared" si="3"/>
        <v>100.39499999999998</v>
      </c>
      <c r="N84" t="str">
        <f t="shared" si="4"/>
        <v>Liberica</v>
      </c>
      <c r="O84" t="str">
        <f t="shared" si="5"/>
        <v>Medium</v>
      </c>
      <c r="P84" t="str">
        <f>_xlfn.XLOOKUP(orders!C84,customers!$A$1:$A$1001,customers!$I$1:$I$1001,,0)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6">
        <f>INDEX(products!$A$1:$G$49,MATCH(orders!$D85,products!$A$1:$A$49,0),MATCH(L$1,products!$A$1:$G$1,0))</f>
        <v>20.584999999999997</v>
      </c>
      <c r="M85" s="6">
        <f t="shared" si="3"/>
        <v>82.339999999999989</v>
      </c>
      <c r="N85" t="str">
        <f t="shared" si="4"/>
        <v>Robusta</v>
      </c>
      <c r="O85" t="str">
        <f t="shared" si="5"/>
        <v>Dark</v>
      </c>
      <c r="P85" t="str">
        <f>_xlfn.XLOOKUP(orders!C85,customers!$A$1:$A$1001,customers!$I$1:$I$1001,,0)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6">
        <f>INDEX(products!$A$1:$G$49,MATCH(orders!$D86,products!$A$1:$A$49,0),MATCH(L$1,products!$A$1:$G$1,0))</f>
        <v>9.51</v>
      </c>
      <c r="M86" s="6">
        <f t="shared" si="3"/>
        <v>9.51</v>
      </c>
      <c r="N86" t="str">
        <f t="shared" si="4"/>
        <v>Liberica</v>
      </c>
      <c r="O86" t="str">
        <f t="shared" si="5"/>
        <v>Light</v>
      </c>
      <c r="P86" t="str">
        <f>_xlfn.XLOOKUP(orders!C86,customers!$A$1:$A$1001,customers!$I$1:$I$1001,,0)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6">
        <f>INDEX(products!$A$1:$G$49,MATCH(orders!$D87,products!$A$1:$A$49,0),MATCH(L$1,products!$A$1:$G$1,0))</f>
        <v>29.784999999999997</v>
      </c>
      <c r="M87" s="6">
        <f t="shared" si="3"/>
        <v>89.35499999999999</v>
      </c>
      <c r="N87" t="str">
        <f t="shared" si="4"/>
        <v>Arabica</v>
      </c>
      <c r="O87" t="str">
        <f t="shared" si="5"/>
        <v>Light</v>
      </c>
      <c r="P87" t="str">
        <f>_xlfn.XLOOKUP(orders!C87,customers!$A$1:$A$1001,customers!$I$1:$I$1001,,0)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6">
        <f>INDEX(products!$A$1:$G$49,MATCH(orders!$D88,products!$A$1:$A$49,0),MATCH(L$1,products!$A$1:$G$1,0))</f>
        <v>2.9849999999999999</v>
      </c>
      <c r="M88" s="6">
        <f t="shared" si="3"/>
        <v>11.94</v>
      </c>
      <c r="N88" t="str">
        <f t="shared" si="4"/>
        <v>Arabica</v>
      </c>
      <c r="O88" t="str">
        <f t="shared" si="5"/>
        <v>Dark</v>
      </c>
      <c r="P88" t="str">
        <f>_xlfn.XLOOKUP(orders!C88,customers!$A$1:$A$1001,customers!$I$1:$I$1001,,0)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6">
        <f>INDEX(products!$A$1:$G$49,MATCH(orders!$D89,products!$A$1:$A$49,0),MATCH(L$1,products!$A$1:$G$1,0))</f>
        <v>11.25</v>
      </c>
      <c r="M89" s="6">
        <f t="shared" si="3"/>
        <v>33.75</v>
      </c>
      <c r="N89" t="str">
        <f t="shared" si="4"/>
        <v>Arabica</v>
      </c>
      <c r="O89" t="str">
        <f t="shared" si="5"/>
        <v>Medium</v>
      </c>
      <c r="P89" t="str">
        <f>_xlfn.XLOOKUP(orders!C89,customers!$A$1:$A$1001,customers!$I$1:$I$1001,,0)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6">
        <f>INDEX(products!$A$1:$G$49,MATCH(orders!$D90,products!$A$1:$A$49,0),MATCH(L$1,products!$A$1:$G$1,0))</f>
        <v>11.95</v>
      </c>
      <c r="M90" s="6">
        <f t="shared" si="3"/>
        <v>35.849999999999994</v>
      </c>
      <c r="N90" t="str">
        <f t="shared" si="4"/>
        <v>Robusta</v>
      </c>
      <c r="O90" t="str">
        <f t="shared" si="5"/>
        <v>Light</v>
      </c>
      <c r="P90" t="str">
        <f>_xlfn.XLOOKUP(orders!C90,customers!$A$1:$A$1001,customers!$I$1:$I$1001,,0)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6">
        <f>INDEX(products!$A$1:$G$49,MATCH(orders!$D91,products!$A$1:$A$49,0),MATCH(L$1,products!$A$1:$G$1,0))</f>
        <v>12.95</v>
      </c>
      <c r="M91" s="6">
        <f t="shared" si="3"/>
        <v>77.699999999999989</v>
      </c>
      <c r="N91" t="str">
        <f t="shared" si="4"/>
        <v>Arabica</v>
      </c>
      <c r="O91" t="str">
        <f t="shared" si="5"/>
        <v>Light</v>
      </c>
      <c r="P91" t="str">
        <f>_xlfn.XLOOKUP(orders!C91,customers!$A$1:$A$1001,customers!$I$1:$I$1001,,0)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6">
        <f>INDEX(products!$A$1:$G$49,MATCH(orders!$D92,products!$A$1:$A$49,0),MATCH(L$1,products!$A$1:$G$1,0))</f>
        <v>12.95</v>
      </c>
      <c r="M92" s="6">
        <f t="shared" si="3"/>
        <v>51.8</v>
      </c>
      <c r="N92" t="str">
        <f t="shared" si="4"/>
        <v>Arabica</v>
      </c>
      <c r="O92" t="str">
        <f t="shared" si="5"/>
        <v>Light</v>
      </c>
      <c r="P92" t="str">
        <f>_xlfn.XLOOKUP(orders!C92,customers!$A$1:$A$1001,customers!$I$1:$I$1001,,0)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6">
        <f>INDEX(products!$A$1:$G$49,MATCH(orders!$D93,products!$A$1:$A$49,0),MATCH(L$1,products!$A$1:$G$1,0))</f>
        <v>25.874999999999996</v>
      </c>
      <c r="M93" s="6">
        <f t="shared" si="3"/>
        <v>103.49999999999999</v>
      </c>
      <c r="N93" t="str">
        <f t="shared" si="4"/>
        <v>Arabica</v>
      </c>
      <c r="O93" t="str">
        <f t="shared" si="5"/>
        <v>Medium</v>
      </c>
      <c r="P93" t="str">
        <f>_xlfn.XLOOKUP(orders!C93,customers!$A$1:$A$1001,customers!$I$1:$I$1001,,0)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6">
        <f>INDEX(products!$A$1:$G$49,MATCH(orders!$D94,products!$A$1:$A$49,0),MATCH(L$1,products!$A$1:$G$1,0))</f>
        <v>14.85</v>
      </c>
      <c r="M94" s="6">
        <f t="shared" si="3"/>
        <v>44.55</v>
      </c>
      <c r="N94" t="str">
        <f t="shared" si="4"/>
        <v>Excelsa</v>
      </c>
      <c r="O94" t="str">
        <f t="shared" si="5"/>
        <v>Light</v>
      </c>
      <c r="P94" t="str">
        <f>_xlfn.XLOOKUP(orders!C94,customers!$A$1:$A$1001,customers!$I$1:$I$1001,,0)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6">
        <f>INDEX(products!$A$1:$G$49,MATCH(orders!$D95,products!$A$1:$A$49,0),MATCH(L$1,products!$A$1:$G$1,0))</f>
        <v>8.91</v>
      </c>
      <c r="M95" s="6">
        <f t="shared" si="3"/>
        <v>35.64</v>
      </c>
      <c r="N95" t="str">
        <f t="shared" si="4"/>
        <v>Excelsa</v>
      </c>
      <c r="O95" t="str">
        <f t="shared" si="5"/>
        <v>Light</v>
      </c>
      <c r="P95" t="str">
        <f>_xlfn.XLOOKUP(orders!C95,customers!$A$1:$A$1001,customers!$I$1:$I$1001,,0)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6">
        <f>INDEX(products!$A$1:$G$49,MATCH(orders!$D96,products!$A$1:$A$49,0),MATCH(L$1,products!$A$1:$G$1,0))</f>
        <v>2.9849999999999999</v>
      </c>
      <c r="M96" s="6">
        <f t="shared" si="3"/>
        <v>17.91</v>
      </c>
      <c r="N96" t="str">
        <f t="shared" si="4"/>
        <v>Arabica</v>
      </c>
      <c r="O96" t="str">
        <f t="shared" si="5"/>
        <v>Dark</v>
      </c>
      <c r="P96" t="str">
        <f>_xlfn.XLOOKUP(orders!C96,customers!$A$1:$A$1001,customers!$I$1:$I$1001,,0)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6">
        <f>INDEX(products!$A$1:$G$49,MATCH(orders!$D97,products!$A$1:$A$49,0),MATCH(L$1,products!$A$1:$G$1,0))</f>
        <v>25.874999999999996</v>
      </c>
      <c r="M97" s="6">
        <f t="shared" si="3"/>
        <v>155.24999999999997</v>
      </c>
      <c r="N97" t="str">
        <f t="shared" si="4"/>
        <v>Arabica</v>
      </c>
      <c r="O97" t="str">
        <f t="shared" si="5"/>
        <v>Medium</v>
      </c>
      <c r="P97" t="str">
        <f>_xlfn.XLOOKUP(orders!C97,customers!$A$1:$A$1001,customers!$I$1:$I$1001,,0)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6">
        <f>INDEX(products!$A$1:$G$49,MATCH(orders!$D98,products!$A$1:$A$49,0),MATCH(L$1,products!$A$1:$G$1,0))</f>
        <v>2.9849999999999999</v>
      </c>
      <c r="M98" s="6">
        <f t="shared" si="3"/>
        <v>5.97</v>
      </c>
      <c r="N98" t="str">
        <f t="shared" si="4"/>
        <v>Arabica</v>
      </c>
      <c r="O98" t="str">
        <f t="shared" si="5"/>
        <v>Dark</v>
      </c>
      <c r="P98" t="str">
        <f>_xlfn.XLOOKUP(orders!C98,customers!$A$1:$A$1001,customers!$I$1:$I$1001,,0)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6">
        <f>INDEX(products!$A$1:$G$49,MATCH(orders!$D99,products!$A$1:$A$49,0),MATCH(L$1,products!$A$1:$G$1,0))</f>
        <v>6.75</v>
      </c>
      <c r="M99" s="6">
        <f t="shared" si="3"/>
        <v>13.5</v>
      </c>
      <c r="N99" t="str">
        <f t="shared" si="4"/>
        <v>Arabica</v>
      </c>
      <c r="O99" t="str">
        <f t="shared" si="5"/>
        <v>Medium</v>
      </c>
      <c r="P99" t="str">
        <f>_xlfn.XLOOKUP(orders!C99,customers!$A$1:$A$1001,customers!$I$1:$I$1001,,0)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6">
        <f>INDEX(products!$A$1:$G$49,MATCH(orders!$D100,products!$A$1:$A$49,0),MATCH(L$1,products!$A$1:$G$1,0))</f>
        <v>2.9849999999999999</v>
      </c>
      <c r="M100" s="6">
        <f t="shared" si="3"/>
        <v>2.9849999999999999</v>
      </c>
      <c r="N100" t="str">
        <f t="shared" si="4"/>
        <v>Arabica</v>
      </c>
      <c r="O100" t="str">
        <f t="shared" si="5"/>
        <v>Dark</v>
      </c>
      <c r="P100" t="str">
        <f>_xlfn.XLOOKUP(orders!C100,customers!$A$1:$A$1001,customers!$I$1:$I$1001,,0)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6">
        <f>INDEX(products!$A$1:$G$49,MATCH(orders!$D101,products!$A$1:$A$49,0),MATCH(L$1,products!$A$1:$G$1,0))</f>
        <v>4.3650000000000002</v>
      </c>
      <c r="M101" s="6">
        <f t="shared" si="3"/>
        <v>13.095000000000001</v>
      </c>
      <c r="N101" t="str">
        <f t="shared" si="4"/>
        <v>Liberica</v>
      </c>
      <c r="O101" t="str">
        <f t="shared" si="5"/>
        <v>Medium</v>
      </c>
      <c r="P101" t="str">
        <f>_xlfn.XLOOKUP(orders!C101,customers!$A$1:$A$1001,customers!$I$1:$I$1001,,0)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6">
        <f>INDEX(products!$A$1:$G$49,MATCH(orders!$D102,products!$A$1:$A$49,0),MATCH(L$1,products!$A$1:$G$1,0))</f>
        <v>3.8849999999999998</v>
      </c>
      <c r="M102" s="6">
        <f t="shared" si="3"/>
        <v>7.77</v>
      </c>
      <c r="N102" t="str">
        <f t="shared" si="4"/>
        <v>Arabica</v>
      </c>
      <c r="O102" t="str">
        <f t="shared" si="5"/>
        <v>Light</v>
      </c>
      <c r="P102" t="str">
        <f>_xlfn.XLOOKUP(orders!C102,customers!$A$1:$A$1001,customers!$I$1:$I$1001,,0)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6">
        <f>INDEX(products!$A$1:$G$49,MATCH(orders!$D103,products!$A$1:$A$49,0),MATCH(L$1,products!$A$1:$G$1,0))</f>
        <v>29.784999999999997</v>
      </c>
      <c r="M103" s="6">
        <f t="shared" si="3"/>
        <v>148.92499999999998</v>
      </c>
      <c r="N103" t="str">
        <f t="shared" si="4"/>
        <v>Liberica</v>
      </c>
      <c r="O103" t="str">
        <f t="shared" si="5"/>
        <v>Dark</v>
      </c>
      <c r="P103" t="str">
        <f>_xlfn.XLOOKUP(orders!C103,customers!$A$1:$A$1001,customers!$I$1:$I$1001,,0)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6">
        <f>INDEX(products!$A$1:$G$49,MATCH(orders!$D104,products!$A$1:$A$49,0),MATCH(L$1,products!$A$1:$G$1,0))</f>
        <v>12.95</v>
      </c>
      <c r="M104" s="6">
        <f t="shared" si="3"/>
        <v>38.849999999999994</v>
      </c>
      <c r="N104" t="str">
        <f t="shared" si="4"/>
        <v>Liberica</v>
      </c>
      <c r="O104" t="str">
        <f t="shared" si="5"/>
        <v>Dark</v>
      </c>
      <c r="P104" t="str">
        <f>_xlfn.XLOOKUP(orders!C104,customers!$A$1:$A$1001,customers!$I$1:$I$1001,,0)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6">
        <f>INDEX(products!$A$1:$G$49,MATCH(orders!$D105,products!$A$1:$A$49,0),MATCH(L$1,products!$A$1:$G$1,0))</f>
        <v>2.9849999999999999</v>
      </c>
      <c r="M105" s="6">
        <f t="shared" si="3"/>
        <v>11.94</v>
      </c>
      <c r="N105" t="str">
        <f t="shared" si="4"/>
        <v>Robusta</v>
      </c>
      <c r="O105" t="str">
        <f t="shared" si="5"/>
        <v>Medium</v>
      </c>
      <c r="P105" t="str">
        <f>_xlfn.XLOOKUP(orders!C105,customers!$A$1:$A$1001,customers!$I$1:$I$1001,,0)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6">
        <f>INDEX(products!$A$1:$G$49,MATCH(orders!$D106,products!$A$1:$A$49,0),MATCH(L$1,products!$A$1:$G$1,0))</f>
        <v>14.55</v>
      </c>
      <c r="M106" s="6">
        <f t="shared" si="3"/>
        <v>87.300000000000011</v>
      </c>
      <c r="N106" t="str">
        <f t="shared" si="4"/>
        <v>Liberica</v>
      </c>
      <c r="O106" t="str">
        <f t="shared" si="5"/>
        <v>Medium</v>
      </c>
      <c r="P106" t="str">
        <f>_xlfn.XLOOKUP(orders!C106,customers!$A$1:$A$1001,customers!$I$1:$I$1001,,0)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6">
        <f>INDEX(products!$A$1:$G$49,MATCH(orders!$D107,products!$A$1:$A$49,0),MATCH(L$1,products!$A$1:$G$1,0))</f>
        <v>6.75</v>
      </c>
      <c r="M107" s="6">
        <f t="shared" si="3"/>
        <v>40.5</v>
      </c>
      <c r="N107" t="str">
        <f t="shared" si="4"/>
        <v>Arabica</v>
      </c>
      <c r="O107" t="str">
        <f t="shared" si="5"/>
        <v>Medium</v>
      </c>
      <c r="P107" t="str">
        <f>_xlfn.XLOOKUP(orders!C107,customers!$A$1:$A$1001,customers!$I$1:$I$1001,,0)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6">
        <f>INDEX(products!$A$1:$G$49,MATCH(orders!$D108,products!$A$1:$A$49,0),MATCH(L$1,products!$A$1:$G$1,0))</f>
        <v>12.15</v>
      </c>
      <c r="M108" s="6">
        <f t="shared" si="3"/>
        <v>24.3</v>
      </c>
      <c r="N108" t="str">
        <f t="shared" si="4"/>
        <v>Excelsa</v>
      </c>
      <c r="O108" t="str">
        <f t="shared" si="5"/>
        <v>Dark</v>
      </c>
      <c r="P108" t="str">
        <f>_xlfn.XLOOKUP(orders!C108,customers!$A$1:$A$1001,customers!$I$1:$I$1001,,0)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6">
        <f>INDEX(products!$A$1:$G$49,MATCH(orders!$D109,products!$A$1:$A$49,0),MATCH(L$1,products!$A$1:$G$1,0))</f>
        <v>5.97</v>
      </c>
      <c r="M109" s="6">
        <f t="shared" si="3"/>
        <v>17.91</v>
      </c>
      <c r="N109" t="str">
        <f t="shared" si="4"/>
        <v>Robusta</v>
      </c>
      <c r="O109" t="str">
        <f t="shared" si="5"/>
        <v>Medium</v>
      </c>
      <c r="P109" t="str">
        <f>_xlfn.XLOOKUP(orders!C109,customers!$A$1:$A$1001,customers!$I$1:$I$1001,,0)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6">
        <f>INDEX(products!$A$1:$G$49,MATCH(orders!$D110,products!$A$1:$A$49,0),MATCH(L$1,products!$A$1:$G$1,0))</f>
        <v>6.75</v>
      </c>
      <c r="M110" s="6">
        <f t="shared" si="3"/>
        <v>27</v>
      </c>
      <c r="N110" t="str">
        <f t="shared" si="4"/>
        <v>Arabica</v>
      </c>
      <c r="O110" t="str">
        <f t="shared" si="5"/>
        <v>Medium</v>
      </c>
      <c r="P110" t="str">
        <f>_xlfn.XLOOKUP(orders!C110,customers!$A$1:$A$1001,customers!$I$1:$I$1001,,0)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6">
        <f>INDEX(products!$A$1:$G$49,MATCH(orders!$D111,products!$A$1:$A$49,0),MATCH(L$1,products!$A$1:$G$1,0))</f>
        <v>7.77</v>
      </c>
      <c r="M111" s="6">
        <f t="shared" si="3"/>
        <v>7.77</v>
      </c>
      <c r="N111" t="str">
        <f t="shared" si="4"/>
        <v>Liberica</v>
      </c>
      <c r="O111" t="str">
        <f t="shared" si="5"/>
        <v>Dark</v>
      </c>
      <c r="P111" t="str">
        <f>_xlfn.XLOOKUP(orders!C111,customers!$A$1:$A$1001,customers!$I$1:$I$1001,,0)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6">
        <f>INDEX(products!$A$1:$G$49,MATCH(orders!$D112,products!$A$1:$A$49,0),MATCH(L$1,products!$A$1:$G$1,0))</f>
        <v>4.4550000000000001</v>
      </c>
      <c r="M112" s="6">
        <f t="shared" si="3"/>
        <v>13.365</v>
      </c>
      <c r="N112" t="str">
        <f t="shared" si="4"/>
        <v>Excelsa</v>
      </c>
      <c r="O112" t="str">
        <f t="shared" si="5"/>
        <v>Light</v>
      </c>
      <c r="P112" t="str">
        <f>_xlfn.XLOOKUP(orders!C112,customers!$A$1:$A$1001,customers!$I$1:$I$1001,,0)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6">
        <f>INDEX(products!$A$1:$G$49,MATCH(orders!$D113,products!$A$1:$A$49,0),MATCH(L$1,products!$A$1:$G$1,0))</f>
        <v>5.3699999999999992</v>
      </c>
      <c r="M113" s="6">
        <f t="shared" si="3"/>
        <v>26.849999999999994</v>
      </c>
      <c r="N113" t="str">
        <f t="shared" si="4"/>
        <v>Robusta</v>
      </c>
      <c r="O113" t="str">
        <f t="shared" si="5"/>
        <v>Dark</v>
      </c>
      <c r="P113" t="str">
        <f>_xlfn.XLOOKUP(orders!C113,customers!$A$1:$A$1001,customers!$I$1:$I$1001,,0)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6">
        <f>INDEX(products!$A$1:$G$49,MATCH(orders!$D114,products!$A$1:$A$49,0),MATCH(L$1,products!$A$1:$G$1,0))</f>
        <v>11.25</v>
      </c>
      <c r="M114" s="6">
        <f t="shared" si="3"/>
        <v>11.25</v>
      </c>
      <c r="N114" t="str">
        <f t="shared" si="4"/>
        <v>Arabica</v>
      </c>
      <c r="O114" t="str">
        <f t="shared" si="5"/>
        <v>Medium</v>
      </c>
      <c r="P114" t="str">
        <f>_xlfn.XLOOKUP(orders!C114,customers!$A$1:$A$1001,customers!$I$1:$I$1001,,0)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6">
        <f>INDEX(products!$A$1:$G$49,MATCH(orders!$D115,products!$A$1:$A$49,0),MATCH(L$1,products!$A$1:$G$1,0))</f>
        <v>14.55</v>
      </c>
      <c r="M115" s="6">
        <f t="shared" si="3"/>
        <v>14.55</v>
      </c>
      <c r="N115" t="str">
        <f t="shared" si="4"/>
        <v>Liberica</v>
      </c>
      <c r="O115" t="str">
        <f t="shared" si="5"/>
        <v>Medium</v>
      </c>
      <c r="P115" t="str">
        <f>_xlfn.XLOOKUP(orders!C115,customers!$A$1:$A$1001,customers!$I$1:$I$1001,,0)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6">
        <f>INDEX(products!$A$1:$G$49,MATCH(orders!$D116,products!$A$1:$A$49,0),MATCH(L$1,products!$A$1:$G$1,0))</f>
        <v>3.5849999999999995</v>
      </c>
      <c r="M116" s="6">
        <f t="shared" si="3"/>
        <v>14.339999999999998</v>
      </c>
      <c r="N116" t="str">
        <f t="shared" si="4"/>
        <v>Robusta</v>
      </c>
      <c r="O116" t="str">
        <f t="shared" si="5"/>
        <v>Light</v>
      </c>
      <c r="P116" t="str">
        <f>_xlfn.XLOOKUP(orders!C116,customers!$A$1:$A$1001,customers!$I$1:$I$1001,,0)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6">
        <f>INDEX(products!$A$1:$G$49,MATCH(orders!$D117,products!$A$1:$A$49,0),MATCH(L$1,products!$A$1:$G$1,0))</f>
        <v>15.85</v>
      </c>
      <c r="M117" s="6">
        <f t="shared" si="3"/>
        <v>15.85</v>
      </c>
      <c r="N117" t="str">
        <f t="shared" si="4"/>
        <v>Liberica</v>
      </c>
      <c r="O117" t="str">
        <f t="shared" si="5"/>
        <v>Light</v>
      </c>
      <c r="P117" t="str">
        <f>_xlfn.XLOOKUP(orders!C117,customers!$A$1:$A$1001,customers!$I$1:$I$1001,,0)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6">
        <f>INDEX(products!$A$1:$G$49,MATCH(orders!$D118,products!$A$1:$A$49,0),MATCH(L$1,products!$A$1:$G$1,0))</f>
        <v>4.7549999999999999</v>
      </c>
      <c r="M118" s="6">
        <f t="shared" si="3"/>
        <v>19.02</v>
      </c>
      <c r="N118" t="str">
        <f t="shared" si="4"/>
        <v>Liberica</v>
      </c>
      <c r="O118" t="str">
        <f t="shared" si="5"/>
        <v>Light</v>
      </c>
      <c r="P118" t="str">
        <f>_xlfn.XLOOKUP(orders!C118,customers!$A$1:$A$1001,customers!$I$1:$I$1001,,0)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6">
        <f>INDEX(products!$A$1:$G$49,MATCH(orders!$D119,products!$A$1:$A$49,0),MATCH(L$1,products!$A$1:$G$1,0))</f>
        <v>9.51</v>
      </c>
      <c r="M119" s="6">
        <f t="shared" si="3"/>
        <v>38.04</v>
      </c>
      <c r="N119" t="str">
        <f t="shared" si="4"/>
        <v>Liberica</v>
      </c>
      <c r="O119" t="str">
        <f t="shared" si="5"/>
        <v>Light</v>
      </c>
      <c r="P119" t="str">
        <f>_xlfn.XLOOKUP(orders!C119,customers!$A$1:$A$1001,customers!$I$1:$I$1001,,0)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6">
        <f>INDEX(products!$A$1:$G$49,MATCH(orders!$D120,products!$A$1:$A$49,0),MATCH(L$1,products!$A$1:$G$1,0))</f>
        <v>7.29</v>
      </c>
      <c r="M120" s="6">
        <f t="shared" si="3"/>
        <v>21.87</v>
      </c>
      <c r="N120" t="str">
        <f t="shared" si="4"/>
        <v>Excelsa</v>
      </c>
      <c r="O120" t="str">
        <f t="shared" si="5"/>
        <v>Dark</v>
      </c>
      <c r="P120" t="str">
        <f>_xlfn.XLOOKUP(orders!C120,customers!$A$1:$A$1001,customers!$I$1:$I$1001,,0)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6">
        <f>INDEX(products!$A$1:$G$49,MATCH(orders!$D121,products!$A$1:$A$49,0),MATCH(L$1,products!$A$1:$G$1,0))</f>
        <v>4.125</v>
      </c>
      <c r="M121" s="6">
        <f t="shared" si="3"/>
        <v>4.125</v>
      </c>
      <c r="N121" t="str">
        <f t="shared" si="4"/>
        <v>Excelsa</v>
      </c>
      <c r="O121" t="str">
        <f t="shared" si="5"/>
        <v>Medium</v>
      </c>
      <c r="P121" t="str">
        <f>_xlfn.XLOOKUP(orders!C121,customers!$A$1:$A$1001,customers!$I$1:$I$1001,,0)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6">
        <f>INDEX(products!$A$1:$G$49,MATCH(orders!$D122,products!$A$1:$A$49,0),MATCH(L$1,products!$A$1:$G$1,0))</f>
        <v>3.8849999999999998</v>
      </c>
      <c r="M122" s="6">
        <f t="shared" si="3"/>
        <v>3.8849999999999998</v>
      </c>
      <c r="N122" t="str">
        <f t="shared" si="4"/>
        <v>Arabica</v>
      </c>
      <c r="O122" t="str">
        <f t="shared" si="5"/>
        <v>Light</v>
      </c>
      <c r="P122" t="str">
        <f>_xlfn.XLOOKUP(orders!C122,customers!$A$1:$A$1001,customers!$I$1:$I$1001,,0)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6">
        <f>INDEX(products!$A$1:$G$49,MATCH(orders!$D123,products!$A$1:$A$49,0),MATCH(L$1,products!$A$1:$G$1,0))</f>
        <v>13.75</v>
      </c>
      <c r="M123" s="6">
        <f t="shared" si="3"/>
        <v>68.75</v>
      </c>
      <c r="N123" t="str">
        <f t="shared" si="4"/>
        <v>Excelsa</v>
      </c>
      <c r="O123" t="str">
        <f t="shared" si="5"/>
        <v>Medium</v>
      </c>
      <c r="P123" t="str">
        <f>_xlfn.XLOOKUP(orders!C123,customers!$A$1:$A$1001,customers!$I$1:$I$1001,,0)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6">
        <f>INDEX(products!$A$1:$G$49,MATCH(orders!$D124,products!$A$1:$A$49,0),MATCH(L$1,products!$A$1:$G$1,0))</f>
        <v>5.97</v>
      </c>
      <c r="M124" s="6">
        <f t="shared" si="3"/>
        <v>23.88</v>
      </c>
      <c r="N124" t="str">
        <f t="shared" si="4"/>
        <v>Arabica</v>
      </c>
      <c r="O124" t="str">
        <f t="shared" si="5"/>
        <v>Dark</v>
      </c>
      <c r="P124" t="str">
        <f>_xlfn.XLOOKUP(orders!C124,customers!$A$1:$A$1001,customers!$I$1:$I$1001,,0)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6">
        <f>INDEX(products!$A$1:$G$49,MATCH(orders!$D125,products!$A$1:$A$49,0),MATCH(L$1,products!$A$1:$G$1,0))</f>
        <v>36.454999999999998</v>
      </c>
      <c r="M125" s="6">
        <f t="shared" si="3"/>
        <v>145.82</v>
      </c>
      <c r="N125" t="str">
        <f t="shared" si="4"/>
        <v>Liberica</v>
      </c>
      <c r="O125" t="str">
        <f t="shared" si="5"/>
        <v>Light</v>
      </c>
      <c r="P125" t="str">
        <f>_xlfn.XLOOKUP(orders!C125,customers!$A$1:$A$1001,customers!$I$1:$I$1001,,0)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6">
        <f>INDEX(products!$A$1:$G$49,MATCH(orders!$D126,products!$A$1:$A$49,0),MATCH(L$1,products!$A$1:$G$1,0))</f>
        <v>4.3650000000000002</v>
      </c>
      <c r="M126" s="6">
        <f t="shared" si="3"/>
        <v>21.825000000000003</v>
      </c>
      <c r="N126" t="str">
        <f t="shared" si="4"/>
        <v>Liberica</v>
      </c>
      <c r="O126" t="str">
        <f t="shared" si="5"/>
        <v>Medium</v>
      </c>
      <c r="P126" t="str">
        <f>_xlfn.XLOOKUP(orders!C126,customers!$A$1:$A$1001,customers!$I$1:$I$1001,,0)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6">
        <f>INDEX(products!$A$1:$G$49,MATCH(orders!$D127,products!$A$1:$A$49,0),MATCH(L$1,products!$A$1:$G$1,0))</f>
        <v>8.73</v>
      </c>
      <c r="M127" s="6">
        <f t="shared" si="3"/>
        <v>26.19</v>
      </c>
      <c r="N127" t="str">
        <f t="shared" si="4"/>
        <v>Liberica</v>
      </c>
      <c r="O127" t="str">
        <f t="shared" si="5"/>
        <v>Medium</v>
      </c>
      <c r="P127" t="str">
        <f>_xlfn.XLOOKUP(orders!C127,customers!$A$1:$A$1001,customers!$I$1:$I$1001,,0)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6">
        <f>INDEX(products!$A$1:$G$49,MATCH(orders!$D128,products!$A$1:$A$49,0),MATCH(L$1,products!$A$1:$G$1,0))</f>
        <v>11.25</v>
      </c>
      <c r="M128" s="6">
        <f t="shared" si="3"/>
        <v>11.25</v>
      </c>
      <c r="N128" t="str">
        <f t="shared" si="4"/>
        <v>Arabica</v>
      </c>
      <c r="O128" t="str">
        <f t="shared" si="5"/>
        <v>Medium</v>
      </c>
      <c r="P128" t="str">
        <f>_xlfn.XLOOKUP(orders!C128,customers!$A$1:$A$1001,customers!$I$1:$I$1001,,0)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6">
        <f>INDEX(products!$A$1:$G$49,MATCH(orders!$D129,products!$A$1:$A$49,0),MATCH(L$1,products!$A$1:$G$1,0))</f>
        <v>12.95</v>
      </c>
      <c r="M129" s="6">
        <f t="shared" si="3"/>
        <v>77.699999999999989</v>
      </c>
      <c r="N129" t="str">
        <f t="shared" si="4"/>
        <v>Liberica</v>
      </c>
      <c r="O129" t="str">
        <f t="shared" si="5"/>
        <v>Dark</v>
      </c>
      <c r="P129" t="str">
        <f>_xlfn.XLOOKUP(orders!C129,customers!$A$1:$A$1001,customers!$I$1:$I$1001,,0)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6">
        <f>INDEX(products!$A$1:$G$49,MATCH(orders!$D130,products!$A$1:$A$49,0),MATCH(L$1,products!$A$1:$G$1,0))</f>
        <v>6.75</v>
      </c>
      <c r="M130" s="6">
        <f t="shared" si="3"/>
        <v>6.75</v>
      </c>
      <c r="N130" t="str">
        <f t="shared" si="4"/>
        <v>Arabica</v>
      </c>
      <c r="O130" t="str">
        <f t="shared" si="5"/>
        <v>Medium</v>
      </c>
      <c r="P130" t="str">
        <f>_xlfn.XLOOKUP(orders!C130,customers!$A$1:$A$1001,customers!$I$1:$I$1001,,0)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6">
        <f>INDEX(products!$A$1:$G$49,MATCH(orders!$D131,products!$A$1:$A$49,0),MATCH(L$1,products!$A$1:$G$1,0))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_xlfn.XLOOKUP(orders!C131,customers!$A$1:$A$1001,customers!$I$1:$I$1001,,0)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6">
        <f>INDEX(products!$A$1:$G$49,MATCH(orders!$D132,products!$A$1:$A$49,0),MATCH(L$1,products!$A$1:$G$1,0))</f>
        <v>29.784999999999997</v>
      </c>
      <c r="M132" s="6">
        <f t="shared" si="6"/>
        <v>148.92499999999998</v>
      </c>
      <c r="N132" t="str">
        <f t="shared" si="7"/>
        <v>Arabica</v>
      </c>
      <c r="O132" t="str">
        <f t="shared" si="8"/>
        <v>Light</v>
      </c>
      <c r="P132" t="str">
        <f>_xlfn.XLOOKUP(orders!C132,customers!$A$1:$A$1001,customers!$I$1:$I$1001,,0)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6">
        <f>INDEX(products!$A$1:$G$49,MATCH(orders!$D133,products!$A$1:$A$49,0),MATCH(L$1,products!$A$1:$G$1,0))</f>
        <v>7.29</v>
      </c>
      <c r="M133" s="6">
        <f t="shared" si="6"/>
        <v>14.58</v>
      </c>
      <c r="N133" t="str">
        <f t="shared" si="7"/>
        <v>Excelsa</v>
      </c>
      <c r="O133" t="str">
        <f t="shared" si="8"/>
        <v>Dark</v>
      </c>
      <c r="P133" t="str">
        <f>_xlfn.XLOOKUP(orders!C133,customers!$A$1:$A$1001,customers!$I$1:$I$1001,,0)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6">
        <f>INDEX(products!$A$1:$G$49,MATCH(orders!$D134,products!$A$1:$A$49,0),MATCH(L$1,products!$A$1:$G$1,0))</f>
        <v>29.784999999999997</v>
      </c>
      <c r="M134" s="6">
        <f t="shared" si="6"/>
        <v>148.92499999999998</v>
      </c>
      <c r="N134" t="str">
        <f t="shared" si="7"/>
        <v>Arabica</v>
      </c>
      <c r="O134" t="str">
        <f t="shared" si="8"/>
        <v>Light</v>
      </c>
      <c r="P134" t="str">
        <f>_xlfn.XLOOKUP(orders!C134,customers!$A$1:$A$1001,customers!$I$1:$I$1001,,0)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6">
        <f>INDEX(products!$A$1:$G$49,MATCH(orders!$D135,products!$A$1:$A$49,0),MATCH(L$1,products!$A$1:$G$1,0))</f>
        <v>12.95</v>
      </c>
      <c r="M135" s="6">
        <f t="shared" si="6"/>
        <v>12.95</v>
      </c>
      <c r="N135" t="str">
        <f t="shared" si="7"/>
        <v>Liberica</v>
      </c>
      <c r="O135" t="str">
        <f t="shared" si="8"/>
        <v>Dark</v>
      </c>
      <c r="P135" t="str">
        <f>_xlfn.XLOOKUP(orders!C135,customers!$A$1:$A$1001,customers!$I$1:$I$1001,,0)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6">
        <f>INDEX(products!$A$1:$G$49,MATCH(orders!$D136,products!$A$1:$A$49,0),MATCH(L$1,products!$A$1:$G$1,0))</f>
        <v>31.624999999999996</v>
      </c>
      <c r="M136" s="6">
        <f t="shared" si="6"/>
        <v>94.874999999999986</v>
      </c>
      <c r="N136" t="str">
        <f t="shared" si="7"/>
        <v>Excelsa</v>
      </c>
      <c r="O136" t="str">
        <f t="shared" si="8"/>
        <v>Medium</v>
      </c>
      <c r="P136" t="str">
        <f>_xlfn.XLOOKUP(orders!C136,customers!$A$1:$A$1001,customers!$I$1:$I$1001,,0)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6">
        <f>INDEX(products!$A$1:$G$49,MATCH(orders!$D137,products!$A$1:$A$49,0),MATCH(L$1,products!$A$1:$G$1,0))</f>
        <v>7.77</v>
      </c>
      <c r="M137" s="6">
        <f t="shared" si="6"/>
        <v>38.849999999999994</v>
      </c>
      <c r="N137" t="str">
        <f t="shared" si="7"/>
        <v>Arabica</v>
      </c>
      <c r="O137" t="str">
        <f t="shared" si="8"/>
        <v>Light</v>
      </c>
      <c r="P137" t="str">
        <f>_xlfn.XLOOKUP(orders!C137,customers!$A$1:$A$1001,customers!$I$1:$I$1001,,0)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6">
        <f>INDEX(products!$A$1:$G$49,MATCH(orders!$D138,products!$A$1:$A$49,0),MATCH(L$1,products!$A$1:$G$1,0))</f>
        <v>2.9849999999999999</v>
      </c>
      <c r="M138" s="6">
        <f t="shared" si="6"/>
        <v>11.94</v>
      </c>
      <c r="N138" t="str">
        <f t="shared" si="7"/>
        <v>Arabica</v>
      </c>
      <c r="O138" t="str">
        <f t="shared" si="8"/>
        <v>Dark</v>
      </c>
      <c r="P138" t="str">
        <f>_xlfn.XLOOKUP(orders!C138,customers!$A$1:$A$1001,customers!$I$1:$I$1001,,0)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6">
        <f>INDEX(products!$A$1:$G$49,MATCH(orders!$D139,products!$A$1:$A$49,0),MATCH(L$1,products!$A$1:$G$1,0))</f>
        <v>34.154999999999994</v>
      </c>
      <c r="M139" s="6">
        <f t="shared" si="6"/>
        <v>102.46499999999997</v>
      </c>
      <c r="N139" t="str">
        <f t="shared" si="7"/>
        <v>Excelsa</v>
      </c>
      <c r="O139" t="str">
        <f t="shared" si="8"/>
        <v>Light</v>
      </c>
      <c r="P139" t="str">
        <f>_xlfn.XLOOKUP(orders!C139,customers!$A$1:$A$1001,customers!$I$1:$I$1001,,0)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6">
        <f>INDEX(products!$A$1:$G$49,MATCH(orders!$D140,products!$A$1:$A$49,0),MATCH(L$1,products!$A$1:$G$1,0))</f>
        <v>12.15</v>
      </c>
      <c r="M140" s="6">
        <f t="shared" si="6"/>
        <v>48.6</v>
      </c>
      <c r="N140" t="str">
        <f t="shared" si="7"/>
        <v>Excelsa</v>
      </c>
      <c r="O140" t="str">
        <f t="shared" si="8"/>
        <v>Dark</v>
      </c>
      <c r="P140" t="str">
        <f>_xlfn.XLOOKUP(orders!C140,customers!$A$1:$A$1001,customers!$I$1:$I$1001,,0)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6">
        <f>INDEX(products!$A$1:$G$49,MATCH(orders!$D141,products!$A$1:$A$49,0),MATCH(L$1,products!$A$1:$G$1,0))</f>
        <v>12.95</v>
      </c>
      <c r="M141" s="6">
        <f t="shared" si="6"/>
        <v>77.699999999999989</v>
      </c>
      <c r="N141" t="str">
        <f t="shared" si="7"/>
        <v>Liberica</v>
      </c>
      <c r="O141" t="str">
        <f t="shared" si="8"/>
        <v>Dark</v>
      </c>
      <c r="P141" t="str">
        <f>_xlfn.XLOOKUP(orders!C141,customers!$A$1:$A$1001,customers!$I$1:$I$1001,,0)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6">
        <f>INDEX(products!$A$1:$G$49,MATCH(orders!$D142,products!$A$1:$A$49,0),MATCH(L$1,products!$A$1:$G$1,0))</f>
        <v>29.784999999999997</v>
      </c>
      <c r="M142" s="6">
        <f t="shared" si="6"/>
        <v>29.784999999999997</v>
      </c>
      <c r="N142" t="str">
        <f t="shared" si="7"/>
        <v>Liberica</v>
      </c>
      <c r="O142" t="str">
        <f t="shared" si="8"/>
        <v>Dark</v>
      </c>
      <c r="P142" t="str">
        <f>_xlfn.XLOOKUP(orders!C142,customers!$A$1:$A$1001,customers!$I$1:$I$1001,,0)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6">
        <f>INDEX(products!$A$1:$G$49,MATCH(orders!$D143,products!$A$1:$A$49,0),MATCH(L$1,products!$A$1:$G$1,0))</f>
        <v>3.8849999999999998</v>
      </c>
      <c r="M143" s="6">
        <f t="shared" si="6"/>
        <v>15.54</v>
      </c>
      <c r="N143" t="str">
        <f t="shared" si="7"/>
        <v>Arabica</v>
      </c>
      <c r="O143" t="str">
        <f t="shared" si="8"/>
        <v>Light</v>
      </c>
      <c r="P143" t="str">
        <f>_xlfn.XLOOKUP(orders!C143,customers!$A$1:$A$1001,customers!$I$1:$I$1001,,0)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6">
        <f>INDEX(products!$A$1:$G$49,MATCH(orders!$D144,products!$A$1:$A$49,0),MATCH(L$1,products!$A$1:$G$1,0))</f>
        <v>34.154999999999994</v>
      </c>
      <c r="M144" s="6">
        <f t="shared" si="6"/>
        <v>136.61999999999998</v>
      </c>
      <c r="N144" t="str">
        <f t="shared" si="7"/>
        <v>Excelsa</v>
      </c>
      <c r="O144" t="str">
        <f t="shared" si="8"/>
        <v>Light</v>
      </c>
      <c r="P144" t="str">
        <f>_xlfn.XLOOKUP(orders!C144,customers!$A$1:$A$1001,customers!$I$1:$I$1001,,0)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6">
        <f>INDEX(products!$A$1:$G$49,MATCH(orders!$D145,products!$A$1:$A$49,0),MATCH(L$1,products!$A$1:$G$1,0))</f>
        <v>8.73</v>
      </c>
      <c r="M145" s="6">
        <f t="shared" si="6"/>
        <v>17.46</v>
      </c>
      <c r="N145" t="str">
        <f t="shared" si="7"/>
        <v>Liberica</v>
      </c>
      <c r="O145" t="str">
        <f t="shared" si="8"/>
        <v>Medium</v>
      </c>
      <c r="P145" t="str">
        <f>_xlfn.XLOOKUP(orders!C145,customers!$A$1:$A$1001,customers!$I$1:$I$1001,,0)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6">
        <f>INDEX(products!$A$1:$G$49,MATCH(orders!$D146,products!$A$1:$A$49,0),MATCH(L$1,products!$A$1:$G$1,0))</f>
        <v>34.154999999999994</v>
      </c>
      <c r="M146" s="6">
        <f t="shared" si="6"/>
        <v>68.309999999999988</v>
      </c>
      <c r="N146" t="str">
        <f t="shared" si="7"/>
        <v>Excelsa</v>
      </c>
      <c r="O146" t="str">
        <f t="shared" si="8"/>
        <v>Light</v>
      </c>
      <c r="P146" t="str">
        <f>_xlfn.XLOOKUP(orders!C146,customers!$A$1:$A$1001,customers!$I$1:$I$1001,,0)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6">
        <f>INDEX(products!$A$1:$G$49,MATCH(orders!$D147,products!$A$1:$A$49,0),MATCH(L$1,products!$A$1:$G$1,0))</f>
        <v>4.3650000000000002</v>
      </c>
      <c r="M147" s="6">
        <f t="shared" si="6"/>
        <v>17.46</v>
      </c>
      <c r="N147" t="str">
        <f t="shared" si="7"/>
        <v>Liberica</v>
      </c>
      <c r="O147" t="str">
        <f t="shared" si="8"/>
        <v>Medium</v>
      </c>
      <c r="P147" t="str">
        <f>_xlfn.XLOOKUP(orders!C147,customers!$A$1:$A$1001,customers!$I$1:$I$1001,,0)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6">
        <f>INDEX(products!$A$1:$G$49,MATCH(orders!$D148,products!$A$1:$A$49,0),MATCH(L$1,products!$A$1:$G$1,0))</f>
        <v>14.55</v>
      </c>
      <c r="M148" s="6">
        <f t="shared" si="6"/>
        <v>43.650000000000006</v>
      </c>
      <c r="N148" t="str">
        <f t="shared" si="7"/>
        <v>Liberica</v>
      </c>
      <c r="O148" t="str">
        <f t="shared" si="8"/>
        <v>Medium</v>
      </c>
      <c r="P148" t="str">
        <f>_xlfn.XLOOKUP(orders!C148,customers!$A$1:$A$1001,customers!$I$1:$I$1001,,0)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6">
        <f>INDEX(products!$A$1:$G$49,MATCH(orders!$D149,products!$A$1:$A$49,0),MATCH(L$1,products!$A$1:$G$1,0))</f>
        <v>13.75</v>
      </c>
      <c r="M149" s="6">
        <f t="shared" si="6"/>
        <v>27.5</v>
      </c>
      <c r="N149" t="str">
        <f t="shared" si="7"/>
        <v>Excelsa</v>
      </c>
      <c r="O149" t="str">
        <f t="shared" si="8"/>
        <v>Medium</v>
      </c>
      <c r="P149" t="str">
        <f>_xlfn.XLOOKUP(orders!C149,customers!$A$1:$A$1001,customers!$I$1:$I$1001,,0)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6">
        <f>INDEX(products!$A$1:$G$49,MATCH(orders!$D150,products!$A$1:$A$49,0),MATCH(L$1,products!$A$1:$G$1,0))</f>
        <v>3.645</v>
      </c>
      <c r="M150" s="6">
        <f t="shared" si="6"/>
        <v>18.225000000000001</v>
      </c>
      <c r="N150" t="str">
        <f t="shared" si="7"/>
        <v>Excelsa</v>
      </c>
      <c r="O150" t="str">
        <f t="shared" si="8"/>
        <v>Dark</v>
      </c>
      <c r="P150" t="str">
        <f>_xlfn.XLOOKUP(orders!C150,customers!$A$1:$A$1001,customers!$I$1:$I$1001,,0)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6">
        <f>INDEX(products!$A$1:$G$49,MATCH(orders!$D151,products!$A$1:$A$49,0),MATCH(L$1,products!$A$1:$G$1,0))</f>
        <v>25.874999999999996</v>
      </c>
      <c r="M151" s="6">
        <f t="shared" si="6"/>
        <v>51.749999999999993</v>
      </c>
      <c r="N151" t="str">
        <f t="shared" si="7"/>
        <v>Arabica</v>
      </c>
      <c r="O151" t="str">
        <f t="shared" si="8"/>
        <v>Medium</v>
      </c>
      <c r="P151" t="str">
        <f>_xlfn.XLOOKUP(orders!C151,customers!$A$1:$A$1001,customers!$I$1:$I$1001,,0)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6">
        <f>INDEX(products!$A$1:$G$49,MATCH(orders!$D152,products!$A$1:$A$49,0),MATCH(L$1,products!$A$1:$G$1,0))</f>
        <v>12.95</v>
      </c>
      <c r="M152" s="6">
        <f t="shared" si="6"/>
        <v>12.95</v>
      </c>
      <c r="N152" t="str">
        <f t="shared" si="7"/>
        <v>Liberica</v>
      </c>
      <c r="O152" t="str">
        <f t="shared" si="8"/>
        <v>Dark</v>
      </c>
      <c r="P152" t="str">
        <f>_xlfn.XLOOKUP(orders!C152,customers!$A$1:$A$1001,customers!$I$1:$I$1001,,0)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6">
        <f>INDEX(products!$A$1:$G$49,MATCH(orders!$D153,products!$A$1:$A$49,0),MATCH(L$1,products!$A$1:$G$1,0))</f>
        <v>11.25</v>
      </c>
      <c r="M153" s="6">
        <f t="shared" si="6"/>
        <v>33.75</v>
      </c>
      <c r="N153" t="str">
        <f t="shared" si="7"/>
        <v>Arabica</v>
      </c>
      <c r="O153" t="str">
        <f t="shared" si="8"/>
        <v>Medium</v>
      </c>
      <c r="P153" t="str">
        <f>_xlfn.XLOOKUP(orders!C153,customers!$A$1:$A$1001,customers!$I$1:$I$1001,,0)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6">
        <f>INDEX(products!$A$1:$G$49,MATCH(orders!$D154,products!$A$1:$A$49,0),MATCH(L$1,products!$A$1:$G$1,0))</f>
        <v>22.884999999999998</v>
      </c>
      <c r="M154" s="6">
        <f t="shared" si="6"/>
        <v>68.655000000000001</v>
      </c>
      <c r="N154" t="str">
        <f t="shared" si="7"/>
        <v>Robusta</v>
      </c>
      <c r="O154" t="str">
        <f t="shared" si="8"/>
        <v>Medium</v>
      </c>
      <c r="P154" t="str">
        <f>_xlfn.XLOOKUP(orders!C154,customers!$A$1:$A$1001,customers!$I$1:$I$1001,,0)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6">
        <f>INDEX(products!$A$1:$G$49,MATCH(orders!$D155,products!$A$1:$A$49,0),MATCH(L$1,products!$A$1:$G$1,0))</f>
        <v>2.6849999999999996</v>
      </c>
      <c r="M155" s="6">
        <f t="shared" si="6"/>
        <v>2.6849999999999996</v>
      </c>
      <c r="N155" t="str">
        <f t="shared" si="7"/>
        <v>Robusta</v>
      </c>
      <c r="O155" t="str">
        <f t="shared" si="8"/>
        <v>Dark</v>
      </c>
      <c r="P155" t="str">
        <f>_xlfn.XLOOKUP(orders!C155,customers!$A$1:$A$1001,customers!$I$1:$I$1001,,0)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6">
        <f>INDEX(products!$A$1:$G$49,MATCH(orders!$D156,products!$A$1:$A$49,0),MATCH(L$1,products!$A$1:$G$1,0))</f>
        <v>22.884999999999998</v>
      </c>
      <c r="M156" s="6">
        <f t="shared" si="6"/>
        <v>114.42499999999998</v>
      </c>
      <c r="N156" t="str">
        <f t="shared" si="7"/>
        <v>Arabica</v>
      </c>
      <c r="O156" t="str">
        <f t="shared" si="8"/>
        <v>Dark</v>
      </c>
      <c r="P156" t="str">
        <f>_xlfn.XLOOKUP(orders!C156,customers!$A$1:$A$1001,customers!$I$1:$I$1001,,0)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6">
        <f>INDEX(products!$A$1:$G$49,MATCH(orders!$D157,products!$A$1:$A$49,0),MATCH(L$1,products!$A$1:$G$1,0))</f>
        <v>25.874999999999996</v>
      </c>
      <c r="M157" s="6">
        <f t="shared" si="6"/>
        <v>155.24999999999997</v>
      </c>
      <c r="N157" t="str">
        <f t="shared" si="7"/>
        <v>Arabica</v>
      </c>
      <c r="O157" t="str">
        <f t="shared" si="8"/>
        <v>Medium</v>
      </c>
      <c r="P157" t="str">
        <f>_xlfn.XLOOKUP(orders!C157,customers!$A$1:$A$1001,customers!$I$1:$I$1001,,0)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6">
        <f>INDEX(products!$A$1:$G$49,MATCH(orders!$D158,products!$A$1:$A$49,0),MATCH(L$1,products!$A$1:$G$1,0))</f>
        <v>25.874999999999996</v>
      </c>
      <c r="M158" s="6">
        <f t="shared" si="6"/>
        <v>77.624999999999986</v>
      </c>
      <c r="N158" t="str">
        <f t="shared" si="7"/>
        <v>Arabica</v>
      </c>
      <c r="O158" t="str">
        <f t="shared" si="8"/>
        <v>Medium</v>
      </c>
      <c r="P158" t="str">
        <f>_xlfn.XLOOKUP(orders!C158,customers!$A$1:$A$1001,customers!$I$1:$I$1001,,0)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6">
        <f>INDEX(products!$A$1:$G$49,MATCH(orders!$D159,products!$A$1:$A$49,0),MATCH(L$1,products!$A$1:$G$1,0))</f>
        <v>20.584999999999997</v>
      </c>
      <c r="M159" s="6">
        <f t="shared" si="6"/>
        <v>61.754999999999995</v>
      </c>
      <c r="N159" t="str">
        <f t="shared" si="7"/>
        <v>Robusta</v>
      </c>
      <c r="O159" t="str">
        <f t="shared" si="8"/>
        <v>Dark</v>
      </c>
      <c r="P159" t="str">
        <f>_xlfn.XLOOKUP(orders!C159,customers!$A$1:$A$1001,customers!$I$1:$I$1001,,0)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6">
        <f>INDEX(products!$A$1:$G$49,MATCH(orders!$D160,products!$A$1:$A$49,0),MATCH(L$1,products!$A$1:$G$1,0))</f>
        <v>20.584999999999997</v>
      </c>
      <c r="M160" s="6">
        <f t="shared" si="6"/>
        <v>123.50999999999999</v>
      </c>
      <c r="N160" t="str">
        <f t="shared" si="7"/>
        <v>Robusta</v>
      </c>
      <c r="O160" t="str">
        <f t="shared" si="8"/>
        <v>Dark</v>
      </c>
      <c r="P160" t="str">
        <f>_xlfn.XLOOKUP(orders!C160,customers!$A$1:$A$1001,customers!$I$1:$I$1001,,0)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6">
        <f>INDEX(products!$A$1:$G$49,MATCH(orders!$D161,products!$A$1:$A$49,0),MATCH(L$1,products!$A$1:$G$1,0))</f>
        <v>36.454999999999998</v>
      </c>
      <c r="M161" s="6">
        <f t="shared" si="6"/>
        <v>218.73</v>
      </c>
      <c r="N161" t="str">
        <f t="shared" si="7"/>
        <v>Liberica</v>
      </c>
      <c r="O161" t="str">
        <f t="shared" si="8"/>
        <v>Light</v>
      </c>
      <c r="P161" t="str">
        <f>_xlfn.XLOOKUP(orders!C161,customers!$A$1:$A$1001,customers!$I$1:$I$1001,,0)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6">
        <f>INDEX(products!$A$1:$G$49,MATCH(orders!$D162,products!$A$1:$A$49,0),MATCH(L$1,products!$A$1:$G$1,0))</f>
        <v>8.25</v>
      </c>
      <c r="M162" s="6">
        <f t="shared" si="6"/>
        <v>33</v>
      </c>
      <c r="N162" t="str">
        <f t="shared" si="7"/>
        <v>Excelsa</v>
      </c>
      <c r="O162" t="str">
        <f t="shared" si="8"/>
        <v>Medium</v>
      </c>
      <c r="P162" t="str">
        <f>_xlfn.XLOOKUP(orders!C162,customers!$A$1:$A$1001,customers!$I$1:$I$1001,,0)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6">
        <f>INDEX(products!$A$1:$G$49,MATCH(orders!$D163,products!$A$1:$A$49,0),MATCH(L$1,products!$A$1:$G$1,0))</f>
        <v>7.77</v>
      </c>
      <c r="M163" s="6">
        <f t="shared" si="6"/>
        <v>23.31</v>
      </c>
      <c r="N163" t="str">
        <f t="shared" si="7"/>
        <v>Arabica</v>
      </c>
      <c r="O163" t="str">
        <f t="shared" si="8"/>
        <v>Light</v>
      </c>
      <c r="P163" t="str">
        <f>_xlfn.XLOOKUP(orders!C163,customers!$A$1:$A$1001,customers!$I$1:$I$1001,,0)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6">
        <f>INDEX(products!$A$1:$G$49,MATCH(orders!$D164,products!$A$1:$A$49,0),MATCH(L$1,products!$A$1:$G$1,0))</f>
        <v>7.29</v>
      </c>
      <c r="M164" s="6">
        <f t="shared" si="6"/>
        <v>21.87</v>
      </c>
      <c r="N164" t="str">
        <f t="shared" si="7"/>
        <v>Excelsa</v>
      </c>
      <c r="O164" t="str">
        <f t="shared" si="8"/>
        <v>Dark</v>
      </c>
      <c r="P164" t="str">
        <f>_xlfn.XLOOKUP(orders!C164,customers!$A$1:$A$1001,customers!$I$1:$I$1001,,0)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6">
        <f>INDEX(products!$A$1:$G$49,MATCH(orders!$D165,products!$A$1:$A$49,0),MATCH(L$1,products!$A$1:$G$1,0))</f>
        <v>2.6849999999999996</v>
      </c>
      <c r="M165" s="6">
        <f t="shared" si="6"/>
        <v>16.11</v>
      </c>
      <c r="N165" t="str">
        <f t="shared" si="7"/>
        <v>Robusta</v>
      </c>
      <c r="O165" t="str">
        <f t="shared" si="8"/>
        <v>Dark</v>
      </c>
      <c r="P165" t="str">
        <f>_xlfn.XLOOKUP(orders!C165,customers!$A$1:$A$1001,customers!$I$1:$I$1001,,0)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6">
        <f>INDEX(products!$A$1:$G$49,MATCH(orders!$D166,products!$A$1:$A$49,0),MATCH(L$1,products!$A$1:$G$1,0))</f>
        <v>7.29</v>
      </c>
      <c r="M166" s="6">
        <f t="shared" si="6"/>
        <v>29.16</v>
      </c>
      <c r="N166" t="str">
        <f t="shared" si="7"/>
        <v>Excelsa</v>
      </c>
      <c r="O166" t="str">
        <f t="shared" si="8"/>
        <v>Dark</v>
      </c>
      <c r="P166" t="str">
        <f>_xlfn.XLOOKUP(orders!C166,customers!$A$1:$A$1001,customers!$I$1:$I$1001,,0)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6">
        <f>INDEX(products!$A$1:$G$49,MATCH(orders!$D167,products!$A$1:$A$49,0),MATCH(L$1,products!$A$1:$G$1,0))</f>
        <v>8.9499999999999993</v>
      </c>
      <c r="M167" s="6">
        <f t="shared" si="6"/>
        <v>53.699999999999996</v>
      </c>
      <c r="N167" t="str">
        <f t="shared" si="7"/>
        <v>Robusta</v>
      </c>
      <c r="O167" t="str">
        <f t="shared" si="8"/>
        <v>Dark</v>
      </c>
      <c r="P167" t="str">
        <f>_xlfn.XLOOKUP(orders!C167,customers!$A$1:$A$1001,customers!$I$1:$I$1001,,0)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6">
        <f>INDEX(products!$A$1:$G$49,MATCH(orders!$D168,products!$A$1:$A$49,0),MATCH(L$1,products!$A$1:$G$1,0))</f>
        <v>5.3699999999999992</v>
      </c>
      <c r="M168" s="6">
        <f t="shared" si="6"/>
        <v>26.849999999999994</v>
      </c>
      <c r="N168" t="str">
        <f t="shared" si="7"/>
        <v>Robusta</v>
      </c>
      <c r="O168" t="str">
        <f t="shared" si="8"/>
        <v>Dark</v>
      </c>
      <c r="P168" t="str">
        <f>_xlfn.XLOOKUP(orders!C168,customers!$A$1:$A$1001,customers!$I$1:$I$1001,,0)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6">
        <f>INDEX(products!$A$1:$G$49,MATCH(orders!$D169,products!$A$1:$A$49,0),MATCH(L$1,products!$A$1:$G$1,0))</f>
        <v>8.25</v>
      </c>
      <c r="M169" s="6">
        <f t="shared" si="6"/>
        <v>41.25</v>
      </c>
      <c r="N169" t="str">
        <f t="shared" si="7"/>
        <v>Excelsa</v>
      </c>
      <c r="O169" t="str">
        <f t="shared" si="8"/>
        <v>Medium</v>
      </c>
      <c r="P169" t="str">
        <f>_xlfn.XLOOKUP(orders!C169,customers!$A$1:$A$1001,customers!$I$1:$I$1001,,0)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6">
        <f>INDEX(products!$A$1:$G$49,MATCH(orders!$D170,products!$A$1:$A$49,0),MATCH(L$1,products!$A$1:$G$1,0))</f>
        <v>6.75</v>
      </c>
      <c r="M170" s="6">
        <f t="shared" si="6"/>
        <v>40.5</v>
      </c>
      <c r="N170" t="str">
        <f t="shared" si="7"/>
        <v>Arabica</v>
      </c>
      <c r="O170" t="str">
        <f t="shared" si="8"/>
        <v>Medium</v>
      </c>
      <c r="P170" t="str">
        <f>_xlfn.XLOOKUP(orders!C170,customers!$A$1:$A$1001,customers!$I$1:$I$1001,,0)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6">
        <f>INDEX(products!$A$1:$G$49,MATCH(orders!$D171,products!$A$1:$A$49,0),MATCH(L$1,products!$A$1:$G$1,0))</f>
        <v>8.9499999999999993</v>
      </c>
      <c r="M171" s="6">
        <f t="shared" si="6"/>
        <v>17.899999999999999</v>
      </c>
      <c r="N171" t="str">
        <f t="shared" si="7"/>
        <v>Robusta</v>
      </c>
      <c r="O171" t="str">
        <f t="shared" si="8"/>
        <v>Dark</v>
      </c>
      <c r="P171" t="str">
        <f>_xlfn.XLOOKUP(orders!C171,customers!$A$1:$A$1001,customers!$I$1:$I$1001,,0)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6">
        <f>INDEX(products!$A$1:$G$49,MATCH(orders!$D172,products!$A$1:$A$49,0),MATCH(L$1,products!$A$1:$G$1,0))</f>
        <v>34.154999999999994</v>
      </c>
      <c r="M172" s="6">
        <f t="shared" si="6"/>
        <v>68.309999999999988</v>
      </c>
      <c r="N172" t="str">
        <f t="shared" si="7"/>
        <v>Excelsa</v>
      </c>
      <c r="O172" t="str">
        <f t="shared" si="8"/>
        <v>Light</v>
      </c>
      <c r="P172" t="str">
        <f>_xlfn.XLOOKUP(orders!C172,customers!$A$1:$A$1001,customers!$I$1:$I$1001,,0)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6">
        <f>INDEX(products!$A$1:$G$49,MATCH(orders!$D173,products!$A$1:$A$49,0),MATCH(L$1,products!$A$1:$G$1,0))</f>
        <v>31.624999999999996</v>
      </c>
      <c r="M173" s="6">
        <f t="shared" si="6"/>
        <v>63.249999999999993</v>
      </c>
      <c r="N173" t="str">
        <f t="shared" si="7"/>
        <v>Excelsa</v>
      </c>
      <c r="O173" t="str">
        <f t="shared" si="8"/>
        <v>Medium</v>
      </c>
      <c r="P173" t="str">
        <f>_xlfn.XLOOKUP(orders!C173,customers!$A$1:$A$1001,customers!$I$1:$I$1001,,0)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6">
        <f>INDEX(products!$A$1:$G$49,MATCH(orders!$D174,products!$A$1:$A$49,0),MATCH(L$1,products!$A$1:$G$1,0))</f>
        <v>7.29</v>
      </c>
      <c r="M174" s="6">
        <f t="shared" si="6"/>
        <v>21.87</v>
      </c>
      <c r="N174" t="str">
        <f t="shared" si="7"/>
        <v>Excelsa</v>
      </c>
      <c r="O174" t="str">
        <f t="shared" si="8"/>
        <v>Dark</v>
      </c>
      <c r="P174" t="str">
        <f>_xlfn.XLOOKUP(orders!C174,customers!$A$1:$A$1001,customers!$I$1:$I$1001,,0)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6">
        <f>INDEX(products!$A$1:$G$49,MATCH(orders!$D175,products!$A$1:$A$49,0),MATCH(L$1,products!$A$1:$G$1,0))</f>
        <v>22.884999999999998</v>
      </c>
      <c r="M175" s="6">
        <f t="shared" si="6"/>
        <v>91.539999999999992</v>
      </c>
      <c r="N175" t="str">
        <f t="shared" si="7"/>
        <v>Robusta</v>
      </c>
      <c r="O175" t="str">
        <f t="shared" si="8"/>
        <v>Medium</v>
      </c>
      <c r="P175" t="str">
        <f>_xlfn.XLOOKUP(orders!C175,customers!$A$1:$A$1001,customers!$I$1:$I$1001,,0)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6">
        <f>INDEX(products!$A$1:$G$49,MATCH(orders!$D176,products!$A$1:$A$49,0),MATCH(L$1,products!$A$1:$G$1,0))</f>
        <v>34.154999999999994</v>
      </c>
      <c r="M176" s="6">
        <f t="shared" si="6"/>
        <v>204.92999999999995</v>
      </c>
      <c r="N176" t="str">
        <f t="shared" si="7"/>
        <v>Excelsa</v>
      </c>
      <c r="O176" t="str">
        <f t="shared" si="8"/>
        <v>Light</v>
      </c>
      <c r="P176" t="str">
        <f>_xlfn.XLOOKUP(orders!C176,customers!$A$1:$A$1001,customers!$I$1:$I$1001,,0)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6">
        <f>INDEX(products!$A$1:$G$49,MATCH(orders!$D177,products!$A$1:$A$49,0),MATCH(L$1,products!$A$1:$G$1,0))</f>
        <v>31.624999999999996</v>
      </c>
      <c r="M177" s="6">
        <f t="shared" si="6"/>
        <v>63.249999999999993</v>
      </c>
      <c r="N177" t="str">
        <f t="shared" si="7"/>
        <v>Excelsa</v>
      </c>
      <c r="O177" t="str">
        <f t="shared" si="8"/>
        <v>Medium</v>
      </c>
      <c r="P177" t="str">
        <f>_xlfn.XLOOKUP(orders!C177,customers!$A$1:$A$1001,customers!$I$1:$I$1001,,0)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6">
        <f>INDEX(products!$A$1:$G$49,MATCH(orders!$D178,products!$A$1:$A$49,0),MATCH(L$1,products!$A$1:$G$1,0))</f>
        <v>34.154999999999994</v>
      </c>
      <c r="M178" s="6">
        <f t="shared" si="6"/>
        <v>34.154999999999994</v>
      </c>
      <c r="N178" t="str">
        <f t="shared" si="7"/>
        <v>Excelsa</v>
      </c>
      <c r="O178" t="str">
        <f t="shared" si="8"/>
        <v>Light</v>
      </c>
      <c r="P178" t="str">
        <f>_xlfn.XLOOKUP(orders!C178,customers!$A$1:$A$1001,customers!$I$1:$I$1001,,0)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6">
        <f>INDEX(products!$A$1:$G$49,MATCH(orders!$D179,products!$A$1:$A$49,0),MATCH(L$1,products!$A$1:$G$1,0))</f>
        <v>27.484999999999996</v>
      </c>
      <c r="M179" s="6">
        <f t="shared" si="6"/>
        <v>109.93999999999998</v>
      </c>
      <c r="N179" t="str">
        <f t="shared" si="7"/>
        <v>Robusta</v>
      </c>
      <c r="O179" t="str">
        <f t="shared" si="8"/>
        <v>Light</v>
      </c>
      <c r="P179" t="str">
        <f>_xlfn.XLOOKUP(orders!C179,customers!$A$1:$A$1001,customers!$I$1:$I$1001,,0)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6">
        <f>INDEX(products!$A$1:$G$49,MATCH(orders!$D180,products!$A$1:$A$49,0),MATCH(L$1,products!$A$1:$G$1,0))</f>
        <v>12.95</v>
      </c>
      <c r="M180" s="6">
        <f t="shared" si="6"/>
        <v>25.9</v>
      </c>
      <c r="N180" t="str">
        <f t="shared" si="7"/>
        <v>Arabica</v>
      </c>
      <c r="O180" t="str">
        <f t="shared" si="8"/>
        <v>Light</v>
      </c>
      <c r="P180" t="str">
        <f>_xlfn.XLOOKUP(orders!C180,customers!$A$1:$A$1001,customers!$I$1:$I$1001,,0)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6">
        <f>INDEX(products!$A$1:$G$49,MATCH(orders!$D181,products!$A$1:$A$49,0),MATCH(L$1,products!$A$1:$G$1,0))</f>
        <v>2.9849999999999999</v>
      </c>
      <c r="M181" s="6">
        <f t="shared" si="6"/>
        <v>2.9849999999999999</v>
      </c>
      <c r="N181" t="str">
        <f t="shared" si="7"/>
        <v>Arabica</v>
      </c>
      <c r="O181" t="str">
        <f t="shared" si="8"/>
        <v>Dark</v>
      </c>
      <c r="P181" t="str">
        <f>_xlfn.XLOOKUP(orders!C181,customers!$A$1:$A$1001,customers!$I$1:$I$1001,,0)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6">
        <f>INDEX(products!$A$1:$G$49,MATCH(orders!$D182,products!$A$1:$A$49,0),MATCH(L$1,products!$A$1:$G$1,0))</f>
        <v>4.4550000000000001</v>
      </c>
      <c r="M182" s="6">
        <f t="shared" si="6"/>
        <v>22.274999999999999</v>
      </c>
      <c r="N182" t="str">
        <f t="shared" si="7"/>
        <v>Excelsa</v>
      </c>
      <c r="O182" t="str">
        <f t="shared" si="8"/>
        <v>Light</v>
      </c>
      <c r="P182" t="str">
        <f>_xlfn.XLOOKUP(orders!C182,customers!$A$1:$A$1001,customers!$I$1:$I$1001,,0)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6">
        <f>INDEX(products!$A$1:$G$49,MATCH(orders!$D183,products!$A$1:$A$49,0),MATCH(L$1,products!$A$1:$G$1,0))</f>
        <v>5.97</v>
      </c>
      <c r="M183" s="6">
        <f t="shared" si="6"/>
        <v>29.849999999999998</v>
      </c>
      <c r="N183" t="str">
        <f t="shared" si="7"/>
        <v>Arabica</v>
      </c>
      <c r="O183" t="str">
        <f t="shared" si="8"/>
        <v>Dark</v>
      </c>
      <c r="P183" t="str">
        <f>_xlfn.XLOOKUP(orders!C183,customers!$A$1:$A$1001,customers!$I$1:$I$1001,,0)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6">
        <f>INDEX(products!$A$1:$G$49,MATCH(orders!$D184,products!$A$1:$A$49,0),MATCH(L$1,products!$A$1:$G$1,0))</f>
        <v>5.3699999999999992</v>
      </c>
      <c r="M184" s="6">
        <f t="shared" si="6"/>
        <v>32.22</v>
      </c>
      <c r="N184" t="str">
        <f t="shared" si="7"/>
        <v>Robusta</v>
      </c>
      <c r="O184" t="str">
        <f t="shared" si="8"/>
        <v>Dark</v>
      </c>
      <c r="P184" t="str">
        <f>_xlfn.XLOOKUP(orders!C184,customers!$A$1:$A$1001,customers!$I$1:$I$1001,,0)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6">
        <f>INDEX(products!$A$1:$G$49,MATCH(orders!$D185,products!$A$1:$A$49,0),MATCH(L$1,products!$A$1:$G$1,0))</f>
        <v>4.125</v>
      </c>
      <c r="M185" s="6">
        <f t="shared" si="6"/>
        <v>8.25</v>
      </c>
      <c r="N185" t="str">
        <f t="shared" si="7"/>
        <v>Excelsa</v>
      </c>
      <c r="O185" t="str">
        <f t="shared" si="8"/>
        <v>Medium</v>
      </c>
      <c r="P185" t="str">
        <f>_xlfn.XLOOKUP(orders!C185,customers!$A$1:$A$1001,customers!$I$1:$I$1001,,0)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6">
        <f>INDEX(products!$A$1:$G$49,MATCH(orders!$D186,products!$A$1:$A$49,0),MATCH(L$1,products!$A$1:$G$1,0))</f>
        <v>7.77</v>
      </c>
      <c r="M186" s="6">
        <f t="shared" si="6"/>
        <v>31.08</v>
      </c>
      <c r="N186" t="str">
        <f t="shared" si="7"/>
        <v>Arabica</v>
      </c>
      <c r="O186" t="str">
        <f t="shared" si="8"/>
        <v>Light</v>
      </c>
      <c r="P186" t="str">
        <f>_xlfn.XLOOKUP(orders!C186,customers!$A$1:$A$1001,customers!$I$1:$I$1001,,0)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6">
        <f>INDEX(products!$A$1:$G$49,MATCH(orders!$D187,products!$A$1:$A$49,0),MATCH(L$1,products!$A$1:$G$1,0))</f>
        <v>7.29</v>
      </c>
      <c r="M187" s="6">
        <f t="shared" si="6"/>
        <v>36.450000000000003</v>
      </c>
      <c r="N187" t="str">
        <f t="shared" si="7"/>
        <v>Excelsa</v>
      </c>
      <c r="O187" t="str">
        <f t="shared" si="8"/>
        <v>Dark</v>
      </c>
      <c r="P187" t="str">
        <f>_xlfn.XLOOKUP(orders!C187,customers!$A$1:$A$1001,customers!$I$1:$I$1001,,0)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6">
        <f>INDEX(products!$A$1:$G$49,MATCH(orders!$D188,products!$A$1:$A$49,0),MATCH(L$1,products!$A$1:$G$1,0))</f>
        <v>22.884999999999998</v>
      </c>
      <c r="M188" s="6">
        <f t="shared" si="6"/>
        <v>68.655000000000001</v>
      </c>
      <c r="N188" t="str">
        <f t="shared" si="7"/>
        <v>Robusta</v>
      </c>
      <c r="O188" t="str">
        <f t="shared" si="8"/>
        <v>Medium</v>
      </c>
      <c r="P188" t="str">
        <f>_xlfn.XLOOKUP(orders!C188,customers!$A$1:$A$1001,customers!$I$1:$I$1001,,0)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6">
        <f>INDEX(products!$A$1:$G$49,MATCH(orders!$D189,products!$A$1:$A$49,0),MATCH(L$1,products!$A$1:$G$1,0))</f>
        <v>8.73</v>
      </c>
      <c r="M189" s="6">
        <f t="shared" si="6"/>
        <v>43.650000000000006</v>
      </c>
      <c r="N189" t="str">
        <f t="shared" si="7"/>
        <v>Liberica</v>
      </c>
      <c r="O189" t="str">
        <f t="shared" si="8"/>
        <v>Medium</v>
      </c>
      <c r="P189" t="str">
        <f>_xlfn.XLOOKUP(orders!C189,customers!$A$1:$A$1001,customers!$I$1:$I$1001,,0)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6">
        <f>INDEX(products!$A$1:$G$49,MATCH(orders!$D190,products!$A$1:$A$49,0),MATCH(L$1,products!$A$1:$G$1,0))</f>
        <v>4.4550000000000001</v>
      </c>
      <c r="M190" s="6">
        <f t="shared" si="6"/>
        <v>4.4550000000000001</v>
      </c>
      <c r="N190" t="str">
        <f t="shared" si="7"/>
        <v>Excelsa</v>
      </c>
      <c r="O190" t="str">
        <f t="shared" si="8"/>
        <v>Light</v>
      </c>
      <c r="P190" t="str">
        <f>_xlfn.XLOOKUP(orders!C190,customers!$A$1:$A$1001,customers!$I$1:$I$1001,,0)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6">
        <f>INDEX(products!$A$1:$G$49,MATCH(orders!$D191,products!$A$1:$A$49,0),MATCH(L$1,products!$A$1:$G$1,0))</f>
        <v>14.55</v>
      </c>
      <c r="M191" s="6">
        <f t="shared" si="6"/>
        <v>43.650000000000006</v>
      </c>
      <c r="N191" t="str">
        <f t="shared" si="7"/>
        <v>Liberica</v>
      </c>
      <c r="O191" t="str">
        <f t="shared" si="8"/>
        <v>Medium</v>
      </c>
      <c r="P191" t="str">
        <f>_xlfn.XLOOKUP(orders!C191,customers!$A$1:$A$1001,customers!$I$1:$I$1001,,0)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6">
        <f>INDEX(products!$A$1:$G$49,MATCH(orders!$D192,products!$A$1:$A$49,0),MATCH(L$1,products!$A$1:$G$1,0))</f>
        <v>33.464999999999996</v>
      </c>
      <c r="M192" s="6">
        <f t="shared" si="6"/>
        <v>33.464999999999996</v>
      </c>
      <c r="N192" t="str">
        <f t="shared" si="7"/>
        <v>Liberica</v>
      </c>
      <c r="O192" t="str">
        <f t="shared" si="8"/>
        <v>Medium</v>
      </c>
      <c r="P192" t="str">
        <f>_xlfn.XLOOKUP(orders!C192,customers!$A$1:$A$1001,customers!$I$1:$I$1001,,0)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6">
        <f>INDEX(products!$A$1:$G$49,MATCH(orders!$D193,products!$A$1:$A$49,0),MATCH(L$1,products!$A$1:$G$1,0))</f>
        <v>3.8849999999999998</v>
      </c>
      <c r="M193" s="6">
        <f t="shared" si="6"/>
        <v>19.424999999999997</v>
      </c>
      <c r="N193" t="str">
        <f t="shared" si="7"/>
        <v>Liberica</v>
      </c>
      <c r="O193" t="str">
        <f t="shared" si="8"/>
        <v>Dark</v>
      </c>
      <c r="P193" t="str">
        <f>_xlfn.XLOOKUP(orders!C193,customers!$A$1:$A$1001,customers!$I$1:$I$1001,,0)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6">
        <f>INDEX(products!$A$1:$G$49,MATCH(orders!$D194,products!$A$1:$A$49,0),MATCH(L$1,products!$A$1:$G$1,0))</f>
        <v>12.15</v>
      </c>
      <c r="M194" s="6">
        <f t="shared" si="6"/>
        <v>72.900000000000006</v>
      </c>
      <c r="N194" t="str">
        <f t="shared" si="7"/>
        <v>Excelsa</v>
      </c>
      <c r="O194" t="str">
        <f t="shared" si="8"/>
        <v>Dark</v>
      </c>
      <c r="P194" t="str">
        <f>_xlfn.XLOOKUP(orders!C194,customers!$A$1:$A$1001,customers!$I$1:$I$1001,,0)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6">
        <f>INDEX(products!$A$1:$G$49,MATCH(orders!$D195,products!$A$1:$A$49,0),MATCH(L$1,products!$A$1:$G$1,0))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_xlfn.XLOOKUP(orders!C195,customers!$A$1:$A$1001,customers!$I$1:$I$1001,,0)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6">
        <f>INDEX(products!$A$1:$G$49,MATCH(orders!$D196,products!$A$1:$A$49,0),MATCH(L$1,products!$A$1:$G$1,0))</f>
        <v>7.29</v>
      </c>
      <c r="M196" s="6">
        <f t="shared" si="9"/>
        <v>36.450000000000003</v>
      </c>
      <c r="N196" t="str">
        <f t="shared" si="10"/>
        <v>Excelsa</v>
      </c>
      <c r="O196" t="str">
        <f t="shared" si="11"/>
        <v>Dark</v>
      </c>
      <c r="P196" t="str">
        <f>_xlfn.XLOOKUP(orders!C196,customers!$A$1:$A$1001,customers!$I$1:$I$1001,,0)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6">
        <f>INDEX(products!$A$1:$G$49,MATCH(orders!$D197,products!$A$1:$A$49,0),MATCH(L$1,products!$A$1:$G$1,0))</f>
        <v>12.95</v>
      </c>
      <c r="M197" s="6">
        <f t="shared" si="9"/>
        <v>38.849999999999994</v>
      </c>
      <c r="N197" t="str">
        <f t="shared" si="10"/>
        <v>Arabica</v>
      </c>
      <c r="O197" t="str">
        <f t="shared" si="11"/>
        <v>Light</v>
      </c>
      <c r="P197" t="str">
        <f>_xlfn.XLOOKUP(orders!C197,customers!$A$1:$A$1001,customers!$I$1:$I$1001,,0)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6">
        <f>INDEX(products!$A$1:$G$49,MATCH(orders!$D198,products!$A$1:$A$49,0),MATCH(L$1,products!$A$1:$G$1,0))</f>
        <v>8.91</v>
      </c>
      <c r="M198" s="6">
        <f t="shared" si="9"/>
        <v>53.46</v>
      </c>
      <c r="N198" t="str">
        <f t="shared" si="10"/>
        <v>Excelsa</v>
      </c>
      <c r="O198" t="str">
        <f t="shared" si="11"/>
        <v>Light</v>
      </c>
      <c r="P198" t="str">
        <f>_xlfn.XLOOKUP(orders!C198,customers!$A$1:$A$1001,customers!$I$1:$I$1001,,0)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6">
        <f>INDEX(products!$A$1:$G$49,MATCH(orders!$D199,products!$A$1:$A$49,0),MATCH(L$1,products!$A$1:$G$1,0))</f>
        <v>29.784999999999997</v>
      </c>
      <c r="M199" s="6">
        <f t="shared" si="9"/>
        <v>59.569999999999993</v>
      </c>
      <c r="N199" t="str">
        <f t="shared" si="10"/>
        <v>Liberica</v>
      </c>
      <c r="O199" t="str">
        <f t="shared" si="11"/>
        <v>Dark</v>
      </c>
      <c r="P199" t="str">
        <f>_xlfn.XLOOKUP(orders!C199,customers!$A$1:$A$1001,customers!$I$1:$I$1001,,0)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6">
        <f>INDEX(products!$A$1:$G$49,MATCH(orders!$D200,products!$A$1:$A$49,0),MATCH(L$1,products!$A$1:$G$1,0))</f>
        <v>29.784999999999997</v>
      </c>
      <c r="M200" s="6">
        <f t="shared" si="9"/>
        <v>89.35499999999999</v>
      </c>
      <c r="N200" t="str">
        <f t="shared" si="10"/>
        <v>Liberica</v>
      </c>
      <c r="O200" t="str">
        <f t="shared" si="11"/>
        <v>Dark</v>
      </c>
      <c r="P200" t="str">
        <f>_xlfn.XLOOKUP(orders!C200,customers!$A$1:$A$1001,customers!$I$1:$I$1001,,0)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6">
        <f>INDEX(products!$A$1:$G$49,MATCH(orders!$D201,products!$A$1:$A$49,0),MATCH(L$1,products!$A$1:$G$1,0))</f>
        <v>9.51</v>
      </c>
      <c r="M201" s="6">
        <f t="shared" si="9"/>
        <v>38.04</v>
      </c>
      <c r="N201" t="str">
        <f t="shared" si="10"/>
        <v>Liberica</v>
      </c>
      <c r="O201" t="str">
        <f t="shared" si="11"/>
        <v>Light</v>
      </c>
      <c r="P201" t="str">
        <f>_xlfn.XLOOKUP(orders!C201,customers!$A$1:$A$1001,customers!$I$1:$I$1001,,0)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6">
        <f>INDEX(products!$A$1:$G$49,MATCH(orders!$D202,products!$A$1:$A$49,0),MATCH(L$1,products!$A$1:$G$1,0))</f>
        <v>13.75</v>
      </c>
      <c r="M202" s="6">
        <f t="shared" si="9"/>
        <v>41.25</v>
      </c>
      <c r="N202" t="str">
        <f t="shared" si="10"/>
        <v>Excelsa</v>
      </c>
      <c r="O202" t="str">
        <f t="shared" si="11"/>
        <v>Medium</v>
      </c>
      <c r="P202" t="str">
        <f>_xlfn.XLOOKUP(orders!C202,customers!$A$1:$A$1001,customers!$I$1:$I$1001,,0)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6">
        <f>INDEX(products!$A$1:$G$49,MATCH(orders!$D203,products!$A$1:$A$49,0),MATCH(L$1,products!$A$1:$G$1,0))</f>
        <v>9.51</v>
      </c>
      <c r="M203" s="6">
        <f t="shared" si="9"/>
        <v>57.06</v>
      </c>
      <c r="N203" t="str">
        <f t="shared" si="10"/>
        <v>Liberica</v>
      </c>
      <c r="O203" t="str">
        <f t="shared" si="11"/>
        <v>Light</v>
      </c>
      <c r="P203" t="str">
        <f>_xlfn.XLOOKUP(orders!C203,customers!$A$1:$A$1001,customers!$I$1:$I$1001,,0)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6">
        <f>INDEX(products!$A$1:$G$49,MATCH(orders!$D204,products!$A$1:$A$49,0),MATCH(L$1,products!$A$1:$G$1,0))</f>
        <v>29.784999999999997</v>
      </c>
      <c r="M204" s="6">
        <f t="shared" si="9"/>
        <v>178.70999999999998</v>
      </c>
      <c r="N204" t="str">
        <f t="shared" si="10"/>
        <v>Liberica</v>
      </c>
      <c r="O204" t="str">
        <f t="shared" si="11"/>
        <v>Dark</v>
      </c>
      <c r="P204" t="str">
        <f>_xlfn.XLOOKUP(orders!C204,customers!$A$1:$A$1001,customers!$I$1:$I$1001,,0)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6">
        <f>INDEX(products!$A$1:$G$49,MATCH(orders!$D205,products!$A$1:$A$49,0),MATCH(L$1,products!$A$1:$G$1,0))</f>
        <v>4.7549999999999999</v>
      </c>
      <c r="M205" s="6">
        <f t="shared" si="9"/>
        <v>4.7549999999999999</v>
      </c>
      <c r="N205" t="str">
        <f t="shared" si="10"/>
        <v>Liberica</v>
      </c>
      <c r="O205" t="str">
        <f t="shared" si="11"/>
        <v>Light</v>
      </c>
      <c r="P205" t="str">
        <f>_xlfn.XLOOKUP(orders!C205,customers!$A$1:$A$1001,customers!$I$1:$I$1001,,0)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6">
        <f>INDEX(products!$A$1:$G$49,MATCH(orders!$D206,products!$A$1:$A$49,0),MATCH(L$1,products!$A$1:$G$1,0))</f>
        <v>13.75</v>
      </c>
      <c r="M206" s="6">
        <f t="shared" si="9"/>
        <v>82.5</v>
      </c>
      <c r="N206" t="str">
        <f t="shared" si="10"/>
        <v>Excelsa</v>
      </c>
      <c r="O206" t="str">
        <f t="shared" si="11"/>
        <v>Medium</v>
      </c>
      <c r="P206" t="str">
        <f>_xlfn.XLOOKUP(orders!C206,customers!$A$1:$A$1001,customers!$I$1:$I$1001,,0)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6">
        <f>INDEX(products!$A$1:$G$49,MATCH(orders!$D207,products!$A$1:$A$49,0),MATCH(L$1,products!$A$1:$G$1,0))</f>
        <v>2.6849999999999996</v>
      </c>
      <c r="M207" s="6">
        <f t="shared" si="9"/>
        <v>8.0549999999999997</v>
      </c>
      <c r="N207" t="str">
        <f t="shared" si="10"/>
        <v>Robusta</v>
      </c>
      <c r="O207" t="str">
        <f t="shared" si="11"/>
        <v>Dark</v>
      </c>
      <c r="P207" t="str">
        <f>_xlfn.XLOOKUP(orders!C207,customers!$A$1:$A$1001,customers!$I$1:$I$1001,,0)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6">
        <f>INDEX(products!$A$1:$G$49,MATCH(orders!$D208,products!$A$1:$A$49,0),MATCH(L$1,products!$A$1:$G$1,0))</f>
        <v>11.25</v>
      </c>
      <c r="M208" s="6">
        <f t="shared" si="9"/>
        <v>22.5</v>
      </c>
      <c r="N208" t="str">
        <f t="shared" si="10"/>
        <v>Arabica</v>
      </c>
      <c r="O208" t="str">
        <f t="shared" si="11"/>
        <v>Medium</v>
      </c>
      <c r="P208" t="str">
        <f>_xlfn.XLOOKUP(orders!C208,customers!$A$1:$A$1001,customers!$I$1:$I$1001,,0)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6">
        <f>INDEX(products!$A$1:$G$49,MATCH(orders!$D209,products!$A$1:$A$49,0),MATCH(L$1,products!$A$1:$G$1,0))</f>
        <v>6.75</v>
      </c>
      <c r="M209" s="6">
        <f t="shared" si="9"/>
        <v>40.5</v>
      </c>
      <c r="N209" t="str">
        <f t="shared" si="10"/>
        <v>Arabica</v>
      </c>
      <c r="O209" t="str">
        <f t="shared" si="11"/>
        <v>Medium</v>
      </c>
      <c r="P209" t="str">
        <f>_xlfn.XLOOKUP(orders!C209,customers!$A$1:$A$1001,customers!$I$1:$I$1001,,0)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6">
        <f>INDEX(products!$A$1:$G$49,MATCH(orders!$D210,products!$A$1:$A$49,0),MATCH(L$1,products!$A$1:$G$1,0))</f>
        <v>7.29</v>
      </c>
      <c r="M210" s="6">
        <f t="shared" si="9"/>
        <v>29.16</v>
      </c>
      <c r="N210" t="str">
        <f t="shared" si="10"/>
        <v>Excelsa</v>
      </c>
      <c r="O210" t="str">
        <f t="shared" si="11"/>
        <v>Dark</v>
      </c>
      <c r="P210" t="str">
        <f>_xlfn.XLOOKUP(orders!C210,customers!$A$1:$A$1001,customers!$I$1:$I$1001,,0)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6">
        <f>INDEX(products!$A$1:$G$49,MATCH(orders!$D211,products!$A$1:$A$49,0),MATCH(L$1,products!$A$1:$G$1,0))</f>
        <v>6.75</v>
      </c>
      <c r="M211" s="6">
        <f t="shared" si="9"/>
        <v>6.75</v>
      </c>
      <c r="N211" t="str">
        <f t="shared" si="10"/>
        <v>Arabica</v>
      </c>
      <c r="O211" t="str">
        <f t="shared" si="11"/>
        <v>Medium</v>
      </c>
      <c r="P211" t="str">
        <f>_xlfn.XLOOKUP(orders!C211,customers!$A$1:$A$1001,customers!$I$1:$I$1001,,0)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6">
        <f>INDEX(products!$A$1:$G$49,MATCH(orders!$D212,products!$A$1:$A$49,0),MATCH(L$1,products!$A$1:$G$1,0))</f>
        <v>12.95</v>
      </c>
      <c r="M212" s="6">
        <f t="shared" si="9"/>
        <v>51.8</v>
      </c>
      <c r="N212" t="str">
        <f t="shared" si="10"/>
        <v>Liberica</v>
      </c>
      <c r="O212" t="str">
        <f t="shared" si="11"/>
        <v>Dark</v>
      </c>
      <c r="P212" t="str">
        <f>_xlfn.XLOOKUP(orders!C212,customers!$A$1:$A$1001,customers!$I$1:$I$1001,,0)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6">
        <f>INDEX(products!$A$1:$G$49,MATCH(orders!$D213,products!$A$1:$A$49,0),MATCH(L$1,products!$A$1:$G$1,0))</f>
        <v>8.91</v>
      </c>
      <c r="M213" s="6">
        <f t="shared" si="9"/>
        <v>53.46</v>
      </c>
      <c r="N213" t="str">
        <f t="shared" si="10"/>
        <v>Excelsa</v>
      </c>
      <c r="O213" t="str">
        <f t="shared" si="11"/>
        <v>Light</v>
      </c>
      <c r="P213" t="str">
        <f>_xlfn.XLOOKUP(orders!C213,customers!$A$1:$A$1001,customers!$I$1:$I$1001,,0)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6">
        <f>INDEX(products!$A$1:$G$49,MATCH(orders!$D214,products!$A$1:$A$49,0),MATCH(L$1,products!$A$1:$G$1,0))</f>
        <v>3.645</v>
      </c>
      <c r="M214" s="6">
        <f t="shared" si="9"/>
        <v>14.58</v>
      </c>
      <c r="N214" t="str">
        <f t="shared" si="10"/>
        <v>Excelsa</v>
      </c>
      <c r="O214" t="str">
        <f t="shared" si="11"/>
        <v>Dark</v>
      </c>
      <c r="P214" t="str">
        <f>_xlfn.XLOOKUP(orders!C214,customers!$A$1:$A$1001,customers!$I$1:$I$1001,,0)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6">
        <f>INDEX(products!$A$1:$G$49,MATCH(orders!$D215,products!$A$1:$A$49,0),MATCH(L$1,products!$A$1:$G$1,0))</f>
        <v>20.584999999999997</v>
      </c>
      <c r="M215" s="6">
        <f t="shared" si="9"/>
        <v>20.584999999999997</v>
      </c>
      <c r="N215" t="str">
        <f t="shared" si="10"/>
        <v>Robusta</v>
      </c>
      <c r="O215" t="str">
        <f t="shared" si="11"/>
        <v>Dark</v>
      </c>
      <c r="P215" t="str">
        <f>_xlfn.XLOOKUP(orders!C215,customers!$A$1:$A$1001,customers!$I$1:$I$1001,,0)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6">
        <f>INDEX(products!$A$1:$G$49,MATCH(orders!$D216,products!$A$1:$A$49,0),MATCH(L$1,products!$A$1:$G$1,0))</f>
        <v>15.85</v>
      </c>
      <c r="M216" s="6">
        <f t="shared" si="9"/>
        <v>31.7</v>
      </c>
      <c r="N216" t="str">
        <f t="shared" si="10"/>
        <v>Liberica</v>
      </c>
      <c r="O216" t="str">
        <f t="shared" si="11"/>
        <v>Light</v>
      </c>
      <c r="P216" t="str">
        <f>_xlfn.XLOOKUP(orders!C216,customers!$A$1:$A$1001,customers!$I$1:$I$1001,,0)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6">
        <f>INDEX(products!$A$1:$G$49,MATCH(orders!$D217,products!$A$1:$A$49,0),MATCH(L$1,products!$A$1:$G$1,0))</f>
        <v>3.8849999999999998</v>
      </c>
      <c r="M217" s="6">
        <f t="shared" si="9"/>
        <v>23.31</v>
      </c>
      <c r="N217" t="str">
        <f t="shared" si="10"/>
        <v>Liberica</v>
      </c>
      <c r="O217" t="str">
        <f t="shared" si="11"/>
        <v>Dark</v>
      </c>
      <c r="P217" t="str">
        <f>_xlfn.XLOOKUP(orders!C217,customers!$A$1:$A$1001,customers!$I$1:$I$1001,,0)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6">
        <f>INDEX(products!$A$1:$G$49,MATCH(orders!$D218,products!$A$1:$A$49,0),MATCH(L$1,products!$A$1:$G$1,0))</f>
        <v>14.55</v>
      </c>
      <c r="M218" s="6">
        <f t="shared" si="9"/>
        <v>58.2</v>
      </c>
      <c r="N218" t="str">
        <f t="shared" si="10"/>
        <v>Liberica</v>
      </c>
      <c r="O218" t="str">
        <f t="shared" si="11"/>
        <v>Medium</v>
      </c>
      <c r="P218" t="str">
        <f>_xlfn.XLOOKUP(orders!C218,customers!$A$1:$A$1001,customers!$I$1:$I$1001,,0)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6">
        <f>INDEX(products!$A$1:$G$49,MATCH(orders!$D219,products!$A$1:$A$49,0),MATCH(L$1,products!$A$1:$G$1,0))</f>
        <v>8.91</v>
      </c>
      <c r="M219" s="6">
        <f t="shared" si="9"/>
        <v>35.64</v>
      </c>
      <c r="N219" t="str">
        <f t="shared" si="10"/>
        <v>Excelsa</v>
      </c>
      <c r="O219" t="str">
        <f t="shared" si="11"/>
        <v>Light</v>
      </c>
      <c r="P219" t="str">
        <f>_xlfn.XLOOKUP(orders!C219,customers!$A$1:$A$1001,customers!$I$1:$I$1001,,0)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6">
        <f>INDEX(products!$A$1:$G$49,MATCH(orders!$D220,products!$A$1:$A$49,0),MATCH(L$1,products!$A$1:$G$1,0))</f>
        <v>11.25</v>
      </c>
      <c r="M220" s="6">
        <f t="shared" si="9"/>
        <v>56.25</v>
      </c>
      <c r="N220" t="str">
        <f t="shared" si="10"/>
        <v>Arabica</v>
      </c>
      <c r="O220" t="str">
        <f t="shared" si="11"/>
        <v>Medium</v>
      </c>
      <c r="P220" t="str">
        <f>_xlfn.XLOOKUP(orders!C220,customers!$A$1:$A$1001,customers!$I$1:$I$1001,,0)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6">
        <f>INDEX(products!$A$1:$G$49,MATCH(orders!$D221,products!$A$1:$A$49,0),MATCH(L$1,products!$A$1:$G$1,0))</f>
        <v>3.5849999999999995</v>
      </c>
      <c r="M221" s="6">
        <f t="shared" si="9"/>
        <v>10.754999999999999</v>
      </c>
      <c r="N221" t="str">
        <f t="shared" si="10"/>
        <v>Robusta</v>
      </c>
      <c r="O221" t="str">
        <f t="shared" si="11"/>
        <v>Light</v>
      </c>
      <c r="P221" t="str">
        <f>_xlfn.XLOOKUP(orders!C221,customers!$A$1:$A$1001,customers!$I$1:$I$1001,,0)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6">
        <f>INDEX(products!$A$1:$G$49,MATCH(orders!$D222,products!$A$1:$A$49,0),MATCH(L$1,products!$A$1:$G$1,0))</f>
        <v>2.9849999999999999</v>
      </c>
      <c r="M222" s="6">
        <f t="shared" si="9"/>
        <v>14.924999999999999</v>
      </c>
      <c r="N222" t="str">
        <f t="shared" si="10"/>
        <v>Robusta</v>
      </c>
      <c r="O222" t="str">
        <f t="shared" si="11"/>
        <v>Medium</v>
      </c>
      <c r="P222" t="str">
        <f>_xlfn.XLOOKUP(orders!C222,customers!$A$1:$A$1001,customers!$I$1:$I$1001,,0)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6">
        <f>INDEX(products!$A$1:$G$49,MATCH(orders!$D223,products!$A$1:$A$49,0),MATCH(L$1,products!$A$1:$G$1,0))</f>
        <v>12.95</v>
      </c>
      <c r="M223" s="6">
        <f t="shared" si="9"/>
        <v>77.699999999999989</v>
      </c>
      <c r="N223" t="str">
        <f t="shared" si="10"/>
        <v>Arabica</v>
      </c>
      <c r="O223" t="str">
        <f t="shared" si="11"/>
        <v>Light</v>
      </c>
      <c r="P223" t="str">
        <f>_xlfn.XLOOKUP(orders!C223,customers!$A$1:$A$1001,customers!$I$1:$I$1001,,0)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6">
        <f>INDEX(products!$A$1:$G$49,MATCH(orders!$D224,products!$A$1:$A$49,0),MATCH(L$1,products!$A$1:$G$1,0))</f>
        <v>7.77</v>
      </c>
      <c r="M224" s="6">
        <f t="shared" si="9"/>
        <v>23.31</v>
      </c>
      <c r="N224" t="str">
        <f t="shared" si="10"/>
        <v>Liberica</v>
      </c>
      <c r="O224" t="str">
        <f t="shared" si="11"/>
        <v>Dark</v>
      </c>
      <c r="P224" t="str">
        <f>_xlfn.XLOOKUP(orders!C224,customers!$A$1:$A$1001,customers!$I$1:$I$1001,,0)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6">
        <f>INDEX(products!$A$1:$G$49,MATCH(orders!$D225,products!$A$1:$A$49,0),MATCH(L$1,products!$A$1:$G$1,0))</f>
        <v>14.85</v>
      </c>
      <c r="M225" s="6">
        <f t="shared" si="9"/>
        <v>59.4</v>
      </c>
      <c r="N225" t="str">
        <f t="shared" si="10"/>
        <v>Excelsa</v>
      </c>
      <c r="O225" t="str">
        <f t="shared" si="11"/>
        <v>Light</v>
      </c>
      <c r="P225" t="str">
        <f>_xlfn.XLOOKUP(orders!C225,customers!$A$1:$A$1001,customers!$I$1:$I$1001,,0)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6">
        <f>INDEX(products!$A$1:$G$49,MATCH(orders!$D226,products!$A$1:$A$49,0),MATCH(L$1,products!$A$1:$G$1,0))</f>
        <v>29.784999999999997</v>
      </c>
      <c r="M226" s="6">
        <f t="shared" si="9"/>
        <v>119.13999999999999</v>
      </c>
      <c r="N226" t="str">
        <f t="shared" si="10"/>
        <v>Liberica</v>
      </c>
      <c r="O226" t="str">
        <f t="shared" si="11"/>
        <v>Dark</v>
      </c>
      <c r="P226" t="str">
        <f>_xlfn.XLOOKUP(orders!C226,customers!$A$1:$A$1001,customers!$I$1:$I$1001,,0)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6">
        <f>INDEX(products!$A$1:$G$49,MATCH(orders!$D227,products!$A$1:$A$49,0),MATCH(L$1,products!$A$1:$G$1,0))</f>
        <v>3.5849999999999995</v>
      </c>
      <c r="M227" s="6">
        <f t="shared" si="9"/>
        <v>14.339999999999998</v>
      </c>
      <c r="N227" t="str">
        <f t="shared" si="10"/>
        <v>Robusta</v>
      </c>
      <c r="O227" t="str">
        <f t="shared" si="11"/>
        <v>Light</v>
      </c>
      <c r="P227" t="str">
        <f>_xlfn.XLOOKUP(orders!C227,customers!$A$1:$A$1001,customers!$I$1:$I$1001,,0)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6">
        <f>INDEX(products!$A$1:$G$49,MATCH(orders!$D228,products!$A$1:$A$49,0),MATCH(L$1,products!$A$1:$G$1,0))</f>
        <v>25.874999999999996</v>
      </c>
      <c r="M228" s="6">
        <f t="shared" si="9"/>
        <v>129.37499999999997</v>
      </c>
      <c r="N228" t="str">
        <f t="shared" si="10"/>
        <v>Arabica</v>
      </c>
      <c r="O228" t="str">
        <f t="shared" si="11"/>
        <v>Medium</v>
      </c>
      <c r="P228" t="str">
        <f>_xlfn.XLOOKUP(orders!C228,customers!$A$1:$A$1001,customers!$I$1:$I$1001,,0)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6">
        <f>INDEX(products!$A$1:$G$49,MATCH(orders!$D229,products!$A$1:$A$49,0),MATCH(L$1,products!$A$1:$G$1,0))</f>
        <v>2.6849999999999996</v>
      </c>
      <c r="M229" s="6">
        <f t="shared" si="9"/>
        <v>16.11</v>
      </c>
      <c r="N229" t="str">
        <f t="shared" si="10"/>
        <v>Robusta</v>
      </c>
      <c r="O229" t="str">
        <f t="shared" si="11"/>
        <v>Dark</v>
      </c>
      <c r="P229" t="str">
        <f>_xlfn.XLOOKUP(orders!C229,customers!$A$1:$A$1001,customers!$I$1:$I$1001,,0)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6">
        <f>INDEX(products!$A$1:$G$49,MATCH(orders!$D230,products!$A$1:$A$49,0),MATCH(L$1,products!$A$1:$G$1,0))</f>
        <v>3.5849999999999995</v>
      </c>
      <c r="M230" s="6">
        <f t="shared" si="9"/>
        <v>17.924999999999997</v>
      </c>
      <c r="N230" t="str">
        <f t="shared" si="10"/>
        <v>Robusta</v>
      </c>
      <c r="O230" t="str">
        <f t="shared" si="11"/>
        <v>Light</v>
      </c>
      <c r="P230" t="str">
        <f>_xlfn.XLOOKUP(orders!C230,customers!$A$1:$A$1001,customers!$I$1:$I$1001,,0)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6">
        <f>INDEX(products!$A$1:$G$49,MATCH(orders!$D231,products!$A$1:$A$49,0),MATCH(L$1,products!$A$1:$G$1,0))</f>
        <v>4.3650000000000002</v>
      </c>
      <c r="M231" s="6">
        <f t="shared" si="9"/>
        <v>8.73</v>
      </c>
      <c r="N231" t="str">
        <f t="shared" si="10"/>
        <v>Liberica</v>
      </c>
      <c r="O231" t="str">
        <f t="shared" si="11"/>
        <v>Medium</v>
      </c>
      <c r="P231" t="str">
        <f>_xlfn.XLOOKUP(orders!C231,customers!$A$1:$A$1001,customers!$I$1:$I$1001,,0)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6">
        <f>INDEX(products!$A$1:$G$49,MATCH(orders!$D232,products!$A$1:$A$49,0),MATCH(L$1,products!$A$1:$G$1,0))</f>
        <v>25.874999999999996</v>
      </c>
      <c r="M232" s="6">
        <f t="shared" si="9"/>
        <v>51.749999999999993</v>
      </c>
      <c r="N232" t="str">
        <f t="shared" si="10"/>
        <v>Arabica</v>
      </c>
      <c r="O232" t="str">
        <f t="shared" si="11"/>
        <v>Medium</v>
      </c>
      <c r="P232" t="str">
        <f>_xlfn.XLOOKUP(orders!C232,customers!$A$1:$A$1001,customers!$I$1:$I$1001,,0)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6">
        <f>INDEX(products!$A$1:$G$49,MATCH(orders!$D233,products!$A$1:$A$49,0),MATCH(L$1,products!$A$1:$G$1,0))</f>
        <v>4.3650000000000002</v>
      </c>
      <c r="M233" s="6">
        <f t="shared" si="9"/>
        <v>8.73</v>
      </c>
      <c r="N233" t="str">
        <f t="shared" si="10"/>
        <v>Liberica</v>
      </c>
      <c r="O233" t="str">
        <f t="shared" si="11"/>
        <v>Medium</v>
      </c>
      <c r="P233" t="str">
        <f>_xlfn.XLOOKUP(orders!C233,customers!$A$1:$A$1001,customers!$I$1:$I$1001,,0)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6">
        <f>INDEX(products!$A$1:$G$49,MATCH(orders!$D234,products!$A$1:$A$49,0),MATCH(L$1,products!$A$1:$G$1,0))</f>
        <v>4.7549999999999999</v>
      </c>
      <c r="M234" s="6">
        <f t="shared" si="9"/>
        <v>23.774999999999999</v>
      </c>
      <c r="N234" t="str">
        <f t="shared" si="10"/>
        <v>Liberica</v>
      </c>
      <c r="O234" t="str">
        <f t="shared" si="11"/>
        <v>Light</v>
      </c>
      <c r="P234" t="str">
        <f>_xlfn.XLOOKUP(orders!C234,customers!$A$1:$A$1001,customers!$I$1:$I$1001,,0)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6">
        <f>INDEX(products!$A$1:$G$49,MATCH(orders!$D235,products!$A$1:$A$49,0),MATCH(L$1,products!$A$1:$G$1,0))</f>
        <v>4.125</v>
      </c>
      <c r="M235" s="6">
        <f t="shared" si="9"/>
        <v>20.625</v>
      </c>
      <c r="N235" t="str">
        <f t="shared" si="10"/>
        <v>Excelsa</v>
      </c>
      <c r="O235" t="str">
        <f t="shared" si="11"/>
        <v>Medium</v>
      </c>
      <c r="P235" t="str">
        <f>_xlfn.XLOOKUP(orders!C235,customers!$A$1:$A$1001,customers!$I$1:$I$1001,,0)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6">
        <f>INDEX(products!$A$1:$G$49,MATCH(orders!$D236,products!$A$1:$A$49,0),MATCH(L$1,products!$A$1:$G$1,0))</f>
        <v>36.454999999999998</v>
      </c>
      <c r="M236" s="6">
        <f t="shared" si="9"/>
        <v>36.454999999999998</v>
      </c>
      <c r="N236" t="str">
        <f t="shared" si="10"/>
        <v>Liberica</v>
      </c>
      <c r="O236" t="str">
        <f t="shared" si="11"/>
        <v>Light</v>
      </c>
      <c r="P236" t="str">
        <f>_xlfn.XLOOKUP(orders!C236,customers!$A$1:$A$1001,customers!$I$1:$I$1001,,0)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6">
        <f>INDEX(products!$A$1:$G$49,MATCH(orders!$D237,products!$A$1:$A$49,0),MATCH(L$1,products!$A$1:$G$1,0))</f>
        <v>36.454999999999998</v>
      </c>
      <c r="M237" s="6">
        <f t="shared" si="9"/>
        <v>182.27499999999998</v>
      </c>
      <c r="N237" t="str">
        <f t="shared" si="10"/>
        <v>Liberica</v>
      </c>
      <c r="O237" t="str">
        <f t="shared" si="11"/>
        <v>Light</v>
      </c>
      <c r="P237" t="str">
        <f>_xlfn.XLOOKUP(orders!C237,customers!$A$1:$A$1001,customers!$I$1:$I$1001,,0)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6">
        <f>INDEX(products!$A$1:$G$49,MATCH(orders!$D238,products!$A$1:$A$49,0),MATCH(L$1,products!$A$1:$G$1,0))</f>
        <v>29.784999999999997</v>
      </c>
      <c r="M238" s="6">
        <f t="shared" si="9"/>
        <v>89.35499999999999</v>
      </c>
      <c r="N238" t="str">
        <f t="shared" si="10"/>
        <v>Liberica</v>
      </c>
      <c r="O238" t="str">
        <f t="shared" si="11"/>
        <v>Dark</v>
      </c>
      <c r="P238" t="str">
        <f>_xlfn.XLOOKUP(orders!C238,customers!$A$1:$A$1001,customers!$I$1:$I$1001,,0)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6">
        <f>INDEX(products!$A$1:$G$49,MATCH(orders!$D239,products!$A$1:$A$49,0),MATCH(L$1,products!$A$1:$G$1,0))</f>
        <v>3.5849999999999995</v>
      </c>
      <c r="M239" s="6">
        <f t="shared" si="9"/>
        <v>3.5849999999999995</v>
      </c>
      <c r="N239" t="str">
        <f t="shared" si="10"/>
        <v>Robusta</v>
      </c>
      <c r="O239" t="str">
        <f t="shared" si="11"/>
        <v>Light</v>
      </c>
      <c r="P239" t="str">
        <f>_xlfn.XLOOKUP(orders!C239,customers!$A$1:$A$1001,customers!$I$1:$I$1001,,0)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6">
        <f>INDEX(products!$A$1:$G$49,MATCH(orders!$D240,products!$A$1:$A$49,0),MATCH(L$1,products!$A$1:$G$1,0))</f>
        <v>22.884999999999998</v>
      </c>
      <c r="M240" s="6">
        <f t="shared" si="9"/>
        <v>45.769999999999996</v>
      </c>
      <c r="N240" t="str">
        <f t="shared" si="10"/>
        <v>Robusta</v>
      </c>
      <c r="O240" t="str">
        <f t="shared" si="11"/>
        <v>Medium</v>
      </c>
      <c r="P240" t="str">
        <f>_xlfn.XLOOKUP(orders!C240,customers!$A$1:$A$1001,customers!$I$1:$I$1001,,0)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6">
        <f>INDEX(products!$A$1:$G$49,MATCH(orders!$D241,products!$A$1:$A$49,0),MATCH(L$1,products!$A$1:$G$1,0))</f>
        <v>14.85</v>
      </c>
      <c r="M241" s="6">
        <f t="shared" si="9"/>
        <v>59.4</v>
      </c>
      <c r="N241" t="str">
        <f t="shared" si="10"/>
        <v>Excelsa</v>
      </c>
      <c r="O241" t="str">
        <f t="shared" si="11"/>
        <v>Light</v>
      </c>
      <c r="P241" t="str">
        <f>_xlfn.XLOOKUP(orders!C241,customers!$A$1:$A$1001,customers!$I$1:$I$1001,,0)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6">
        <f>INDEX(products!$A$1:$G$49,MATCH(orders!$D242,products!$A$1:$A$49,0),MATCH(L$1,products!$A$1:$G$1,0))</f>
        <v>25.874999999999996</v>
      </c>
      <c r="M242" s="6">
        <f t="shared" si="9"/>
        <v>155.24999999999997</v>
      </c>
      <c r="N242" t="str">
        <f t="shared" si="10"/>
        <v>Arabica</v>
      </c>
      <c r="O242" t="str">
        <f t="shared" si="11"/>
        <v>Medium</v>
      </c>
      <c r="P242" t="str">
        <f>_xlfn.XLOOKUP(orders!C242,customers!$A$1:$A$1001,customers!$I$1:$I$1001,,0)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6">
        <f>INDEX(products!$A$1:$G$49,MATCH(orders!$D243,products!$A$1:$A$49,0),MATCH(L$1,products!$A$1:$G$1,0))</f>
        <v>22.884999999999998</v>
      </c>
      <c r="M243" s="6">
        <f t="shared" si="9"/>
        <v>45.769999999999996</v>
      </c>
      <c r="N243" t="str">
        <f t="shared" si="10"/>
        <v>Robusta</v>
      </c>
      <c r="O243" t="str">
        <f t="shared" si="11"/>
        <v>Medium</v>
      </c>
      <c r="P243" t="str">
        <f>_xlfn.XLOOKUP(orders!C243,customers!$A$1:$A$1001,customers!$I$1:$I$1001,,0)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6">
        <f>INDEX(products!$A$1:$G$49,MATCH(orders!$D244,products!$A$1:$A$49,0),MATCH(L$1,products!$A$1:$G$1,0))</f>
        <v>12.15</v>
      </c>
      <c r="M244" s="6">
        <f t="shared" si="9"/>
        <v>36.450000000000003</v>
      </c>
      <c r="N244" t="str">
        <f t="shared" si="10"/>
        <v>Excelsa</v>
      </c>
      <c r="O244" t="str">
        <f t="shared" si="11"/>
        <v>Dark</v>
      </c>
      <c r="P244" t="str">
        <f>_xlfn.XLOOKUP(orders!C244,customers!$A$1:$A$1001,customers!$I$1:$I$1001,,0)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6">
        <f>INDEX(products!$A$1:$G$49,MATCH(orders!$D245,products!$A$1:$A$49,0),MATCH(L$1,products!$A$1:$G$1,0))</f>
        <v>7.29</v>
      </c>
      <c r="M245" s="6">
        <f t="shared" si="9"/>
        <v>29.16</v>
      </c>
      <c r="N245" t="str">
        <f t="shared" si="10"/>
        <v>Excelsa</v>
      </c>
      <c r="O245" t="str">
        <f t="shared" si="11"/>
        <v>Dark</v>
      </c>
      <c r="P245" t="str">
        <f>_xlfn.XLOOKUP(orders!C245,customers!$A$1:$A$1001,customers!$I$1:$I$1001,,0)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6">
        <f>INDEX(products!$A$1:$G$49,MATCH(orders!$D246,products!$A$1:$A$49,0),MATCH(L$1,products!$A$1:$G$1,0))</f>
        <v>33.464999999999996</v>
      </c>
      <c r="M246" s="6">
        <f t="shared" si="9"/>
        <v>133.85999999999999</v>
      </c>
      <c r="N246" t="str">
        <f t="shared" si="10"/>
        <v>Liberica</v>
      </c>
      <c r="O246" t="str">
        <f t="shared" si="11"/>
        <v>Medium</v>
      </c>
      <c r="P246" t="str">
        <f>_xlfn.XLOOKUP(orders!C246,customers!$A$1:$A$1001,customers!$I$1:$I$1001,,0)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6">
        <f>INDEX(products!$A$1:$G$49,MATCH(orders!$D247,products!$A$1:$A$49,0),MATCH(L$1,products!$A$1:$G$1,0))</f>
        <v>4.7549999999999999</v>
      </c>
      <c r="M247" s="6">
        <f t="shared" si="9"/>
        <v>23.774999999999999</v>
      </c>
      <c r="N247" t="str">
        <f t="shared" si="10"/>
        <v>Liberica</v>
      </c>
      <c r="O247" t="str">
        <f t="shared" si="11"/>
        <v>Light</v>
      </c>
      <c r="P247" t="str">
        <f>_xlfn.XLOOKUP(orders!C247,customers!$A$1:$A$1001,customers!$I$1:$I$1001,,0)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6">
        <f>INDEX(products!$A$1:$G$49,MATCH(orders!$D248,products!$A$1:$A$49,0),MATCH(L$1,products!$A$1:$G$1,0))</f>
        <v>12.95</v>
      </c>
      <c r="M248" s="6">
        <f t="shared" si="9"/>
        <v>38.849999999999994</v>
      </c>
      <c r="N248" t="str">
        <f t="shared" si="10"/>
        <v>Liberica</v>
      </c>
      <c r="O248" t="str">
        <f t="shared" si="11"/>
        <v>Dark</v>
      </c>
      <c r="P248" t="str">
        <f>_xlfn.XLOOKUP(orders!C248,customers!$A$1:$A$1001,customers!$I$1:$I$1001,,0)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6">
        <f>INDEX(products!$A$1:$G$49,MATCH(orders!$D249,products!$A$1:$A$49,0),MATCH(L$1,products!$A$1:$G$1,0))</f>
        <v>3.5849999999999995</v>
      </c>
      <c r="M249" s="6">
        <f t="shared" si="9"/>
        <v>21.509999999999998</v>
      </c>
      <c r="N249" t="str">
        <f t="shared" si="10"/>
        <v>Robusta</v>
      </c>
      <c r="O249" t="str">
        <f t="shared" si="11"/>
        <v>Light</v>
      </c>
      <c r="P249" t="str">
        <f>_xlfn.XLOOKUP(orders!C249,customers!$A$1:$A$1001,customers!$I$1:$I$1001,,0)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6">
        <f>INDEX(products!$A$1:$G$49,MATCH(orders!$D250,products!$A$1:$A$49,0),MATCH(L$1,products!$A$1:$G$1,0))</f>
        <v>9.9499999999999993</v>
      </c>
      <c r="M250" s="6">
        <f t="shared" si="9"/>
        <v>9.9499999999999993</v>
      </c>
      <c r="N250" t="str">
        <f t="shared" si="10"/>
        <v>Arabica</v>
      </c>
      <c r="O250" t="str">
        <f t="shared" si="11"/>
        <v>Dark</v>
      </c>
      <c r="P250" t="str">
        <f>_xlfn.XLOOKUP(orders!C250,customers!$A$1:$A$1001,customers!$I$1:$I$1001,,0)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6">
        <f>INDEX(products!$A$1:$G$49,MATCH(orders!$D251,products!$A$1:$A$49,0),MATCH(L$1,products!$A$1:$G$1,0))</f>
        <v>15.85</v>
      </c>
      <c r="M251" s="6">
        <f t="shared" si="9"/>
        <v>15.85</v>
      </c>
      <c r="N251" t="str">
        <f t="shared" si="10"/>
        <v>Liberica</v>
      </c>
      <c r="O251" t="str">
        <f t="shared" si="11"/>
        <v>Light</v>
      </c>
      <c r="P251" t="str">
        <f>_xlfn.XLOOKUP(orders!C251,customers!$A$1:$A$1001,customers!$I$1:$I$1001,,0)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6">
        <f>INDEX(products!$A$1:$G$49,MATCH(orders!$D252,products!$A$1:$A$49,0),MATCH(L$1,products!$A$1:$G$1,0))</f>
        <v>2.9849999999999999</v>
      </c>
      <c r="M252" s="6">
        <f t="shared" si="9"/>
        <v>2.9849999999999999</v>
      </c>
      <c r="N252" t="str">
        <f t="shared" si="10"/>
        <v>Robusta</v>
      </c>
      <c r="O252" t="str">
        <f t="shared" si="11"/>
        <v>Medium</v>
      </c>
      <c r="P252" t="str">
        <f>_xlfn.XLOOKUP(orders!C252,customers!$A$1:$A$1001,customers!$I$1:$I$1001,,0)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6">
        <f>INDEX(products!$A$1:$G$49,MATCH(orders!$D253,products!$A$1:$A$49,0),MATCH(L$1,products!$A$1:$G$1,0))</f>
        <v>13.75</v>
      </c>
      <c r="M253" s="6">
        <f t="shared" si="9"/>
        <v>68.75</v>
      </c>
      <c r="N253" t="str">
        <f t="shared" si="10"/>
        <v>Excelsa</v>
      </c>
      <c r="O253" t="str">
        <f t="shared" si="11"/>
        <v>Medium</v>
      </c>
      <c r="P253" t="str">
        <f>_xlfn.XLOOKUP(orders!C253,customers!$A$1:$A$1001,customers!$I$1:$I$1001,,0)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6">
        <f>INDEX(products!$A$1:$G$49,MATCH(orders!$D254,products!$A$1:$A$49,0),MATCH(L$1,products!$A$1:$G$1,0))</f>
        <v>9.9499999999999993</v>
      </c>
      <c r="M254" s="6">
        <f t="shared" si="9"/>
        <v>29.849999999999998</v>
      </c>
      <c r="N254" t="str">
        <f t="shared" si="10"/>
        <v>Arabica</v>
      </c>
      <c r="O254" t="str">
        <f t="shared" si="11"/>
        <v>Dark</v>
      </c>
      <c r="P254" t="str">
        <f>_xlfn.XLOOKUP(orders!C254,customers!$A$1:$A$1001,customers!$I$1:$I$1001,,0)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6">
        <f>INDEX(products!$A$1:$G$49,MATCH(orders!$D255,products!$A$1:$A$49,0),MATCH(L$1,products!$A$1:$G$1,0))</f>
        <v>14.55</v>
      </c>
      <c r="M255" s="6">
        <f t="shared" si="9"/>
        <v>58.2</v>
      </c>
      <c r="N255" t="str">
        <f t="shared" si="10"/>
        <v>Liberica</v>
      </c>
      <c r="O255" t="str">
        <f t="shared" si="11"/>
        <v>Medium</v>
      </c>
      <c r="P255" t="str">
        <f>_xlfn.XLOOKUP(orders!C255,customers!$A$1:$A$1001,customers!$I$1:$I$1001,,0)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6">
        <f>INDEX(products!$A$1:$G$49,MATCH(orders!$D256,products!$A$1:$A$49,0),MATCH(L$1,products!$A$1:$G$1,0))</f>
        <v>7.169999999999999</v>
      </c>
      <c r="M256" s="6">
        <f t="shared" si="9"/>
        <v>28.679999999999996</v>
      </c>
      <c r="N256" t="str">
        <f t="shared" si="10"/>
        <v>Robusta</v>
      </c>
      <c r="O256" t="str">
        <f t="shared" si="11"/>
        <v>Light</v>
      </c>
      <c r="P256" t="str">
        <f>_xlfn.XLOOKUP(orders!C256,customers!$A$1:$A$1001,customers!$I$1:$I$1001,,0)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6">
        <f>INDEX(products!$A$1:$G$49,MATCH(orders!$D257,products!$A$1:$A$49,0),MATCH(L$1,products!$A$1:$G$1,0))</f>
        <v>7.169999999999999</v>
      </c>
      <c r="M257" s="6">
        <f t="shared" si="9"/>
        <v>21.509999999999998</v>
      </c>
      <c r="N257" t="str">
        <f t="shared" si="10"/>
        <v>Robusta</v>
      </c>
      <c r="O257" t="str">
        <f t="shared" si="11"/>
        <v>Light</v>
      </c>
      <c r="P257" t="str">
        <f>_xlfn.XLOOKUP(orders!C257,customers!$A$1:$A$1001,customers!$I$1:$I$1001,,0)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6">
        <f>INDEX(products!$A$1:$G$49,MATCH(orders!$D258,products!$A$1:$A$49,0),MATCH(L$1,products!$A$1:$G$1,0))</f>
        <v>8.73</v>
      </c>
      <c r="M258" s="6">
        <f t="shared" si="9"/>
        <v>17.46</v>
      </c>
      <c r="N258" t="str">
        <f t="shared" si="10"/>
        <v>Liberica</v>
      </c>
      <c r="O258" t="str">
        <f t="shared" si="11"/>
        <v>Medium</v>
      </c>
      <c r="P258" t="str">
        <f>_xlfn.XLOOKUP(orders!C258,customers!$A$1:$A$1001,customers!$I$1:$I$1001,,0)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6">
        <f>INDEX(products!$A$1:$G$49,MATCH(orders!$D259,products!$A$1:$A$49,0),MATCH(L$1,products!$A$1:$G$1,0))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_xlfn.XLOOKUP(orders!C259,customers!$A$1:$A$1001,customers!$I$1:$I$1001,,0)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6">
        <f>INDEX(products!$A$1:$G$49,MATCH(orders!$D260,products!$A$1:$A$49,0),MATCH(L$1,products!$A$1:$G$1,0))</f>
        <v>27.945</v>
      </c>
      <c r="M260" s="6">
        <f t="shared" si="12"/>
        <v>139.72499999999999</v>
      </c>
      <c r="N260" t="str">
        <f t="shared" si="13"/>
        <v>Excelsa</v>
      </c>
      <c r="O260" t="str">
        <f t="shared" si="14"/>
        <v>Dark</v>
      </c>
      <c r="P260" t="str">
        <f>_xlfn.XLOOKUP(orders!C260,customers!$A$1:$A$1001,customers!$I$1:$I$1001,,0)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6">
        <f>INDEX(products!$A$1:$G$49,MATCH(orders!$D261,products!$A$1:$A$49,0),MATCH(L$1,products!$A$1:$G$1,0))</f>
        <v>2.9849999999999999</v>
      </c>
      <c r="M261" s="6">
        <f t="shared" si="12"/>
        <v>5.97</v>
      </c>
      <c r="N261" t="str">
        <f t="shared" si="13"/>
        <v>Robusta</v>
      </c>
      <c r="O261" t="str">
        <f t="shared" si="14"/>
        <v>Medium</v>
      </c>
      <c r="P261" t="str">
        <f>_xlfn.XLOOKUP(orders!C261,customers!$A$1:$A$1001,customers!$I$1:$I$1001,,0)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6">
        <f>INDEX(products!$A$1:$G$49,MATCH(orders!$D262,products!$A$1:$A$49,0),MATCH(L$1,products!$A$1:$G$1,0))</f>
        <v>27.484999999999996</v>
      </c>
      <c r="M262" s="6">
        <f t="shared" si="12"/>
        <v>27.484999999999996</v>
      </c>
      <c r="N262" t="str">
        <f t="shared" si="13"/>
        <v>Robusta</v>
      </c>
      <c r="O262" t="str">
        <f t="shared" si="14"/>
        <v>Light</v>
      </c>
      <c r="P262" t="str">
        <f>_xlfn.XLOOKUP(orders!C262,customers!$A$1:$A$1001,customers!$I$1:$I$1001,,0)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6">
        <f>INDEX(products!$A$1:$G$49,MATCH(orders!$D263,products!$A$1:$A$49,0),MATCH(L$1,products!$A$1:$G$1,0))</f>
        <v>11.95</v>
      </c>
      <c r="M263" s="6">
        <f t="shared" si="12"/>
        <v>59.75</v>
      </c>
      <c r="N263" t="str">
        <f t="shared" si="13"/>
        <v>Robusta</v>
      </c>
      <c r="O263" t="str">
        <f t="shared" si="14"/>
        <v>Light</v>
      </c>
      <c r="P263" t="str">
        <f>_xlfn.XLOOKUP(orders!C263,customers!$A$1:$A$1001,customers!$I$1:$I$1001,,0)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6">
        <f>INDEX(products!$A$1:$G$49,MATCH(orders!$D264,products!$A$1:$A$49,0),MATCH(L$1,products!$A$1:$G$1,0))</f>
        <v>13.75</v>
      </c>
      <c r="M264" s="6">
        <f t="shared" si="12"/>
        <v>41.25</v>
      </c>
      <c r="N264" t="str">
        <f t="shared" si="13"/>
        <v>Excelsa</v>
      </c>
      <c r="O264" t="str">
        <f t="shared" si="14"/>
        <v>Medium</v>
      </c>
      <c r="P264" t="str">
        <f>_xlfn.XLOOKUP(orders!C264,customers!$A$1:$A$1001,customers!$I$1:$I$1001,,0)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6">
        <f>INDEX(products!$A$1:$G$49,MATCH(orders!$D265,products!$A$1:$A$49,0),MATCH(L$1,products!$A$1:$G$1,0))</f>
        <v>33.464999999999996</v>
      </c>
      <c r="M265" s="6">
        <f t="shared" si="12"/>
        <v>133.85999999999999</v>
      </c>
      <c r="N265" t="str">
        <f t="shared" si="13"/>
        <v>Liberica</v>
      </c>
      <c r="O265" t="str">
        <f t="shared" si="14"/>
        <v>Medium</v>
      </c>
      <c r="P265" t="str">
        <f>_xlfn.XLOOKUP(orders!C265,customers!$A$1:$A$1001,customers!$I$1:$I$1001,,0)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6">
        <f>INDEX(products!$A$1:$G$49,MATCH(orders!$D266,products!$A$1:$A$49,0),MATCH(L$1,products!$A$1:$G$1,0))</f>
        <v>11.95</v>
      </c>
      <c r="M266" s="6">
        <f t="shared" si="12"/>
        <v>59.75</v>
      </c>
      <c r="N266" t="str">
        <f t="shared" si="13"/>
        <v>Robusta</v>
      </c>
      <c r="O266" t="str">
        <f t="shared" si="14"/>
        <v>Light</v>
      </c>
      <c r="P266" t="str">
        <f>_xlfn.XLOOKUP(orders!C266,customers!$A$1:$A$1001,customers!$I$1:$I$1001,,0)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6">
        <f>INDEX(products!$A$1:$G$49,MATCH(orders!$D267,products!$A$1:$A$49,0),MATCH(L$1,products!$A$1:$G$1,0))</f>
        <v>5.97</v>
      </c>
      <c r="M267" s="6">
        <f t="shared" si="12"/>
        <v>5.97</v>
      </c>
      <c r="N267" t="str">
        <f t="shared" si="13"/>
        <v>Arabica</v>
      </c>
      <c r="O267" t="str">
        <f t="shared" si="14"/>
        <v>Dark</v>
      </c>
      <c r="P267" t="str">
        <f>_xlfn.XLOOKUP(orders!C267,customers!$A$1:$A$1001,customers!$I$1:$I$1001,,0)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6">
        <f>INDEX(products!$A$1:$G$49,MATCH(orders!$D268,products!$A$1:$A$49,0),MATCH(L$1,products!$A$1:$G$1,0))</f>
        <v>12.15</v>
      </c>
      <c r="M268" s="6">
        <f t="shared" si="12"/>
        <v>24.3</v>
      </c>
      <c r="N268" t="str">
        <f t="shared" si="13"/>
        <v>Excelsa</v>
      </c>
      <c r="O268" t="str">
        <f t="shared" si="14"/>
        <v>Dark</v>
      </c>
      <c r="P268" t="str">
        <f>_xlfn.XLOOKUP(orders!C268,customers!$A$1:$A$1001,customers!$I$1:$I$1001,,0)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6">
        <f>INDEX(products!$A$1:$G$49,MATCH(orders!$D269,products!$A$1:$A$49,0),MATCH(L$1,products!$A$1:$G$1,0))</f>
        <v>3.645</v>
      </c>
      <c r="M269" s="6">
        <f t="shared" si="12"/>
        <v>21.87</v>
      </c>
      <c r="N269" t="str">
        <f t="shared" si="13"/>
        <v>Excelsa</v>
      </c>
      <c r="O269" t="str">
        <f t="shared" si="14"/>
        <v>Dark</v>
      </c>
      <c r="P269" t="str">
        <f>_xlfn.XLOOKUP(orders!C269,customers!$A$1:$A$1001,customers!$I$1:$I$1001,,0)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6">
        <f>INDEX(products!$A$1:$G$49,MATCH(orders!$D270,products!$A$1:$A$49,0),MATCH(L$1,products!$A$1:$G$1,0))</f>
        <v>9.9499999999999993</v>
      </c>
      <c r="M270" s="6">
        <f t="shared" si="12"/>
        <v>19.899999999999999</v>
      </c>
      <c r="N270" t="str">
        <f t="shared" si="13"/>
        <v>Arabica</v>
      </c>
      <c r="O270" t="str">
        <f t="shared" si="14"/>
        <v>Dark</v>
      </c>
      <c r="P270" t="str">
        <f>_xlfn.XLOOKUP(orders!C270,customers!$A$1:$A$1001,customers!$I$1:$I$1001,,0)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6">
        <f>INDEX(products!$A$1:$G$49,MATCH(orders!$D271,products!$A$1:$A$49,0),MATCH(L$1,products!$A$1:$G$1,0))</f>
        <v>2.9849999999999999</v>
      </c>
      <c r="M271" s="6">
        <f t="shared" si="12"/>
        <v>5.97</v>
      </c>
      <c r="N271" t="str">
        <f t="shared" si="13"/>
        <v>Arabica</v>
      </c>
      <c r="O271" t="str">
        <f t="shared" si="14"/>
        <v>Dark</v>
      </c>
      <c r="P271" t="str">
        <f>_xlfn.XLOOKUP(orders!C271,customers!$A$1:$A$1001,customers!$I$1:$I$1001,,0)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6">
        <f>INDEX(products!$A$1:$G$49,MATCH(orders!$D272,products!$A$1:$A$49,0),MATCH(L$1,products!$A$1:$G$1,0))</f>
        <v>7.29</v>
      </c>
      <c r="M272" s="6">
        <f t="shared" si="12"/>
        <v>7.29</v>
      </c>
      <c r="N272" t="str">
        <f t="shared" si="13"/>
        <v>Excelsa</v>
      </c>
      <c r="O272" t="str">
        <f t="shared" si="14"/>
        <v>Dark</v>
      </c>
      <c r="P272" t="str">
        <f>_xlfn.XLOOKUP(orders!C272,customers!$A$1:$A$1001,customers!$I$1:$I$1001,,0)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6">
        <f>INDEX(products!$A$1:$G$49,MATCH(orders!$D273,products!$A$1:$A$49,0),MATCH(L$1,products!$A$1:$G$1,0))</f>
        <v>2.9849999999999999</v>
      </c>
      <c r="M273" s="6">
        <f t="shared" si="12"/>
        <v>11.94</v>
      </c>
      <c r="N273" t="str">
        <f t="shared" si="13"/>
        <v>Arabica</v>
      </c>
      <c r="O273" t="str">
        <f t="shared" si="14"/>
        <v>Dark</v>
      </c>
      <c r="P273" t="str">
        <f>_xlfn.XLOOKUP(orders!C273,customers!$A$1:$A$1001,customers!$I$1:$I$1001,,0)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6">
        <f>INDEX(products!$A$1:$G$49,MATCH(orders!$D274,products!$A$1:$A$49,0),MATCH(L$1,products!$A$1:$G$1,0))</f>
        <v>11.95</v>
      </c>
      <c r="M274" s="6">
        <f t="shared" si="12"/>
        <v>71.699999999999989</v>
      </c>
      <c r="N274" t="str">
        <f t="shared" si="13"/>
        <v>Robusta</v>
      </c>
      <c r="O274" t="str">
        <f t="shared" si="14"/>
        <v>Light</v>
      </c>
      <c r="P274" t="str">
        <f>_xlfn.XLOOKUP(orders!C274,customers!$A$1:$A$1001,customers!$I$1:$I$1001,,0)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6">
        <f>INDEX(products!$A$1:$G$49,MATCH(orders!$D275,products!$A$1:$A$49,0),MATCH(L$1,products!$A$1:$G$1,0))</f>
        <v>3.8849999999999998</v>
      </c>
      <c r="M275" s="6">
        <f t="shared" si="12"/>
        <v>7.77</v>
      </c>
      <c r="N275" t="str">
        <f t="shared" si="13"/>
        <v>Arabica</v>
      </c>
      <c r="O275" t="str">
        <f t="shared" si="14"/>
        <v>Light</v>
      </c>
      <c r="P275" t="str">
        <f>_xlfn.XLOOKUP(orders!C275,customers!$A$1:$A$1001,customers!$I$1:$I$1001,,0)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6">
        <f>INDEX(products!$A$1:$G$49,MATCH(orders!$D276,products!$A$1:$A$49,0),MATCH(L$1,products!$A$1:$G$1,0))</f>
        <v>25.874999999999996</v>
      </c>
      <c r="M276" s="6">
        <f t="shared" si="12"/>
        <v>25.874999999999996</v>
      </c>
      <c r="N276" t="str">
        <f t="shared" si="13"/>
        <v>Arabica</v>
      </c>
      <c r="O276" t="str">
        <f t="shared" si="14"/>
        <v>Medium</v>
      </c>
      <c r="P276" t="str">
        <f>_xlfn.XLOOKUP(orders!C276,customers!$A$1:$A$1001,customers!$I$1:$I$1001,,0)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6">
        <f>INDEX(products!$A$1:$G$49,MATCH(orders!$D277,products!$A$1:$A$49,0),MATCH(L$1,products!$A$1:$G$1,0))</f>
        <v>34.154999999999994</v>
      </c>
      <c r="M277" s="6">
        <f t="shared" si="12"/>
        <v>204.92999999999995</v>
      </c>
      <c r="N277" t="str">
        <f t="shared" si="13"/>
        <v>Excelsa</v>
      </c>
      <c r="O277" t="str">
        <f t="shared" si="14"/>
        <v>Light</v>
      </c>
      <c r="P277" t="str">
        <f>_xlfn.XLOOKUP(orders!C277,customers!$A$1:$A$1001,customers!$I$1:$I$1001,,0)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6">
        <f>INDEX(products!$A$1:$G$49,MATCH(orders!$D278,products!$A$1:$A$49,0),MATCH(L$1,products!$A$1:$G$1,0))</f>
        <v>27.484999999999996</v>
      </c>
      <c r="M278" s="6">
        <f t="shared" si="12"/>
        <v>109.93999999999998</v>
      </c>
      <c r="N278" t="str">
        <f t="shared" si="13"/>
        <v>Robusta</v>
      </c>
      <c r="O278" t="str">
        <f t="shared" si="14"/>
        <v>Light</v>
      </c>
      <c r="P278" t="str">
        <f>_xlfn.XLOOKUP(orders!C278,customers!$A$1:$A$1001,customers!$I$1:$I$1001,,0)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6">
        <f>INDEX(products!$A$1:$G$49,MATCH(orders!$D279,products!$A$1:$A$49,0),MATCH(L$1,products!$A$1:$G$1,0))</f>
        <v>14.85</v>
      </c>
      <c r="M279" s="6">
        <f t="shared" si="12"/>
        <v>89.1</v>
      </c>
      <c r="N279" t="str">
        <f t="shared" si="13"/>
        <v>Excelsa</v>
      </c>
      <c r="O279" t="str">
        <f t="shared" si="14"/>
        <v>Light</v>
      </c>
      <c r="P279" t="str">
        <f>_xlfn.XLOOKUP(orders!C279,customers!$A$1:$A$1001,customers!$I$1:$I$1001,,0)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6">
        <f>INDEX(products!$A$1:$G$49,MATCH(orders!$D280,products!$A$1:$A$49,0),MATCH(L$1,products!$A$1:$G$1,0))</f>
        <v>3.8849999999999998</v>
      </c>
      <c r="M280" s="6">
        <f t="shared" si="12"/>
        <v>7.77</v>
      </c>
      <c r="N280" t="str">
        <f t="shared" si="13"/>
        <v>Arabica</v>
      </c>
      <c r="O280" t="str">
        <f t="shared" si="14"/>
        <v>Light</v>
      </c>
      <c r="P280" t="str">
        <f>_xlfn.XLOOKUP(orders!C280,customers!$A$1:$A$1001,customers!$I$1:$I$1001,,0)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6">
        <f>INDEX(products!$A$1:$G$49,MATCH(orders!$D281,products!$A$1:$A$49,0),MATCH(L$1,products!$A$1:$G$1,0))</f>
        <v>33.464999999999996</v>
      </c>
      <c r="M281" s="6">
        <f t="shared" si="12"/>
        <v>33.464999999999996</v>
      </c>
      <c r="N281" t="str">
        <f t="shared" si="13"/>
        <v>Liberica</v>
      </c>
      <c r="O281" t="str">
        <f t="shared" si="14"/>
        <v>Medium</v>
      </c>
      <c r="P281" t="str">
        <f>_xlfn.XLOOKUP(orders!C281,customers!$A$1:$A$1001,customers!$I$1:$I$1001,,0)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6">
        <f>INDEX(products!$A$1:$G$49,MATCH(orders!$D282,products!$A$1:$A$49,0),MATCH(L$1,products!$A$1:$G$1,0))</f>
        <v>8.25</v>
      </c>
      <c r="M282" s="6">
        <f t="shared" si="12"/>
        <v>41.25</v>
      </c>
      <c r="N282" t="str">
        <f t="shared" si="13"/>
        <v>Excelsa</v>
      </c>
      <c r="O282" t="str">
        <f t="shared" si="14"/>
        <v>Medium</v>
      </c>
      <c r="P282" t="str">
        <f>_xlfn.XLOOKUP(orders!C282,customers!$A$1:$A$1001,customers!$I$1:$I$1001,,0)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6">
        <f>INDEX(products!$A$1:$G$49,MATCH(orders!$D283,products!$A$1:$A$49,0),MATCH(L$1,products!$A$1:$G$1,0))</f>
        <v>14.85</v>
      </c>
      <c r="M283" s="6">
        <f t="shared" si="12"/>
        <v>59.4</v>
      </c>
      <c r="N283" t="str">
        <f t="shared" si="13"/>
        <v>Excelsa</v>
      </c>
      <c r="O283" t="str">
        <f t="shared" si="14"/>
        <v>Light</v>
      </c>
      <c r="P283" t="str">
        <f>_xlfn.XLOOKUP(orders!C283,customers!$A$1:$A$1001,customers!$I$1:$I$1001,,0)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6">
        <f>INDEX(products!$A$1:$G$49,MATCH(orders!$D284,products!$A$1:$A$49,0),MATCH(L$1,products!$A$1:$G$1,0))</f>
        <v>7.77</v>
      </c>
      <c r="M284" s="6">
        <f t="shared" si="12"/>
        <v>7.77</v>
      </c>
      <c r="N284" t="str">
        <f t="shared" si="13"/>
        <v>Arabica</v>
      </c>
      <c r="O284" t="str">
        <f t="shared" si="14"/>
        <v>Light</v>
      </c>
      <c r="P284" t="str">
        <f>_xlfn.XLOOKUP(orders!C284,customers!$A$1:$A$1001,customers!$I$1:$I$1001,,0)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6">
        <f>INDEX(products!$A$1:$G$49,MATCH(orders!$D285,products!$A$1:$A$49,0),MATCH(L$1,products!$A$1:$G$1,0))</f>
        <v>5.3699999999999992</v>
      </c>
      <c r="M285" s="6">
        <f t="shared" si="12"/>
        <v>5.3699999999999992</v>
      </c>
      <c r="N285" t="str">
        <f t="shared" si="13"/>
        <v>Robusta</v>
      </c>
      <c r="O285" t="str">
        <f t="shared" si="14"/>
        <v>Dark</v>
      </c>
      <c r="P285" t="str">
        <f>_xlfn.XLOOKUP(orders!C285,customers!$A$1:$A$1001,customers!$I$1:$I$1001,,0)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6">
        <f>INDEX(products!$A$1:$G$49,MATCH(orders!$D286,products!$A$1:$A$49,0),MATCH(L$1,products!$A$1:$G$1,0))</f>
        <v>31.624999999999996</v>
      </c>
      <c r="M286" s="6">
        <f t="shared" si="12"/>
        <v>94.874999999999986</v>
      </c>
      <c r="N286" t="str">
        <f t="shared" si="13"/>
        <v>Excelsa</v>
      </c>
      <c r="O286" t="str">
        <f t="shared" si="14"/>
        <v>Medium</v>
      </c>
      <c r="P286" t="str">
        <f>_xlfn.XLOOKUP(orders!C286,customers!$A$1:$A$1001,customers!$I$1:$I$1001,,0)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6">
        <f>INDEX(products!$A$1:$G$49,MATCH(orders!$D287,products!$A$1:$A$49,0),MATCH(L$1,products!$A$1:$G$1,0))</f>
        <v>36.454999999999998</v>
      </c>
      <c r="M287" s="6">
        <f t="shared" si="12"/>
        <v>36.454999999999998</v>
      </c>
      <c r="N287" t="str">
        <f t="shared" si="13"/>
        <v>Liberica</v>
      </c>
      <c r="O287" t="str">
        <f t="shared" si="14"/>
        <v>Light</v>
      </c>
      <c r="P287" t="str">
        <f>_xlfn.XLOOKUP(orders!C287,customers!$A$1:$A$1001,customers!$I$1:$I$1001,,0)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6">
        <f>INDEX(products!$A$1:$G$49,MATCH(orders!$D288,products!$A$1:$A$49,0),MATCH(L$1,products!$A$1:$G$1,0))</f>
        <v>3.375</v>
      </c>
      <c r="M288" s="6">
        <f t="shared" si="12"/>
        <v>13.5</v>
      </c>
      <c r="N288" t="str">
        <f t="shared" si="13"/>
        <v>Arabica</v>
      </c>
      <c r="O288" t="str">
        <f t="shared" si="14"/>
        <v>Medium</v>
      </c>
      <c r="P288" t="str">
        <f>_xlfn.XLOOKUP(orders!C288,customers!$A$1:$A$1001,customers!$I$1:$I$1001,,0)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6">
        <f>INDEX(products!$A$1:$G$49,MATCH(orders!$D289,products!$A$1:$A$49,0),MATCH(L$1,products!$A$1:$G$1,0))</f>
        <v>3.5849999999999995</v>
      </c>
      <c r="M289" s="6">
        <f t="shared" si="12"/>
        <v>14.339999999999998</v>
      </c>
      <c r="N289" t="str">
        <f t="shared" si="13"/>
        <v>Robusta</v>
      </c>
      <c r="O289" t="str">
        <f t="shared" si="14"/>
        <v>Light</v>
      </c>
      <c r="P289" t="str">
        <f>_xlfn.XLOOKUP(orders!C289,customers!$A$1:$A$1001,customers!$I$1:$I$1001,,0)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6">
        <f>INDEX(products!$A$1:$G$49,MATCH(orders!$D290,products!$A$1:$A$49,0),MATCH(L$1,products!$A$1:$G$1,0))</f>
        <v>8.25</v>
      </c>
      <c r="M290" s="6">
        <f t="shared" si="12"/>
        <v>8.25</v>
      </c>
      <c r="N290" t="str">
        <f t="shared" si="13"/>
        <v>Excelsa</v>
      </c>
      <c r="O290" t="str">
        <f t="shared" si="14"/>
        <v>Medium</v>
      </c>
      <c r="P290" t="str">
        <f>_xlfn.XLOOKUP(orders!C290,customers!$A$1:$A$1001,customers!$I$1:$I$1001,,0)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6">
        <f>INDEX(products!$A$1:$G$49,MATCH(orders!$D291,products!$A$1:$A$49,0),MATCH(L$1,products!$A$1:$G$1,0))</f>
        <v>2.6849999999999996</v>
      </c>
      <c r="M291" s="6">
        <f t="shared" si="12"/>
        <v>13.424999999999997</v>
      </c>
      <c r="N291" t="str">
        <f t="shared" si="13"/>
        <v>Robusta</v>
      </c>
      <c r="O291" t="str">
        <f t="shared" si="14"/>
        <v>Dark</v>
      </c>
      <c r="P291" t="str">
        <f>_xlfn.XLOOKUP(orders!C291,customers!$A$1:$A$1001,customers!$I$1:$I$1001,,0)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6">
        <f>INDEX(products!$A$1:$G$49,MATCH(orders!$D292,products!$A$1:$A$49,0),MATCH(L$1,products!$A$1:$G$1,0))</f>
        <v>9.9499999999999993</v>
      </c>
      <c r="M292" s="6">
        <f t="shared" si="12"/>
        <v>49.75</v>
      </c>
      <c r="N292" t="str">
        <f t="shared" si="13"/>
        <v>Arabica</v>
      </c>
      <c r="O292" t="str">
        <f t="shared" si="14"/>
        <v>Dark</v>
      </c>
      <c r="P292" t="str">
        <f>_xlfn.XLOOKUP(orders!C292,customers!$A$1:$A$1001,customers!$I$1:$I$1001,,0)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6">
        <f>INDEX(products!$A$1:$G$49,MATCH(orders!$D293,products!$A$1:$A$49,0),MATCH(L$1,products!$A$1:$G$1,0))</f>
        <v>8.25</v>
      </c>
      <c r="M293" s="6">
        <f t="shared" si="12"/>
        <v>16.5</v>
      </c>
      <c r="N293" t="str">
        <f t="shared" si="13"/>
        <v>Excelsa</v>
      </c>
      <c r="O293" t="str">
        <f t="shared" si="14"/>
        <v>Medium</v>
      </c>
      <c r="P293" t="str">
        <f>_xlfn.XLOOKUP(orders!C293,customers!$A$1:$A$1001,customers!$I$1:$I$1001,,0)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6">
        <f>INDEX(products!$A$1:$G$49,MATCH(orders!$D294,products!$A$1:$A$49,0),MATCH(L$1,products!$A$1:$G$1,0))</f>
        <v>5.97</v>
      </c>
      <c r="M294" s="6">
        <f t="shared" si="12"/>
        <v>17.91</v>
      </c>
      <c r="N294" t="str">
        <f t="shared" si="13"/>
        <v>Arabica</v>
      </c>
      <c r="O294" t="str">
        <f t="shared" si="14"/>
        <v>Dark</v>
      </c>
      <c r="P294" t="str">
        <f>_xlfn.XLOOKUP(orders!C294,customers!$A$1:$A$1001,customers!$I$1:$I$1001,,0)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6">
        <f>INDEX(products!$A$1:$G$49,MATCH(orders!$D295,products!$A$1:$A$49,0),MATCH(L$1,products!$A$1:$G$1,0))</f>
        <v>5.97</v>
      </c>
      <c r="M295" s="6">
        <f t="shared" si="12"/>
        <v>29.849999999999998</v>
      </c>
      <c r="N295" t="str">
        <f t="shared" si="13"/>
        <v>Arabica</v>
      </c>
      <c r="O295" t="str">
        <f t="shared" si="14"/>
        <v>Dark</v>
      </c>
      <c r="P295" t="str">
        <f>_xlfn.XLOOKUP(orders!C295,customers!$A$1:$A$1001,customers!$I$1:$I$1001,,0)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6">
        <f>INDEX(products!$A$1:$G$49,MATCH(orders!$D296,products!$A$1:$A$49,0),MATCH(L$1,products!$A$1:$G$1,0))</f>
        <v>14.85</v>
      </c>
      <c r="M296" s="6">
        <f t="shared" si="12"/>
        <v>44.55</v>
      </c>
      <c r="N296" t="str">
        <f t="shared" si="13"/>
        <v>Excelsa</v>
      </c>
      <c r="O296" t="str">
        <f t="shared" si="14"/>
        <v>Light</v>
      </c>
      <c r="P296" t="str">
        <f>_xlfn.XLOOKUP(orders!C296,customers!$A$1:$A$1001,customers!$I$1:$I$1001,,0)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6">
        <f>INDEX(products!$A$1:$G$49,MATCH(orders!$D297,products!$A$1:$A$49,0),MATCH(L$1,products!$A$1:$G$1,0))</f>
        <v>13.75</v>
      </c>
      <c r="M297" s="6">
        <f t="shared" si="12"/>
        <v>27.5</v>
      </c>
      <c r="N297" t="str">
        <f t="shared" si="13"/>
        <v>Excelsa</v>
      </c>
      <c r="O297" t="str">
        <f t="shared" si="14"/>
        <v>Medium</v>
      </c>
      <c r="P297" t="str">
        <f>_xlfn.XLOOKUP(orders!C297,customers!$A$1:$A$1001,customers!$I$1:$I$1001,,0)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6">
        <f>INDEX(products!$A$1:$G$49,MATCH(orders!$D298,products!$A$1:$A$49,0),MATCH(L$1,products!$A$1:$G$1,0))</f>
        <v>5.97</v>
      </c>
      <c r="M298" s="6">
        <f t="shared" si="12"/>
        <v>35.82</v>
      </c>
      <c r="N298" t="str">
        <f t="shared" si="13"/>
        <v>Robusta</v>
      </c>
      <c r="O298" t="str">
        <f t="shared" si="14"/>
        <v>Medium</v>
      </c>
      <c r="P298" t="str">
        <f>_xlfn.XLOOKUP(orders!C298,customers!$A$1:$A$1001,customers!$I$1:$I$1001,,0)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6">
        <f>INDEX(products!$A$1:$G$49,MATCH(orders!$D299,products!$A$1:$A$49,0),MATCH(L$1,products!$A$1:$G$1,0))</f>
        <v>5.3699999999999992</v>
      </c>
      <c r="M299" s="6">
        <f t="shared" si="12"/>
        <v>16.11</v>
      </c>
      <c r="N299" t="str">
        <f t="shared" si="13"/>
        <v>Robusta</v>
      </c>
      <c r="O299" t="str">
        <f t="shared" si="14"/>
        <v>Dark</v>
      </c>
      <c r="P299" t="str">
        <f>_xlfn.XLOOKUP(orders!C299,customers!$A$1:$A$1001,customers!$I$1:$I$1001,,0)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6">
        <f>INDEX(products!$A$1:$G$49,MATCH(orders!$D300,products!$A$1:$A$49,0),MATCH(L$1,products!$A$1:$G$1,0))</f>
        <v>4.4550000000000001</v>
      </c>
      <c r="M300" s="6">
        <f t="shared" si="12"/>
        <v>26.73</v>
      </c>
      <c r="N300" t="str">
        <f t="shared" si="13"/>
        <v>Excelsa</v>
      </c>
      <c r="O300" t="str">
        <f t="shared" si="14"/>
        <v>Light</v>
      </c>
      <c r="P300" t="str">
        <f>_xlfn.XLOOKUP(orders!C300,customers!$A$1:$A$1001,customers!$I$1:$I$1001,,0)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6">
        <f>INDEX(products!$A$1:$G$49,MATCH(orders!$D301,products!$A$1:$A$49,0),MATCH(L$1,products!$A$1:$G$1,0))</f>
        <v>34.154999999999994</v>
      </c>
      <c r="M301" s="6">
        <f t="shared" si="12"/>
        <v>204.92999999999995</v>
      </c>
      <c r="N301" t="str">
        <f t="shared" si="13"/>
        <v>Excelsa</v>
      </c>
      <c r="O301" t="str">
        <f t="shared" si="14"/>
        <v>Light</v>
      </c>
      <c r="P301" t="str">
        <f>_xlfn.XLOOKUP(orders!C301,customers!$A$1:$A$1001,customers!$I$1:$I$1001,,0)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6">
        <f>INDEX(products!$A$1:$G$49,MATCH(orders!$D302,products!$A$1:$A$49,0),MATCH(L$1,products!$A$1:$G$1,0))</f>
        <v>12.95</v>
      </c>
      <c r="M302" s="6">
        <f t="shared" si="12"/>
        <v>38.849999999999994</v>
      </c>
      <c r="N302" t="str">
        <f t="shared" si="13"/>
        <v>Arabica</v>
      </c>
      <c r="O302" t="str">
        <f t="shared" si="14"/>
        <v>Light</v>
      </c>
      <c r="P302" t="str">
        <f>_xlfn.XLOOKUP(orders!C302,customers!$A$1:$A$1001,customers!$I$1:$I$1001,,0)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6">
        <f>INDEX(products!$A$1:$G$49,MATCH(orders!$D303,products!$A$1:$A$49,0),MATCH(L$1,products!$A$1:$G$1,0))</f>
        <v>3.8849999999999998</v>
      </c>
      <c r="M303" s="6">
        <f t="shared" si="12"/>
        <v>15.54</v>
      </c>
      <c r="N303" t="str">
        <f t="shared" si="13"/>
        <v>Liberica</v>
      </c>
      <c r="O303" t="str">
        <f t="shared" si="14"/>
        <v>Dark</v>
      </c>
      <c r="P303" t="str">
        <f>_xlfn.XLOOKUP(orders!C303,customers!$A$1:$A$1001,customers!$I$1:$I$1001,,0)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6">
        <f>INDEX(products!$A$1:$G$49,MATCH(orders!$D304,products!$A$1:$A$49,0),MATCH(L$1,products!$A$1:$G$1,0))</f>
        <v>6.75</v>
      </c>
      <c r="M304" s="6">
        <f t="shared" si="12"/>
        <v>6.75</v>
      </c>
      <c r="N304" t="str">
        <f t="shared" si="13"/>
        <v>Arabica</v>
      </c>
      <c r="O304" t="str">
        <f t="shared" si="14"/>
        <v>Medium</v>
      </c>
      <c r="P304" t="str">
        <f>_xlfn.XLOOKUP(orders!C304,customers!$A$1:$A$1001,customers!$I$1:$I$1001,,0)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6">
        <f>INDEX(products!$A$1:$G$49,MATCH(orders!$D305,products!$A$1:$A$49,0),MATCH(L$1,products!$A$1:$G$1,0))</f>
        <v>27.945</v>
      </c>
      <c r="M305" s="6">
        <f t="shared" si="12"/>
        <v>111.78</v>
      </c>
      <c r="N305" t="str">
        <f t="shared" si="13"/>
        <v>Excelsa</v>
      </c>
      <c r="O305" t="str">
        <f t="shared" si="14"/>
        <v>Dark</v>
      </c>
      <c r="P305" t="str">
        <f>_xlfn.XLOOKUP(orders!C305,customers!$A$1:$A$1001,customers!$I$1:$I$1001,,0)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6">
        <f>INDEX(products!$A$1:$G$49,MATCH(orders!$D306,products!$A$1:$A$49,0),MATCH(L$1,products!$A$1:$G$1,0))</f>
        <v>3.8849999999999998</v>
      </c>
      <c r="M306" s="6">
        <f t="shared" si="12"/>
        <v>3.8849999999999998</v>
      </c>
      <c r="N306" t="str">
        <f t="shared" si="13"/>
        <v>Arabica</v>
      </c>
      <c r="O306" t="str">
        <f t="shared" si="14"/>
        <v>Light</v>
      </c>
      <c r="P306" t="str">
        <f>_xlfn.XLOOKUP(orders!C306,customers!$A$1:$A$1001,customers!$I$1:$I$1001,,0)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6">
        <f>INDEX(products!$A$1:$G$49,MATCH(orders!$D307,products!$A$1:$A$49,0),MATCH(L$1,products!$A$1:$G$1,0))</f>
        <v>4.3650000000000002</v>
      </c>
      <c r="M307" s="6">
        <f t="shared" si="12"/>
        <v>21.825000000000003</v>
      </c>
      <c r="N307" t="str">
        <f t="shared" si="13"/>
        <v>Liberica</v>
      </c>
      <c r="O307" t="str">
        <f t="shared" si="14"/>
        <v>Medium</v>
      </c>
      <c r="P307" t="str">
        <f>_xlfn.XLOOKUP(orders!C307,customers!$A$1:$A$1001,customers!$I$1:$I$1001,,0)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6">
        <f>INDEX(products!$A$1:$G$49,MATCH(orders!$D308,products!$A$1:$A$49,0),MATCH(L$1,products!$A$1:$G$1,0))</f>
        <v>2.9849999999999999</v>
      </c>
      <c r="M308" s="6">
        <f t="shared" si="12"/>
        <v>14.924999999999999</v>
      </c>
      <c r="N308" t="str">
        <f t="shared" si="13"/>
        <v>Robusta</v>
      </c>
      <c r="O308" t="str">
        <f t="shared" si="14"/>
        <v>Medium</v>
      </c>
      <c r="P308" t="str">
        <f>_xlfn.XLOOKUP(orders!C308,customers!$A$1:$A$1001,customers!$I$1:$I$1001,,0)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6">
        <f>INDEX(products!$A$1:$G$49,MATCH(orders!$D309,products!$A$1:$A$49,0),MATCH(L$1,products!$A$1:$G$1,0))</f>
        <v>11.25</v>
      </c>
      <c r="M309" s="6">
        <f t="shared" si="12"/>
        <v>33.75</v>
      </c>
      <c r="N309" t="str">
        <f t="shared" si="13"/>
        <v>Arabica</v>
      </c>
      <c r="O309" t="str">
        <f t="shared" si="14"/>
        <v>Medium</v>
      </c>
      <c r="P309" t="str">
        <f>_xlfn.XLOOKUP(orders!C309,customers!$A$1:$A$1001,customers!$I$1:$I$1001,,0)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6">
        <f>INDEX(products!$A$1:$G$49,MATCH(orders!$D310,products!$A$1:$A$49,0),MATCH(L$1,products!$A$1:$G$1,0))</f>
        <v>11.25</v>
      </c>
      <c r="M310" s="6">
        <f t="shared" si="12"/>
        <v>33.75</v>
      </c>
      <c r="N310" t="str">
        <f t="shared" si="13"/>
        <v>Arabica</v>
      </c>
      <c r="O310" t="str">
        <f t="shared" si="14"/>
        <v>Medium</v>
      </c>
      <c r="P310" t="str">
        <f>_xlfn.XLOOKUP(orders!C310,customers!$A$1:$A$1001,customers!$I$1:$I$1001,,0)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6">
        <f>INDEX(products!$A$1:$G$49,MATCH(orders!$D311,products!$A$1:$A$49,0),MATCH(L$1,products!$A$1:$G$1,0))</f>
        <v>4.3650000000000002</v>
      </c>
      <c r="M311" s="6">
        <f t="shared" si="12"/>
        <v>26.19</v>
      </c>
      <c r="N311" t="str">
        <f t="shared" si="13"/>
        <v>Liberica</v>
      </c>
      <c r="O311" t="str">
        <f t="shared" si="14"/>
        <v>Medium</v>
      </c>
      <c r="P311" t="str">
        <f>_xlfn.XLOOKUP(orders!C311,customers!$A$1:$A$1001,customers!$I$1:$I$1001,,0)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6">
        <f>INDEX(products!$A$1:$G$49,MATCH(orders!$D312,products!$A$1:$A$49,0),MATCH(L$1,products!$A$1:$G$1,0))</f>
        <v>14.85</v>
      </c>
      <c r="M312" s="6">
        <f t="shared" si="12"/>
        <v>14.85</v>
      </c>
      <c r="N312" t="str">
        <f t="shared" si="13"/>
        <v>Excelsa</v>
      </c>
      <c r="O312" t="str">
        <f t="shared" si="14"/>
        <v>Light</v>
      </c>
      <c r="P312" t="str">
        <f>_xlfn.XLOOKUP(orders!C312,customers!$A$1:$A$1001,customers!$I$1:$I$1001,,0)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6">
        <f>INDEX(products!$A$1:$G$49,MATCH(orders!$D313,products!$A$1:$A$49,0),MATCH(L$1,products!$A$1:$G$1,0))</f>
        <v>31.624999999999996</v>
      </c>
      <c r="M313" s="6">
        <f t="shared" si="12"/>
        <v>189.74999999999997</v>
      </c>
      <c r="N313" t="str">
        <f t="shared" si="13"/>
        <v>Excelsa</v>
      </c>
      <c r="O313" t="str">
        <f t="shared" si="14"/>
        <v>Medium</v>
      </c>
      <c r="P313" t="str">
        <f>_xlfn.XLOOKUP(orders!C313,customers!$A$1:$A$1001,customers!$I$1:$I$1001,,0)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6">
        <f>INDEX(products!$A$1:$G$49,MATCH(orders!$D314,products!$A$1:$A$49,0),MATCH(L$1,products!$A$1:$G$1,0))</f>
        <v>5.97</v>
      </c>
      <c r="M314" s="6">
        <f t="shared" si="12"/>
        <v>5.97</v>
      </c>
      <c r="N314" t="str">
        <f t="shared" si="13"/>
        <v>Robusta</v>
      </c>
      <c r="O314" t="str">
        <f t="shared" si="14"/>
        <v>Medium</v>
      </c>
      <c r="P314" t="str">
        <f>_xlfn.XLOOKUP(orders!C314,customers!$A$1:$A$1001,customers!$I$1:$I$1001,,0)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6">
        <f>INDEX(products!$A$1:$G$49,MATCH(orders!$D315,products!$A$1:$A$49,0),MATCH(L$1,products!$A$1:$G$1,0))</f>
        <v>9.9499999999999993</v>
      </c>
      <c r="M315" s="6">
        <f t="shared" si="12"/>
        <v>29.849999999999998</v>
      </c>
      <c r="N315" t="str">
        <f t="shared" si="13"/>
        <v>Robusta</v>
      </c>
      <c r="O315" t="str">
        <f t="shared" si="14"/>
        <v>Medium</v>
      </c>
      <c r="P315" t="str">
        <f>_xlfn.XLOOKUP(orders!C315,customers!$A$1:$A$1001,customers!$I$1:$I$1001,,0)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6">
        <f>INDEX(products!$A$1:$G$49,MATCH(orders!$D316,products!$A$1:$A$49,0),MATCH(L$1,products!$A$1:$G$1,0))</f>
        <v>8.9499999999999993</v>
      </c>
      <c r="M316" s="6">
        <f t="shared" si="12"/>
        <v>44.75</v>
      </c>
      <c r="N316" t="str">
        <f t="shared" si="13"/>
        <v>Robusta</v>
      </c>
      <c r="O316" t="str">
        <f t="shared" si="14"/>
        <v>Dark</v>
      </c>
      <c r="P316" t="str">
        <f>_xlfn.XLOOKUP(orders!C316,customers!$A$1:$A$1001,customers!$I$1:$I$1001,,0)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6">
        <f>INDEX(products!$A$1:$G$49,MATCH(orders!$D317,products!$A$1:$A$49,0),MATCH(L$1,products!$A$1:$G$1,0))</f>
        <v>34.154999999999994</v>
      </c>
      <c r="M317" s="6">
        <f t="shared" si="12"/>
        <v>34.154999999999994</v>
      </c>
      <c r="N317" t="str">
        <f t="shared" si="13"/>
        <v>Excelsa</v>
      </c>
      <c r="O317" t="str">
        <f t="shared" si="14"/>
        <v>Light</v>
      </c>
      <c r="P317" t="str">
        <f>_xlfn.XLOOKUP(orders!C317,customers!$A$1:$A$1001,customers!$I$1:$I$1001,,0)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6">
        <f>INDEX(products!$A$1:$G$49,MATCH(orders!$D318,products!$A$1:$A$49,0),MATCH(L$1,products!$A$1:$G$1,0))</f>
        <v>34.154999999999994</v>
      </c>
      <c r="M318" s="6">
        <f t="shared" si="12"/>
        <v>204.92999999999995</v>
      </c>
      <c r="N318" t="str">
        <f t="shared" si="13"/>
        <v>Excelsa</v>
      </c>
      <c r="O318" t="str">
        <f t="shared" si="14"/>
        <v>Light</v>
      </c>
      <c r="P318" t="str">
        <f>_xlfn.XLOOKUP(orders!C318,customers!$A$1:$A$1001,customers!$I$1:$I$1001,,0)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6">
        <f>INDEX(products!$A$1:$G$49,MATCH(orders!$D319,products!$A$1:$A$49,0),MATCH(L$1,products!$A$1:$G$1,0))</f>
        <v>7.29</v>
      </c>
      <c r="M319" s="6">
        <f t="shared" si="12"/>
        <v>21.87</v>
      </c>
      <c r="N319" t="str">
        <f t="shared" si="13"/>
        <v>Excelsa</v>
      </c>
      <c r="O319" t="str">
        <f t="shared" si="14"/>
        <v>Dark</v>
      </c>
      <c r="P319" t="str">
        <f>_xlfn.XLOOKUP(orders!C319,customers!$A$1:$A$1001,customers!$I$1:$I$1001,,0)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6">
        <f>INDEX(products!$A$1:$G$49,MATCH(orders!$D320,products!$A$1:$A$49,0),MATCH(L$1,products!$A$1:$G$1,0))</f>
        <v>25.874999999999996</v>
      </c>
      <c r="M320" s="6">
        <f t="shared" si="12"/>
        <v>51.749999999999993</v>
      </c>
      <c r="N320" t="str">
        <f t="shared" si="13"/>
        <v>Arabica</v>
      </c>
      <c r="O320" t="str">
        <f t="shared" si="14"/>
        <v>Medium</v>
      </c>
      <c r="P320" t="str">
        <f>_xlfn.XLOOKUP(orders!C320,customers!$A$1:$A$1001,customers!$I$1:$I$1001,,0)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6">
        <f>INDEX(products!$A$1:$G$49,MATCH(orders!$D321,products!$A$1:$A$49,0),MATCH(L$1,products!$A$1:$G$1,0))</f>
        <v>4.125</v>
      </c>
      <c r="M321" s="6">
        <f t="shared" si="12"/>
        <v>8.25</v>
      </c>
      <c r="N321" t="str">
        <f t="shared" si="13"/>
        <v>Excelsa</v>
      </c>
      <c r="O321" t="str">
        <f t="shared" si="14"/>
        <v>Medium</v>
      </c>
      <c r="P321" t="str">
        <f>_xlfn.XLOOKUP(orders!C321,customers!$A$1:$A$1001,customers!$I$1:$I$1001,,0)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6">
        <f>INDEX(products!$A$1:$G$49,MATCH(orders!$D322,products!$A$1:$A$49,0),MATCH(L$1,products!$A$1:$G$1,0))</f>
        <v>3.8849999999999998</v>
      </c>
      <c r="M322" s="6">
        <f t="shared" si="12"/>
        <v>19.424999999999997</v>
      </c>
      <c r="N322" t="str">
        <f t="shared" si="13"/>
        <v>Arabica</v>
      </c>
      <c r="O322" t="str">
        <f t="shared" si="14"/>
        <v>Light</v>
      </c>
      <c r="P322" t="str">
        <f>_xlfn.XLOOKUP(orders!C322,customers!$A$1:$A$1001,customers!$I$1:$I$1001,,0)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6">
        <f>INDEX(products!$A$1:$G$49,MATCH(orders!$D323,products!$A$1:$A$49,0),MATCH(L$1,products!$A$1:$G$1,0))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_xlfn.XLOOKUP(orders!C323,customers!$A$1:$A$1001,customers!$I$1:$I$1001,,0)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6">
        <f>INDEX(products!$A$1:$G$49,MATCH(orders!$D324,products!$A$1:$A$49,0),MATCH(L$1,products!$A$1:$G$1,0))</f>
        <v>7.77</v>
      </c>
      <c r="M324" s="6">
        <f t="shared" si="15"/>
        <v>23.31</v>
      </c>
      <c r="N324" t="str">
        <f t="shared" si="16"/>
        <v>Liberica</v>
      </c>
      <c r="O324" t="str">
        <f t="shared" si="17"/>
        <v>Dark</v>
      </c>
      <c r="P324" t="str">
        <f>_xlfn.XLOOKUP(orders!C324,customers!$A$1:$A$1001,customers!$I$1:$I$1001,,0)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6">
        <f>INDEX(products!$A$1:$G$49,MATCH(orders!$D325,products!$A$1:$A$49,0),MATCH(L$1,products!$A$1:$G$1,0))</f>
        <v>3.645</v>
      </c>
      <c r="M325" s="6">
        <f t="shared" si="15"/>
        <v>18.225000000000001</v>
      </c>
      <c r="N325" t="str">
        <f t="shared" si="16"/>
        <v>Excelsa</v>
      </c>
      <c r="O325" t="str">
        <f t="shared" si="17"/>
        <v>Dark</v>
      </c>
      <c r="P325" t="str">
        <f>_xlfn.XLOOKUP(orders!C325,customers!$A$1:$A$1001,customers!$I$1:$I$1001,,0)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6">
        <f>INDEX(products!$A$1:$G$49,MATCH(orders!$D326,products!$A$1:$A$49,0),MATCH(L$1,products!$A$1:$G$1,0))</f>
        <v>13.75</v>
      </c>
      <c r="M326" s="6">
        <f t="shared" si="15"/>
        <v>13.75</v>
      </c>
      <c r="N326" t="str">
        <f t="shared" si="16"/>
        <v>Excelsa</v>
      </c>
      <c r="O326" t="str">
        <f t="shared" si="17"/>
        <v>Medium</v>
      </c>
      <c r="P326" t="str">
        <f>_xlfn.XLOOKUP(orders!C326,customers!$A$1:$A$1001,customers!$I$1:$I$1001,,0)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6">
        <f>INDEX(products!$A$1:$G$49,MATCH(orders!$D327,products!$A$1:$A$49,0),MATCH(L$1,products!$A$1:$G$1,0))</f>
        <v>29.784999999999997</v>
      </c>
      <c r="M327" s="6">
        <f t="shared" si="15"/>
        <v>29.784999999999997</v>
      </c>
      <c r="N327" t="str">
        <f t="shared" si="16"/>
        <v>Arabica</v>
      </c>
      <c r="O327" t="str">
        <f t="shared" si="17"/>
        <v>Light</v>
      </c>
      <c r="P327" t="str">
        <f>_xlfn.XLOOKUP(orders!C327,customers!$A$1:$A$1001,customers!$I$1:$I$1001,,0)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6">
        <f>INDEX(products!$A$1:$G$49,MATCH(orders!$D328,products!$A$1:$A$49,0),MATCH(L$1,products!$A$1:$G$1,0))</f>
        <v>8.9499999999999993</v>
      </c>
      <c r="M328" s="6">
        <f t="shared" si="15"/>
        <v>44.75</v>
      </c>
      <c r="N328" t="str">
        <f t="shared" si="16"/>
        <v>Robusta</v>
      </c>
      <c r="O328" t="str">
        <f t="shared" si="17"/>
        <v>Dark</v>
      </c>
      <c r="P328" t="str">
        <f>_xlfn.XLOOKUP(orders!C328,customers!$A$1:$A$1001,customers!$I$1:$I$1001,,0)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6">
        <f>INDEX(products!$A$1:$G$49,MATCH(orders!$D329,products!$A$1:$A$49,0),MATCH(L$1,products!$A$1:$G$1,0))</f>
        <v>8.9499999999999993</v>
      </c>
      <c r="M329" s="6">
        <f t="shared" si="15"/>
        <v>44.75</v>
      </c>
      <c r="N329" t="str">
        <f t="shared" si="16"/>
        <v>Robusta</v>
      </c>
      <c r="O329" t="str">
        <f t="shared" si="17"/>
        <v>Dark</v>
      </c>
      <c r="P329" t="str">
        <f>_xlfn.XLOOKUP(orders!C329,customers!$A$1:$A$1001,customers!$I$1:$I$1001,,0)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6">
        <f>INDEX(products!$A$1:$G$49,MATCH(orders!$D330,products!$A$1:$A$49,0),MATCH(L$1,products!$A$1:$G$1,0))</f>
        <v>9.51</v>
      </c>
      <c r="M330" s="6">
        <f t="shared" si="15"/>
        <v>38.04</v>
      </c>
      <c r="N330" t="str">
        <f t="shared" si="16"/>
        <v>Liberica</v>
      </c>
      <c r="O330" t="str">
        <f t="shared" si="17"/>
        <v>Light</v>
      </c>
      <c r="P330" t="str">
        <f>_xlfn.XLOOKUP(orders!C330,customers!$A$1:$A$1001,customers!$I$1:$I$1001,,0)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6">
        <f>INDEX(products!$A$1:$G$49,MATCH(orders!$D331,products!$A$1:$A$49,0),MATCH(L$1,products!$A$1:$G$1,0))</f>
        <v>5.3699999999999992</v>
      </c>
      <c r="M331" s="6">
        <f t="shared" si="15"/>
        <v>21.479999999999997</v>
      </c>
      <c r="N331" t="str">
        <f t="shared" si="16"/>
        <v>Robusta</v>
      </c>
      <c r="O331" t="str">
        <f t="shared" si="17"/>
        <v>Dark</v>
      </c>
      <c r="P331" t="str">
        <f>_xlfn.XLOOKUP(orders!C331,customers!$A$1:$A$1001,customers!$I$1:$I$1001,,0)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6">
        <f>INDEX(products!$A$1:$G$49,MATCH(orders!$D332,products!$A$1:$A$49,0),MATCH(L$1,products!$A$1:$G$1,0))</f>
        <v>5.3699999999999992</v>
      </c>
      <c r="M332" s="6">
        <f t="shared" si="15"/>
        <v>16.11</v>
      </c>
      <c r="N332" t="str">
        <f t="shared" si="16"/>
        <v>Robusta</v>
      </c>
      <c r="O332" t="str">
        <f t="shared" si="17"/>
        <v>Dark</v>
      </c>
      <c r="P332" t="str">
        <f>_xlfn.XLOOKUP(orders!C332,customers!$A$1:$A$1001,customers!$I$1:$I$1001,,0)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6">
        <f>INDEX(products!$A$1:$G$49,MATCH(orders!$D333,products!$A$1:$A$49,0),MATCH(L$1,products!$A$1:$G$1,0))</f>
        <v>22.884999999999998</v>
      </c>
      <c r="M333" s="6">
        <f t="shared" si="15"/>
        <v>22.884999999999998</v>
      </c>
      <c r="N333" t="str">
        <f t="shared" si="16"/>
        <v>Robusta</v>
      </c>
      <c r="O333" t="str">
        <f t="shared" si="17"/>
        <v>Medium</v>
      </c>
      <c r="P333" t="str">
        <f>_xlfn.XLOOKUP(orders!C333,customers!$A$1:$A$1001,customers!$I$1:$I$1001,,0)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6">
        <f>INDEX(products!$A$1:$G$49,MATCH(orders!$D334,products!$A$1:$A$49,0),MATCH(L$1,products!$A$1:$G$1,0))</f>
        <v>5.97</v>
      </c>
      <c r="M334" s="6">
        <f t="shared" si="15"/>
        <v>17.91</v>
      </c>
      <c r="N334" t="str">
        <f t="shared" si="16"/>
        <v>Arabica</v>
      </c>
      <c r="O334" t="str">
        <f t="shared" si="17"/>
        <v>Dark</v>
      </c>
      <c r="P334" t="str">
        <f>_xlfn.XLOOKUP(orders!C334,customers!$A$1:$A$1001,customers!$I$1:$I$1001,,0)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6">
        <f>INDEX(products!$A$1:$G$49,MATCH(orders!$D335,products!$A$1:$A$49,0),MATCH(L$1,products!$A$1:$G$1,0))</f>
        <v>5.97</v>
      </c>
      <c r="M335" s="6">
        <f t="shared" si="15"/>
        <v>23.88</v>
      </c>
      <c r="N335" t="str">
        <f t="shared" si="16"/>
        <v>Robusta</v>
      </c>
      <c r="O335" t="str">
        <f t="shared" si="17"/>
        <v>Medium</v>
      </c>
      <c r="P335" t="str">
        <f>_xlfn.XLOOKUP(orders!C335,customers!$A$1:$A$1001,customers!$I$1:$I$1001,,0)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6">
        <f>INDEX(products!$A$1:$G$49,MATCH(orders!$D336,products!$A$1:$A$49,0),MATCH(L$1,products!$A$1:$G$1,0))</f>
        <v>11.95</v>
      </c>
      <c r="M336" s="6">
        <f t="shared" si="15"/>
        <v>59.75</v>
      </c>
      <c r="N336" t="str">
        <f t="shared" si="16"/>
        <v>Robusta</v>
      </c>
      <c r="O336" t="str">
        <f t="shared" si="17"/>
        <v>Light</v>
      </c>
      <c r="P336" t="str">
        <f>_xlfn.XLOOKUP(orders!C336,customers!$A$1:$A$1001,customers!$I$1:$I$1001,,0)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6">
        <f>INDEX(products!$A$1:$G$49,MATCH(orders!$D337,products!$A$1:$A$49,0),MATCH(L$1,products!$A$1:$G$1,0))</f>
        <v>4.7549999999999999</v>
      </c>
      <c r="M337" s="6">
        <f t="shared" si="15"/>
        <v>28.53</v>
      </c>
      <c r="N337" t="str">
        <f t="shared" si="16"/>
        <v>Liberica</v>
      </c>
      <c r="O337" t="str">
        <f t="shared" si="17"/>
        <v>Light</v>
      </c>
      <c r="P337" t="str">
        <f>_xlfn.XLOOKUP(orders!C337,customers!$A$1:$A$1001,customers!$I$1:$I$1001,,0)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6">
        <f>INDEX(products!$A$1:$G$49,MATCH(orders!$D338,products!$A$1:$A$49,0),MATCH(L$1,products!$A$1:$G$1,0))</f>
        <v>11.25</v>
      </c>
      <c r="M338" s="6">
        <f t="shared" si="15"/>
        <v>45</v>
      </c>
      <c r="N338" t="str">
        <f t="shared" si="16"/>
        <v>Arabica</v>
      </c>
      <c r="O338" t="str">
        <f t="shared" si="17"/>
        <v>Medium</v>
      </c>
      <c r="P338" t="str">
        <f>_xlfn.XLOOKUP(orders!C338,customers!$A$1:$A$1001,customers!$I$1:$I$1001,,0)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6">
        <f>INDEX(products!$A$1:$G$49,MATCH(orders!$D339,products!$A$1:$A$49,0),MATCH(L$1,products!$A$1:$G$1,0))</f>
        <v>27.945</v>
      </c>
      <c r="M339" s="6">
        <f t="shared" si="15"/>
        <v>55.89</v>
      </c>
      <c r="N339" t="str">
        <f t="shared" si="16"/>
        <v>Excelsa</v>
      </c>
      <c r="O339" t="str">
        <f t="shared" si="17"/>
        <v>Dark</v>
      </c>
      <c r="P339" t="str">
        <f>_xlfn.XLOOKUP(orders!C339,customers!$A$1:$A$1001,customers!$I$1:$I$1001,,0)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6">
        <f>INDEX(products!$A$1:$G$49,MATCH(orders!$D340,products!$A$1:$A$49,0),MATCH(L$1,products!$A$1:$G$1,0))</f>
        <v>14.85</v>
      </c>
      <c r="M340" s="6">
        <f t="shared" si="15"/>
        <v>59.4</v>
      </c>
      <c r="N340" t="str">
        <f t="shared" si="16"/>
        <v>Excelsa</v>
      </c>
      <c r="O340" t="str">
        <f t="shared" si="17"/>
        <v>Light</v>
      </c>
      <c r="P340" t="str">
        <f>_xlfn.XLOOKUP(orders!C340,customers!$A$1:$A$1001,customers!$I$1:$I$1001,,0)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6">
        <f>INDEX(products!$A$1:$G$49,MATCH(orders!$D341,products!$A$1:$A$49,0),MATCH(L$1,products!$A$1:$G$1,0))</f>
        <v>3.645</v>
      </c>
      <c r="M341" s="6">
        <f t="shared" si="15"/>
        <v>7.29</v>
      </c>
      <c r="N341" t="str">
        <f t="shared" si="16"/>
        <v>Excelsa</v>
      </c>
      <c r="O341" t="str">
        <f t="shared" si="17"/>
        <v>Dark</v>
      </c>
      <c r="P341" t="str">
        <f>_xlfn.XLOOKUP(orders!C341,customers!$A$1:$A$1001,customers!$I$1:$I$1001,,0)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6">
        <f>INDEX(products!$A$1:$G$49,MATCH(orders!$D342,products!$A$1:$A$49,0),MATCH(L$1,products!$A$1:$G$1,0))</f>
        <v>7.29</v>
      </c>
      <c r="M342" s="6">
        <f t="shared" si="15"/>
        <v>7.29</v>
      </c>
      <c r="N342" t="str">
        <f t="shared" si="16"/>
        <v>Excelsa</v>
      </c>
      <c r="O342" t="str">
        <f t="shared" si="17"/>
        <v>Dark</v>
      </c>
      <c r="P342" t="str">
        <f>_xlfn.XLOOKUP(orders!C342,customers!$A$1:$A$1001,customers!$I$1:$I$1001,,0)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6">
        <f>INDEX(products!$A$1:$G$49,MATCH(orders!$D343,products!$A$1:$A$49,0),MATCH(L$1,products!$A$1:$G$1,0))</f>
        <v>8.91</v>
      </c>
      <c r="M343" s="6">
        <f t="shared" si="15"/>
        <v>17.82</v>
      </c>
      <c r="N343" t="str">
        <f t="shared" si="16"/>
        <v>Excelsa</v>
      </c>
      <c r="O343" t="str">
        <f t="shared" si="17"/>
        <v>Light</v>
      </c>
      <c r="P343" t="str">
        <f>_xlfn.XLOOKUP(orders!C343,customers!$A$1:$A$1001,customers!$I$1:$I$1001,,0)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6">
        <f>INDEX(products!$A$1:$G$49,MATCH(orders!$D344,products!$A$1:$A$49,0),MATCH(L$1,products!$A$1:$G$1,0))</f>
        <v>7.77</v>
      </c>
      <c r="M344" s="6">
        <f t="shared" si="15"/>
        <v>38.849999999999994</v>
      </c>
      <c r="N344" t="str">
        <f t="shared" si="16"/>
        <v>Liberica</v>
      </c>
      <c r="O344" t="str">
        <f t="shared" si="17"/>
        <v>Dark</v>
      </c>
      <c r="P344" t="str">
        <f>_xlfn.XLOOKUP(orders!C344,customers!$A$1:$A$1001,customers!$I$1:$I$1001,,0)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6">
        <f>INDEX(products!$A$1:$G$49,MATCH(orders!$D345,products!$A$1:$A$49,0),MATCH(L$1,products!$A$1:$G$1,0))</f>
        <v>5.3699999999999992</v>
      </c>
      <c r="M345" s="6">
        <f t="shared" si="15"/>
        <v>32.22</v>
      </c>
      <c r="N345" t="str">
        <f t="shared" si="16"/>
        <v>Robusta</v>
      </c>
      <c r="O345" t="str">
        <f t="shared" si="17"/>
        <v>Dark</v>
      </c>
      <c r="P345" t="str">
        <f>_xlfn.XLOOKUP(orders!C345,customers!$A$1:$A$1001,customers!$I$1:$I$1001,,0)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6">
        <f>INDEX(products!$A$1:$G$49,MATCH(orders!$D346,products!$A$1:$A$49,0),MATCH(L$1,products!$A$1:$G$1,0))</f>
        <v>9.9499999999999993</v>
      </c>
      <c r="M346" s="6">
        <f t="shared" si="15"/>
        <v>19.899999999999999</v>
      </c>
      <c r="N346" t="str">
        <f t="shared" si="16"/>
        <v>Robusta</v>
      </c>
      <c r="O346" t="str">
        <f t="shared" si="17"/>
        <v>Medium</v>
      </c>
      <c r="P346" t="str">
        <f>_xlfn.XLOOKUP(orders!C346,customers!$A$1:$A$1001,customers!$I$1:$I$1001,,0)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6">
        <f>INDEX(products!$A$1:$G$49,MATCH(orders!$D347,products!$A$1:$A$49,0),MATCH(L$1,products!$A$1:$G$1,0))</f>
        <v>11.95</v>
      </c>
      <c r="M347" s="6">
        <f t="shared" si="15"/>
        <v>59.75</v>
      </c>
      <c r="N347" t="str">
        <f t="shared" si="16"/>
        <v>Robusta</v>
      </c>
      <c r="O347" t="str">
        <f t="shared" si="17"/>
        <v>Light</v>
      </c>
      <c r="P347" t="str">
        <f>_xlfn.XLOOKUP(orders!C347,customers!$A$1:$A$1001,customers!$I$1:$I$1001,,0)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6">
        <f>INDEX(products!$A$1:$G$49,MATCH(orders!$D348,products!$A$1:$A$49,0),MATCH(L$1,products!$A$1:$G$1,0))</f>
        <v>7.77</v>
      </c>
      <c r="M348" s="6">
        <f t="shared" si="15"/>
        <v>23.31</v>
      </c>
      <c r="N348" t="str">
        <f t="shared" si="16"/>
        <v>Arabica</v>
      </c>
      <c r="O348" t="str">
        <f t="shared" si="17"/>
        <v>Light</v>
      </c>
      <c r="P348" t="str">
        <f>_xlfn.XLOOKUP(orders!C348,customers!$A$1:$A$1001,customers!$I$1:$I$1001,,0)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6">
        <f>INDEX(products!$A$1:$G$49,MATCH(orders!$D349,products!$A$1:$A$49,0),MATCH(L$1,products!$A$1:$G$1,0))</f>
        <v>14.55</v>
      </c>
      <c r="M349" s="6">
        <f t="shared" si="15"/>
        <v>43.650000000000006</v>
      </c>
      <c r="N349" t="str">
        <f t="shared" si="16"/>
        <v>Liberica</v>
      </c>
      <c r="O349" t="str">
        <f t="shared" si="17"/>
        <v>Medium</v>
      </c>
      <c r="P349" t="str">
        <f>_xlfn.XLOOKUP(orders!C349,customers!$A$1:$A$1001,customers!$I$1:$I$1001,,0)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6">
        <f>INDEX(products!$A$1:$G$49,MATCH(orders!$D350,products!$A$1:$A$49,0),MATCH(L$1,products!$A$1:$G$1,0))</f>
        <v>34.154999999999994</v>
      </c>
      <c r="M350" s="6">
        <f t="shared" si="15"/>
        <v>204.92999999999995</v>
      </c>
      <c r="N350" t="str">
        <f t="shared" si="16"/>
        <v>Excelsa</v>
      </c>
      <c r="O350" t="str">
        <f t="shared" si="17"/>
        <v>Light</v>
      </c>
      <c r="P350" t="str">
        <f>_xlfn.XLOOKUP(orders!C350,customers!$A$1:$A$1001,customers!$I$1:$I$1001,,0)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6">
        <f>INDEX(products!$A$1:$G$49,MATCH(orders!$D351,products!$A$1:$A$49,0),MATCH(L$1,products!$A$1:$G$1,0))</f>
        <v>3.5849999999999995</v>
      </c>
      <c r="M351" s="6">
        <f t="shared" si="15"/>
        <v>14.339999999999998</v>
      </c>
      <c r="N351" t="str">
        <f t="shared" si="16"/>
        <v>Robusta</v>
      </c>
      <c r="O351" t="str">
        <f t="shared" si="17"/>
        <v>Light</v>
      </c>
      <c r="P351" t="str">
        <f>_xlfn.XLOOKUP(orders!C351,customers!$A$1:$A$1001,customers!$I$1:$I$1001,,0)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6">
        <f>INDEX(products!$A$1:$G$49,MATCH(orders!$D352,products!$A$1:$A$49,0),MATCH(L$1,products!$A$1:$G$1,0))</f>
        <v>5.97</v>
      </c>
      <c r="M352" s="6">
        <f t="shared" si="15"/>
        <v>23.88</v>
      </c>
      <c r="N352" t="str">
        <f t="shared" si="16"/>
        <v>Arabica</v>
      </c>
      <c r="O352" t="str">
        <f t="shared" si="17"/>
        <v>Dark</v>
      </c>
      <c r="P352" t="str">
        <f>_xlfn.XLOOKUP(orders!C352,customers!$A$1:$A$1001,customers!$I$1:$I$1001,,0)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6">
        <f>INDEX(products!$A$1:$G$49,MATCH(orders!$D353,products!$A$1:$A$49,0),MATCH(L$1,products!$A$1:$G$1,0))</f>
        <v>11.25</v>
      </c>
      <c r="M353" s="6">
        <f t="shared" si="15"/>
        <v>22.5</v>
      </c>
      <c r="N353" t="str">
        <f t="shared" si="16"/>
        <v>Arabica</v>
      </c>
      <c r="O353" t="str">
        <f t="shared" si="17"/>
        <v>Medium</v>
      </c>
      <c r="P353" t="str">
        <f>_xlfn.XLOOKUP(orders!C353,customers!$A$1:$A$1001,customers!$I$1:$I$1001,,0)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6">
        <f>INDEX(products!$A$1:$G$49,MATCH(orders!$D354,products!$A$1:$A$49,0),MATCH(L$1,products!$A$1:$G$1,0))</f>
        <v>7.29</v>
      </c>
      <c r="M354" s="6">
        <f t="shared" si="15"/>
        <v>36.450000000000003</v>
      </c>
      <c r="N354" t="str">
        <f t="shared" si="16"/>
        <v>Excelsa</v>
      </c>
      <c r="O354" t="str">
        <f t="shared" si="17"/>
        <v>Dark</v>
      </c>
      <c r="P354" t="str">
        <f>_xlfn.XLOOKUP(orders!C354,customers!$A$1:$A$1001,customers!$I$1:$I$1001,,0)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6">
        <f>INDEX(products!$A$1:$G$49,MATCH(orders!$D355,products!$A$1:$A$49,0),MATCH(L$1,products!$A$1:$G$1,0))</f>
        <v>6.75</v>
      </c>
      <c r="M355" s="6">
        <f t="shared" si="15"/>
        <v>27</v>
      </c>
      <c r="N355" t="str">
        <f t="shared" si="16"/>
        <v>Arabica</v>
      </c>
      <c r="O355" t="str">
        <f t="shared" si="17"/>
        <v>Medium</v>
      </c>
      <c r="P355" t="str">
        <f>_xlfn.XLOOKUP(orders!C355,customers!$A$1:$A$1001,customers!$I$1:$I$1001,,0)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6">
        <f>INDEX(products!$A$1:$G$49,MATCH(orders!$D356,products!$A$1:$A$49,0),MATCH(L$1,products!$A$1:$G$1,0))</f>
        <v>25.874999999999996</v>
      </c>
      <c r="M356" s="6">
        <f t="shared" si="15"/>
        <v>155.24999999999997</v>
      </c>
      <c r="N356" t="str">
        <f t="shared" si="16"/>
        <v>Arabica</v>
      </c>
      <c r="O356" t="str">
        <f t="shared" si="17"/>
        <v>Medium</v>
      </c>
      <c r="P356" t="str">
        <f>_xlfn.XLOOKUP(orders!C356,customers!$A$1:$A$1001,customers!$I$1:$I$1001,,0)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6">
        <f>INDEX(products!$A$1:$G$49,MATCH(orders!$D357,products!$A$1:$A$49,0),MATCH(L$1,products!$A$1:$G$1,0))</f>
        <v>22.884999999999998</v>
      </c>
      <c r="M357" s="6">
        <f t="shared" si="15"/>
        <v>114.42499999999998</v>
      </c>
      <c r="N357" t="str">
        <f t="shared" si="16"/>
        <v>Arabica</v>
      </c>
      <c r="O357" t="str">
        <f t="shared" si="17"/>
        <v>Dark</v>
      </c>
      <c r="P357" t="str">
        <f>_xlfn.XLOOKUP(orders!C357,customers!$A$1:$A$1001,customers!$I$1:$I$1001,,0)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6">
        <f>INDEX(products!$A$1:$G$49,MATCH(orders!$D358,products!$A$1:$A$49,0),MATCH(L$1,products!$A$1:$G$1,0))</f>
        <v>12.95</v>
      </c>
      <c r="M358" s="6">
        <f t="shared" si="15"/>
        <v>51.8</v>
      </c>
      <c r="N358" t="str">
        <f t="shared" si="16"/>
        <v>Liberica</v>
      </c>
      <c r="O358" t="str">
        <f t="shared" si="17"/>
        <v>Dark</v>
      </c>
      <c r="P358" t="str">
        <f>_xlfn.XLOOKUP(orders!C358,customers!$A$1:$A$1001,customers!$I$1:$I$1001,,0)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6">
        <f>INDEX(products!$A$1:$G$49,MATCH(orders!$D359,products!$A$1:$A$49,0),MATCH(L$1,products!$A$1:$G$1,0))</f>
        <v>25.874999999999996</v>
      </c>
      <c r="M359" s="6">
        <f t="shared" si="15"/>
        <v>155.24999999999997</v>
      </c>
      <c r="N359" t="str">
        <f t="shared" si="16"/>
        <v>Arabica</v>
      </c>
      <c r="O359" t="str">
        <f t="shared" si="17"/>
        <v>Medium</v>
      </c>
      <c r="P359" t="str">
        <f>_xlfn.XLOOKUP(orders!C359,customers!$A$1:$A$1001,customers!$I$1:$I$1001,,0)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6">
        <f>INDEX(products!$A$1:$G$49,MATCH(orders!$D360,products!$A$1:$A$49,0),MATCH(L$1,products!$A$1:$G$1,0))</f>
        <v>29.784999999999997</v>
      </c>
      <c r="M360" s="6">
        <f t="shared" si="15"/>
        <v>29.784999999999997</v>
      </c>
      <c r="N360" t="str">
        <f t="shared" si="16"/>
        <v>Arabica</v>
      </c>
      <c r="O360" t="str">
        <f t="shared" si="17"/>
        <v>Light</v>
      </c>
      <c r="P360" t="str">
        <f>_xlfn.XLOOKUP(orders!C360,customers!$A$1:$A$1001,customers!$I$1:$I$1001,,0)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6">
        <f>INDEX(products!$A$1:$G$49,MATCH(orders!$D361,products!$A$1:$A$49,0),MATCH(L$1,products!$A$1:$G$1,0))</f>
        <v>3.5849999999999995</v>
      </c>
      <c r="M361" s="6">
        <f t="shared" si="15"/>
        <v>21.509999999999998</v>
      </c>
      <c r="N361" t="str">
        <f t="shared" si="16"/>
        <v>Robusta</v>
      </c>
      <c r="O361" t="str">
        <f t="shared" si="17"/>
        <v>Light</v>
      </c>
      <c r="P361" t="str">
        <f>_xlfn.XLOOKUP(orders!C361,customers!$A$1:$A$1001,customers!$I$1:$I$1001,,0)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6">
        <f>INDEX(products!$A$1:$G$49,MATCH(orders!$D362,products!$A$1:$A$49,0),MATCH(L$1,products!$A$1:$G$1,0))</f>
        <v>20.584999999999997</v>
      </c>
      <c r="M362" s="6">
        <f t="shared" si="15"/>
        <v>41.169999999999995</v>
      </c>
      <c r="N362" t="str">
        <f t="shared" si="16"/>
        <v>Robusta</v>
      </c>
      <c r="O362" t="str">
        <f t="shared" si="17"/>
        <v>Dark</v>
      </c>
      <c r="P362" t="str">
        <f>_xlfn.XLOOKUP(orders!C362,customers!$A$1:$A$1001,customers!$I$1:$I$1001,,0)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6">
        <f>INDEX(products!$A$1:$G$49,MATCH(orders!$D363,products!$A$1:$A$49,0),MATCH(L$1,products!$A$1:$G$1,0))</f>
        <v>5.97</v>
      </c>
      <c r="M363" s="6">
        <f t="shared" si="15"/>
        <v>5.97</v>
      </c>
      <c r="N363" t="str">
        <f t="shared" si="16"/>
        <v>Robusta</v>
      </c>
      <c r="O363" t="str">
        <f t="shared" si="17"/>
        <v>Medium</v>
      </c>
      <c r="P363" t="str">
        <f>_xlfn.XLOOKUP(orders!C363,customers!$A$1:$A$1001,customers!$I$1:$I$1001,,0)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6">
        <f>INDEX(products!$A$1:$G$49,MATCH(orders!$D364,products!$A$1:$A$49,0),MATCH(L$1,products!$A$1:$G$1,0))</f>
        <v>14.85</v>
      </c>
      <c r="M364" s="6">
        <f t="shared" si="15"/>
        <v>74.25</v>
      </c>
      <c r="N364" t="str">
        <f t="shared" si="16"/>
        <v>Excelsa</v>
      </c>
      <c r="O364" t="str">
        <f t="shared" si="17"/>
        <v>Light</v>
      </c>
      <c r="P364" t="str">
        <f>_xlfn.XLOOKUP(orders!C364,customers!$A$1:$A$1001,customers!$I$1:$I$1001,,0)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6">
        <f>INDEX(products!$A$1:$G$49,MATCH(orders!$D365,products!$A$1:$A$49,0),MATCH(L$1,products!$A$1:$G$1,0))</f>
        <v>14.55</v>
      </c>
      <c r="M365" s="6">
        <f t="shared" si="15"/>
        <v>87.300000000000011</v>
      </c>
      <c r="N365" t="str">
        <f t="shared" si="16"/>
        <v>Liberica</v>
      </c>
      <c r="O365" t="str">
        <f t="shared" si="17"/>
        <v>Medium</v>
      </c>
      <c r="P365" t="str">
        <f>_xlfn.XLOOKUP(orders!C365,customers!$A$1:$A$1001,customers!$I$1:$I$1001,,0)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6">
        <f>INDEX(products!$A$1:$G$49,MATCH(orders!$D366,products!$A$1:$A$49,0),MATCH(L$1,products!$A$1:$G$1,0))</f>
        <v>12.15</v>
      </c>
      <c r="M366" s="6">
        <f t="shared" si="15"/>
        <v>72.900000000000006</v>
      </c>
      <c r="N366" t="str">
        <f t="shared" si="16"/>
        <v>Excelsa</v>
      </c>
      <c r="O366" t="str">
        <f t="shared" si="17"/>
        <v>Dark</v>
      </c>
      <c r="P366" t="str">
        <f>_xlfn.XLOOKUP(orders!C366,customers!$A$1:$A$1001,customers!$I$1:$I$1001,,0)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6">
        <f>INDEX(products!$A$1:$G$49,MATCH(orders!$D367,products!$A$1:$A$49,0),MATCH(L$1,products!$A$1:$G$1,0))</f>
        <v>7.77</v>
      </c>
      <c r="M367" s="6">
        <f t="shared" si="15"/>
        <v>7.77</v>
      </c>
      <c r="N367" t="str">
        <f t="shared" si="16"/>
        <v>Liberica</v>
      </c>
      <c r="O367" t="str">
        <f t="shared" si="17"/>
        <v>Dark</v>
      </c>
      <c r="P367" t="str">
        <f>_xlfn.XLOOKUP(orders!C367,customers!$A$1:$A$1001,customers!$I$1:$I$1001,,0)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6">
        <f>INDEX(products!$A$1:$G$49,MATCH(orders!$D368,products!$A$1:$A$49,0),MATCH(L$1,products!$A$1:$G$1,0))</f>
        <v>7.29</v>
      </c>
      <c r="M368" s="6">
        <f t="shared" si="15"/>
        <v>43.74</v>
      </c>
      <c r="N368" t="str">
        <f t="shared" si="16"/>
        <v>Excelsa</v>
      </c>
      <c r="O368" t="str">
        <f t="shared" si="17"/>
        <v>Dark</v>
      </c>
      <c r="P368" t="str">
        <f>_xlfn.XLOOKUP(orders!C368,customers!$A$1:$A$1001,customers!$I$1:$I$1001,,0)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6">
        <f>INDEX(products!$A$1:$G$49,MATCH(orders!$D369,products!$A$1:$A$49,0),MATCH(L$1,products!$A$1:$G$1,0))</f>
        <v>4.3650000000000002</v>
      </c>
      <c r="M369" s="6">
        <f t="shared" si="15"/>
        <v>8.73</v>
      </c>
      <c r="N369" t="str">
        <f t="shared" si="16"/>
        <v>Liberica</v>
      </c>
      <c r="O369" t="str">
        <f t="shared" si="17"/>
        <v>Medium</v>
      </c>
      <c r="P369" t="str">
        <f>_xlfn.XLOOKUP(orders!C369,customers!$A$1:$A$1001,customers!$I$1:$I$1001,,0)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6">
        <f>INDEX(products!$A$1:$G$49,MATCH(orders!$D370,products!$A$1:$A$49,0),MATCH(L$1,products!$A$1:$G$1,0))</f>
        <v>31.624999999999996</v>
      </c>
      <c r="M370" s="6">
        <f t="shared" si="15"/>
        <v>63.249999999999993</v>
      </c>
      <c r="N370" t="str">
        <f t="shared" si="16"/>
        <v>Excelsa</v>
      </c>
      <c r="O370" t="str">
        <f t="shared" si="17"/>
        <v>Medium</v>
      </c>
      <c r="P370" t="str">
        <f>_xlfn.XLOOKUP(orders!C370,customers!$A$1:$A$1001,customers!$I$1:$I$1001,,0)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6">
        <f>INDEX(products!$A$1:$G$49,MATCH(orders!$D371,products!$A$1:$A$49,0),MATCH(L$1,products!$A$1:$G$1,0))</f>
        <v>8.91</v>
      </c>
      <c r="M371" s="6">
        <f t="shared" si="15"/>
        <v>8.91</v>
      </c>
      <c r="N371" t="str">
        <f t="shared" si="16"/>
        <v>Excelsa</v>
      </c>
      <c r="O371" t="str">
        <f t="shared" si="17"/>
        <v>Light</v>
      </c>
      <c r="P371" t="str">
        <f>_xlfn.XLOOKUP(orders!C371,customers!$A$1:$A$1001,customers!$I$1:$I$1001,,0)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6">
        <f>INDEX(products!$A$1:$G$49,MATCH(orders!$D372,products!$A$1:$A$49,0),MATCH(L$1,products!$A$1:$G$1,0))</f>
        <v>12.15</v>
      </c>
      <c r="M372" s="6">
        <f t="shared" si="15"/>
        <v>24.3</v>
      </c>
      <c r="N372" t="str">
        <f t="shared" si="16"/>
        <v>Excelsa</v>
      </c>
      <c r="O372" t="str">
        <f t="shared" si="17"/>
        <v>Dark</v>
      </c>
      <c r="P372" t="str">
        <f>_xlfn.XLOOKUP(orders!C372,customers!$A$1:$A$1001,customers!$I$1:$I$1001,,0)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6">
        <f>INDEX(products!$A$1:$G$49,MATCH(orders!$D373,products!$A$1:$A$49,0),MATCH(L$1,products!$A$1:$G$1,0))</f>
        <v>7.77</v>
      </c>
      <c r="M373" s="6">
        <f t="shared" si="15"/>
        <v>46.62</v>
      </c>
      <c r="N373" t="str">
        <f t="shared" si="16"/>
        <v>Arabica</v>
      </c>
      <c r="O373" t="str">
        <f t="shared" si="17"/>
        <v>Light</v>
      </c>
      <c r="P373" t="str">
        <f>_xlfn.XLOOKUP(orders!C373,customers!$A$1:$A$1001,customers!$I$1:$I$1001,,0)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6">
        <f>INDEX(products!$A$1:$G$49,MATCH(orders!$D374,products!$A$1:$A$49,0),MATCH(L$1,products!$A$1:$G$1,0))</f>
        <v>7.169999999999999</v>
      </c>
      <c r="M374" s="6">
        <f t="shared" si="15"/>
        <v>43.019999999999996</v>
      </c>
      <c r="N374" t="str">
        <f t="shared" si="16"/>
        <v>Robusta</v>
      </c>
      <c r="O374" t="str">
        <f t="shared" si="17"/>
        <v>Light</v>
      </c>
      <c r="P374" t="str">
        <f>_xlfn.XLOOKUP(orders!C374,customers!$A$1:$A$1001,customers!$I$1:$I$1001,,0)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6">
        <f>INDEX(products!$A$1:$G$49,MATCH(orders!$D375,products!$A$1:$A$49,0),MATCH(L$1,products!$A$1:$G$1,0))</f>
        <v>5.97</v>
      </c>
      <c r="M375" s="6">
        <f t="shared" si="15"/>
        <v>17.91</v>
      </c>
      <c r="N375" t="str">
        <f t="shared" si="16"/>
        <v>Arabica</v>
      </c>
      <c r="O375" t="str">
        <f t="shared" si="17"/>
        <v>Dark</v>
      </c>
      <c r="P375" t="str">
        <f>_xlfn.XLOOKUP(orders!C375,customers!$A$1:$A$1001,customers!$I$1:$I$1001,,0)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6">
        <f>INDEX(products!$A$1:$G$49,MATCH(orders!$D376,products!$A$1:$A$49,0),MATCH(L$1,products!$A$1:$G$1,0))</f>
        <v>9.51</v>
      </c>
      <c r="M376" s="6">
        <f t="shared" si="15"/>
        <v>38.04</v>
      </c>
      <c r="N376" t="str">
        <f t="shared" si="16"/>
        <v>Liberica</v>
      </c>
      <c r="O376" t="str">
        <f t="shared" si="17"/>
        <v>Light</v>
      </c>
      <c r="P376" t="str">
        <f>_xlfn.XLOOKUP(orders!C376,customers!$A$1:$A$1001,customers!$I$1:$I$1001,,0)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6">
        <f>INDEX(products!$A$1:$G$49,MATCH(orders!$D377,products!$A$1:$A$49,0),MATCH(L$1,products!$A$1:$G$1,0))</f>
        <v>3.375</v>
      </c>
      <c r="M377" s="6">
        <f t="shared" si="15"/>
        <v>6.75</v>
      </c>
      <c r="N377" t="str">
        <f t="shared" si="16"/>
        <v>Arabica</v>
      </c>
      <c r="O377" t="str">
        <f t="shared" si="17"/>
        <v>Medium</v>
      </c>
      <c r="P377" t="str">
        <f>_xlfn.XLOOKUP(orders!C377,customers!$A$1:$A$1001,customers!$I$1:$I$1001,,0)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6">
        <f>INDEX(products!$A$1:$G$49,MATCH(orders!$D378,products!$A$1:$A$49,0),MATCH(L$1,products!$A$1:$G$1,0))</f>
        <v>5.97</v>
      </c>
      <c r="M378" s="6">
        <f t="shared" si="15"/>
        <v>5.97</v>
      </c>
      <c r="N378" t="str">
        <f t="shared" si="16"/>
        <v>Robusta</v>
      </c>
      <c r="O378" t="str">
        <f t="shared" si="17"/>
        <v>Medium</v>
      </c>
      <c r="P378" t="str">
        <f>_xlfn.XLOOKUP(orders!C378,customers!$A$1:$A$1001,customers!$I$1:$I$1001,,0)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6">
        <f>INDEX(products!$A$1:$G$49,MATCH(orders!$D379,products!$A$1:$A$49,0),MATCH(L$1,products!$A$1:$G$1,0))</f>
        <v>2.6849999999999996</v>
      </c>
      <c r="M379" s="6">
        <f t="shared" si="15"/>
        <v>8.0549999999999997</v>
      </c>
      <c r="N379" t="str">
        <f t="shared" si="16"/>
        <v>Robusta</v>
      </c>
      <c r="O379" t="str">
        <f t="shared" si="17"/>
        <v>Dark</v>
      </c>
      <c r="P379" t="str">
        <f>_xlfn.XLOOKUP(orders!C379,customers!$A$1:$A$1001,customers!$I$1:$I$1001,,0)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6">
        <f>INDEX(products!$A$1:$G$49,MATCH(orders!$D380,products!$A$1:$A$49,0),MATCH(L$1,products!$A$1:$G$1,0))</f>
        <v>7.77</v>
      </c>
      <c r="M380" s="6">
        <f t="shared" si="15"/>
        <v>23.31</v>
      </c>
      <c r="N380" t="str">
        <f t="shared" si="16"/>
        <v>Arabica</v>
      </c>
      <c r="O380" t="str">
        <f t="shared" si="17"/>
        <v>Light</v>
      </c>
      <c r="P380" t="str">
        <f>_xlfn.XLOOKUP(orders!C380,customers!$A$1:$A$1001,customers!$I$1:$I$1001,,0)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6">
        <f>INDEX(products!$A$1:$G$49,MATCH(orders!$D381,products!$A$1:$A$49,0),MATCH(L$1,products!$A$1:$G$1,0))</f>
        <v>7.169999999999999</v>
      </c>
      <c r="M381" s="6">
        <f t="shared" si="15"/>
        <v>43.019999999999996</v>
      </c>
      <c r="N381" t="str">
        <f t="shared" si="16"/>
        <v>Robusta</v>
      </c>
      <c r="O381" t="str">
        <f t="shared" si="17"/>
        <v>Light</v>
      </c>
      <c r="P381" t="str">
        <f>_xlfn.XLOOKUP(orders!C381,customers!$A$1:$A$1001,customers!$I$1:$I$1001,,0)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6">
        <f>INDEX(products!$A$1:$G$49,MATCH(orders!$D382,products!$A$1:$A$49,0),MATCH(L$1,products!$A$1:$G$1,0))</f>
        <v>7.77</v>
      </c>
      <c r="M382" s="6">
        <f t="shared" si="15"/>
        <v>23.31</v>
      </c>
      <c r="N382" t="str">
        <f t="shared" si="16"/>
        <v>Liberica</v>
      </c>
      <c r="O382" t="str">
        <f t="shared" si="17"/>
        <v>Dark</v>
      </c>
      <c r="P382" t="str">
        <f>_xlfn.XLOOKUP(orders!C382,customers!$A$1:$A$1001,customers!$I$1:$I$1001,,0)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6">
        <f>INDEX(products!$A$1:$G$49,MATCH(orders!$D383,products!$A$1:$A$49,0),MATCH(L$1,products!$A$1:$G$1,0))</f>
        <v>2.9849999999999999</v>
      </c>
      <c r="M383" s="6">
        <f t="shared" si="15"/>
        <v>14.924999999999999</v>
      </c>
      <c r="N383" t="str">
        <f t="shared" si="16"/>
        <v>Arabica</v>
      </c>
      <c r="O383" t="str">
        <f t="shared" si="17"/>
        <v>Dark</v>
      </c>
      <c r="P383" t="str">
        <f>_xlfn.XLOOKUP(orders!C383,customers!$A$1:$A$1001,customers!$I$1:$I$1001,,0)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6">
        <f>INDEX(products!$A$1:$G$49,MATCH(orders!$D384,products!$A$1:$A$49,0),MATCH(L$1,products!$A$1:$G$1,0))</f>
        <v>7.29</v>
      </c>
      <c r="M384" s="6">
        <f t="shared" si="15"/>
        <v>21.87</v>
      </c>
      <c r="N384" t="str">
        <f t="shared" si="16"/>
        <v>Excelsa</v>
      </c>
      <c r="O384" t="str">
        <f t="shared" si="17"/>
        <v>Dark</v>
      </c>
      <c r="P384" t="str">
        <f>_xlfn.XLOOKUP(orders!C384,customers!$A$1:$A$1001,customers!$I$1:$I$1001,,0)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6">
        <f>INDEX(products!$A$1:$G$49,MATCH(orders!$D385,products!$A$1:$A$49,0),MATCH(L$1,products!$A$1:$G$1,0))</f>
        <v>8.91</v>
      </c>
      <c r="M385" s="6">
        <f t="shared" si="15"/>
        <v>53.46</v>
      </c>
      <c r="N385" t="str">
        <f t="shared" si="16"/>
        <v>Excelsa</v>
      </c>
      <c r="O385" t="str">
        <f t="shared" si="17"/>
        <v>Light</v>
      </c>
      <c r="P385" t="str">
        <f>_xlfn.XLOOKUP(orders!C385,customers!$A$1:$A$1001,customers!$I$1:$I$1001,,0)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6">
        <f>INDEX(products!$A$1:$G$49,MATCH(orders!$D386,products!$A$1:$A$49,0),MATCH(L$1,products!$A$1:$G$1,0))</f>
        <v>29.784999999999997</v>
      </c>
      <c r="M386" s="6">
        <f t="shared" si="15"/>
        <v>119.13999999999999</v>
      </c>
      <c r="N386" t="str">
        <f t="shared" si="16"/>
        <v>Arabica</v>
      </c>
      <c r="O386" t="str">
        <f t="shared" si="17"/>
        <v>Light</v>
      </c>
      <c r="P386" t="str">
        <f>_xlfn.XLOOKUP(orders!C386,customers!$A$1:$A$1001,customers!$I$1:$I$1001,,0)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6">
        <f>INDEX(products!$A$1:$G$49,MATCH(orders!$D387,products!$A$1:$A$49,0),MATCH(L$1,products!$A$1:$G$1,0))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_xlfn.XLOOKUP(orders!C387,customers!$A$1:$A$1001,customers!$I$1:$I$1001,,0)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6">
        <f>INDEX(products!$A$1:$G$49,MATCH(orders!$D388,products!$A$1:$A$49,0),MATCH(L$1,products!$A$1:$G$1,0))</f>
        <v>2.9849999999999999</v>
      </c>
      <c r="M388" s="6">
        <f t="shared" si="18"/>
        <v>17.91</v>
      </c>
      <c r="N388" t="str">
        <f t="shared" si="19"/>
        <v>Arabica</v>
      </c>
      <c r="O388" t="str">
        <f t="shared" si="20"/>
        <v>Dark</v>
      </c>
      <c r="P388" t="str">
        <f>_xlfn.XLOOKUP(orders!C388,customers!$A$1:$A$1001,customers!$I$1:$I$1001,,0)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6">
        <f>INDEX(products!$A$1:$G$49,MATCH(orders!$D389,products!$A$1:$A$49,0),MATCH(L$1,products!$A$1:$G$1,0))</f>
        <v>14.85</v>
      </c>
      <c r="M389" s="6">
        <f t="shared" si="18"/>
        <v>74.25</v>
      </c>
      <c r="N389" t="str">
        <f t="shared" si="19"/>
        <v>Excelsa</v>
      </c>
      <c r="O389" t="str">
        <f t="shared" si="20"/>
        <v>Light</v>
      </c>
      <c r="P389" t="str">
        <f>_xlfn.XLOOKUP(orders!C389,customers!$A$1:$A$1001,customers!$I$1:$I$1001,,0)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6">
        <f>INDEX(products!$A$1:$G$49,MATCH(orders!$D390,products!$A$1:$A$49,0),MATCH(L$1,products!$A$1:$G$1,0))</f>
        <v>3.8849999999999998</v>
      </c>
      <c r="M390" s="6">
        <f t="shared" si="18"/>
        <v>11.654999999999999</v>
      </c>
      <c r="N390" t="str">
        <f t="shared" si="19"/>
        <v>Liberica</v>
      </c>
      <c r="O390" t="str">
        <f t="shared" si="20"/>
        <v>Dark</v>
      </c>
      <c r="P390" t="str">
        <f>_xlfn.XLOOKUP(orders!C390,customers!$A$1:$A$1001,customers!$I$1:$I$1001,,0)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6">
        <f>INDEX(products!$A$1:$G$49,MATCH(orders!$D391,products!$A$1:$A$49,0),MATCH(L$1,products!$A$1:$G$1,0))</f>
        <v>7.77</v>
      </c>
      <c r="M391" s="6">
        <f t="shared" si="18"/>
        <v>23.31</v>
      </c>
      <c r="N391" t="str">
        <f t="shared" si="19"/>
        <v>Liberica</v>
      </c>
      <c r="O391" t="str">
        <f t="shared" si="20"/>
        <v>Dark</v>
      </c>
      <c r="P391" t="str">
        <f>_xlfn.XLOOKUP(orders!C391,customers!$A$1:$A$1001,customers!$I$1:$I$1001,,0)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6">
        <f>INDEX(products!$A$1:$G$49,MATCH(orders!$D392,products!$A$1:$A$49,0),MATCH(L$1,products!$A$1:$G$1,0))</f>
        <v>7.29</v>
      </c>
      <c r="M392" s="6">
        <f t="shared" si="18"/>
        <v>14.58</v>
      </c>
      <c r="N392" t="str">
        <f t="shared" si="19"/>
        <v>Excelsa</v>
      </c>
      <c r="O392" t="str">
        <f t="shared" si="20"/>
        <v>Dark</v>
      </c>
      <c r="P392" t="str">
        <f>_xlfn.XLOOKUP(orders!C392,customers!$A$1:$A$1001,customers!$I$1:$I$1001,,0)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6">
        <f>INDEX(products!$A$1:$G$49,MATCH(orders!$D393,products!$A$1:$A$49,0),MATCH(L$1,products!$A$1:$G$1,0))</f>
        <v>6.75</v>
      </c>
      <c r="M393" s="6">
        <f t="shared" si="18"/>
        <v>13.5</v>
      </c>
      <c r="N393" t="str">
        <f t="shared" si="19"/>
        <v>Arabica</v>
      </c>
      <c r="O393" t="str">
        <f t="shared" si="20"/>
        <v>Medium</v>
      </c>
      <c r="P393" t="str">
        <f>_xlfn.XLOOKUP(orders!C393,customers!$A$1:$A$1001,customers!$I$1:$I$1001,,0)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6">
        <f>INDEX(products!$A$1:$G$49,MATCH(orders!$D394,products!$A$1:$A$49,0),MATCH(L$1,products!$A$1:$G$1,0))</f>
        <v>14.85</v>
      </c>
      <c r="M394" s="6">
        <f t="shared" si="18"/>
        <v>89.1</v>
      </c>
      <c r="N394" t="str">
        <f t="shared" si="19"/>
        <v>Excelsa</v>
      </c>
      <c r="O394" t="str">
        <f t="shared" si="20"/>
        <v>Light</v>
      </c>
      <c r="P394" t="str">
        <f>_xlfn.XLOOKUP(orders!C394,customers!$A$1:$A$1001,customers!$I$1:$I$1001,,0)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6">
        <f>INDEX(products!$A$1:$G$49,MATCH(orders!$D395,products!$A$1:$A$49,0),MATCH(L$1,products!$A$1:$G$1,0))</f>
        <v>3.8849999999999998</v>
      </c>
      <c r="M395" s="6">
        <f t="shared" si="18"/>
        <v>3.8849999999999998</v>
      </c>
      <c r="N395" t="str">
        <f t="shared" si="19"/>
        <v>Arabica</v>
      </c>
      <c r="O395" t="str">
        <f t="shared" si="20"/>
        <v>Light</v>
      </c>
      <c r="P395" t="str">
        <f>_xlfn.XLOOKUP(orders!C395,customers!$A$1:$A$1001,customers!$I$1:$I$1001,,0)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6">
        <f>INDEX(products!$A$1:$G$49,MATCH(orders!$D396,products!$A$1:$A$49,0),MATCH(L$1,products!$A$1:$G$1,0))</f>
        <v>27.484999999999996</v>
      </c>
      <c r="M396" s="6">
        <f t="shared" si="18"/>
        <v>109.93999999999998</v>
      </c>
      <c r="N396" t="str">
        <f t="shared" si="19"/>
        <v>Robusta</v>
      </c>
      <c r="O396" t="str">
        <f t="shared" si="20"/>
        <v>Light</v>
      </c>
      <c r="P396" t="str">
        <f>_xlfn.XLOOKUP(orders!C396,customers!$A$1:$A$1001,customers!$I$1:$I$1001,,0)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6">
        <f>INDEX(products!$A$1:$G$49,MATCH(orders!$D397,products!$A$1:$A$49,0),MATCH(L$1,products!$A$1:$G$1,0))</f>
        <v>7.77</v>
      </c>
      <c r="M397" s="6">
        <f t="shared" si="18"/>
        <v>46.62</v>
      </c>
      <c r="N397" t="str">
        <f t="shared" si="19"/>
        <v>Liberica</v>
      </c>
      <c r="O397" t="str">
        <f t="shared" si="20"/>
        <v>Dark</v>
      </c>
      <c r="P397" t="str">
        <f>_xlfn.XLOOKUP(orders!C397,customers!$A$1:$A$1001,customers!$I$1:$I$1001,,0)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6">
        <f>INDEX(products!$A$1:$G$49,MATCH(orders!$D398,products!$A$1:$A$49,0),MATCH(L$1,products!$A$1:$G$1,0))</f>
        <v>7.77</v>
      </c>
      <c r="M398" s="6">
        <f t="shared" si="18"/>
        <v>38.849999999999994</v>
      </c>
      <c r="N398" t="str">
        <f t="shared" si="19"/>
        <v>Arabica</v>
      </c>
      <c r="O398" t="str">
        <f t="shared" si="20"/>
        <v>Light</v>
      </c>
      <c r="P398" t="str">
        <f>_xlfn.XLOOKUP(orders!C398,customers!$A$1:$A$1001,customers!$I$1:$I$1001,,0)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6">
        <f>INDEX(products!$A$1:$G$49,MATCH(orders!$D399,products!$A$1:$A$49,0),MATCH(L$1,products!$A$1:$G$1,0))</f>
        <v>7.77</v>
      </c>
      <c r="M399" s="6">
        <f t="shared" si="18"/>
        <v>31.08</v>
      </c>
      <c r="N399" t="str">
        <f t="shared" si="19"/>
        <v>Liberica</v>
      </c>
      <c r="O399" t="str">
        <f t="shared" si="20"/>
        <v>Dark</v>
      </c>
      <c r="P399" t="str">
        <f>_xlfn.XLOOKUP(orders!C399,customers!$A$1:$A$1001,customers!$I$1:$I$1001,,0)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6">
        <f>INDEX(products!$A$1:$G$49,MATCH(orders!$D400,products!$A$1:$A$49,0),MATCH(L$1,products!$A$1:$G$1,0))</f>
        <v>2.9849999999999999</v>
      </c>
      <c r="M400" s="6">
        <f t="shared" si="18"/>
        <v>17.91</v>
      </c>
      <c r="N400" t="str">
        <f t="shared" si="19"/>
        <v>Arabica</v>
      </c>
      <c r="O400" t="str">
        <f t="shared" si="20"/>
        <v>Dark</v>
      </c>
      <c r="P400" t="str">
        <f>_xlfn.XLOOKUP(orders!C400,customers!$A$1:$A$1001,customers!$I$1:$I$1001,,0)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6">
        <f>INDEX(products!$A$1:$G$49,MATCH(orders!$D401,products!$A$1:$A$49,0),MATCH(L$1,products!$A$1:$G$1,0))</f>
        <v>27.945</v>
      </c>
      <c r="M401" s="6">
        <f t="shared" si="18"/>
        <v>167.67000000000002</v>
      </c>
      <c r="N401" t="str">
        <f t="shared" si="19"/>
        <v>Excelsa</v>
      </c>
      <c r="O401" t="str">
        <f t="shared" si="20"/>
        <v>Dark</v>
      </c>
      <c r="P401" t="str">
        <f>_xlfn.XLOOKUP(orders!C401,customers!$A$1:$A$1001,customers!$I$1:$I$1001,,0)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6">
        <f>INDEX(products!$A$1:$G$49,MATCH(orders!$D402,products!$A$1:$A$49,0),MATCH(L$1,products!$A$1:$G$1,0))</f>
        <v>15.85</v>
      </c>
      <c r="M402" s="6">
        <f t="shared" si="18"/>
        <v>63.4</v>
      </c>
      <c r="N402" t="str">
        <f t="shared" si="19"/>
        <v>Liberica</v>
      </c>
      <c r="O402" t="str">
        <f t="shared" si="20"/>
        <v>Light</v>
      </c>
      <c r="P402" t="str">
        <f>_xlfn.XLOOKUP(orders!C402,customers!$A$1:$A$1001,customers!$I$1:$I$1001,,0)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6">
        <f>INDEX(products!$A$1:$G$49,MATCH(orders!$D403,products!$A$1:$A$49,0),MATCH(L$1,products!$A$1:$G$1,0))</f>
        <v>4.3650000000000002</v>
      </c>
      <c r="M403" s="6">
        <f t="shared" si="18"/>
        <v>8.73</v>
      </c>
      <c r="N403" t="str">
        <f t="shared" si="19"/>
        <v>Liberica</v>
      </c>
      <c r="O403" t="str">
        <f t="shared" si="20"/>
        <v>Medium</v>
      </c>
      <c r="P403" t="str">
        <f>_xlfn.XLOOKUP(orders!C403,customers!$A$1:$A$1001,customers!$I$1:$I$1001,,0)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6">
        <f>INDEX(products!$A$1:$G$49,MATCH(orders!$D404,products!$A$1:$A$49,0),MATCH(L$1,products!$A$1:$G$1,0))</f>
        <v>8.9499999999999993</v>
      </c>
      <c r="M404" s="6">
        <f t="shared" si="18"/>
        <v>26.849999999999998</v>
      </c>
      <c r="N404" t="str">
        <f t="shared" si="19"/>
        <v>Robusta</v>
      </c>
      <c r="O404" t="str">
        <f t="shared" si="20"/>
        <v>Dark</v>
      </c>
      <c r="P404" t="str">
        <f>_xlfn.XLOOKUP(orders!C404,customers!$A$1:$A$1001,customers!$I$1:$I$1001,,0)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6">
        <f>INDEX(products!$A$1:$G$49,MATCH(orders!$D405,products!$A$1:$A$49,0),MATCH(L$1,products!$A$1:$G$1,0))</f>
        <v>4.7549999999999999</v>
      </c>
      <c r="M405" s="6">
        <f t="shared" si="18"/>
        <v>9.51</v>
      </c>
      <c r="N405" t="str">
        <f t="shared" si="19"/>
        <v>Liberica</v>
      </c>
      <c r="O405" t="str">
        <f t="shared" si="20"/>
        <v>Light</v>
      </c>
      <c r="P405" t="str">
        <f>_xlfn.XLOOKUP(orders!C405,customers!$A$1:$A$1001,customers!$I$1:$I$1001,,0)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6">
        <f>INDEX(products!$A$1:$G$49,MATCH(orders!$D406,products!$A$1:$A$49,0),MATCH(L$1,products!$A$1:$G$1,0))</f>
        <v>9.9499999999999993</v>
      </c>
      <c r="M406" s="6">
        <f t="shared" si="18"/>
        <v>39.799999999999997</v>
      </c>
      <c r="N406" t="str">
        <f t="shared" si="19"/>
        <v>Arabica</v>
      </c>
      <c r="O406" t="str">
        <f t="shared" si="20"/>
        <v>Dark</v>
      </c>
      <c r="P406" t="str">
        <f>_xlfn.XLOOKUP(orders!C406,customers!$A$1:$A$1001,customers!$I$1:$I$1001,,0)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6">
        <f>INDEX(products!$A$1:$G$49,MATCH(orders!$D407,products!$A$1:$A$49,0),MATCH(L$1,products!$A$1:$G$1,0))</f>
        <v>8.25</v>
      </c>
      <c r="M407" s="6">
        <f t="shared" si="18"/>
        <v>24.75</v>
      </c>
      <c r="N407" t="str">
        <f t="shared" si="19"/>
        <v>Excelsa</v>
      </c>
      <c r="O407" t="str">
        <f t="shared" si="20"/>
        <v>Medium</v>
      </c>
      <c r="P407" t="str">
        <f>_xlfn.XLOOKUP(orders!C407,customers!$A$1:$A$1001,customers!$I$1:$I$1001,,0)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6">
        <f>INDEX(products!$A$1:$G$49,MATCH(orders!$D408,products!$A$1:$A$49,0),MATCH(L$1,products!$A$1:$G$1,0))</f>
        <v>13.75</v>
      </c>
      <c r="M408" s="6">
        <f t="shared" si="18"/>
        <v>68.75</v>
      </c>
      <c r="N408" t="str">
        <f t="shared" si="19"/>
        <v>Excelsa</v>
      </c>
      <c r="O408" t="str">
        <f t="shared" si="20"/>
        <v>Medium</v>
      </c>
      <c r="P408" t="str">
        <f>_xlfn.XLOOKUP(orders!C408,customers!$A$1:$A$1001,customers!$I$1:$I$1001,,0)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6">
        <f>INDEX(products!$A$1:$G$49,MATCH(orders!$D409,products!$A$1:$A$49,0),MATCH(L$1,products!$A$1:$G$1,0))</f>
        <v>8.25</v>
      </c>
      <c r="M409" s="6">
        <f t="shared" si="18"/>
        <v>49.5</v>
      </c>
      <c r="N409" t="str">
        <f t="shared" si="19"/>
        <v>Excelsa</v>
      </c>
      <c r="O409" t="str">
        <f t="shared" si="20"/>
        <v>Medium</v>
      </c>
      <c r="P409" t="str">
        <f>_xlfn.XLOOKUP(orders!C409,customers!$A$1:$A$1001,customers!$I$1:$I$1001,,0)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6">
        <f>INDEX(products!$A$1:$G$49,MATCH(orders!$D410,products!$A$1:$A$49,0),MATCH(L$1,products!$A$1:$G$1,0))</f>
        <v>25.874999999999996</v>
      </c>
      <c r="M410" s="6">
        <f t="shared" si="18"/>
        <v>51.749999999999993</v>
      </c>
      <c r="N410" t="str">
        <f t="shared" si="19"/>
        <v>Arabica</v>
      </c>
      <c r="O410" t="str">
        <f t="shared" si="20"/>
        <v>Medium</v>
      </c>
      <c r="P410" t="str">
        <f>_xlfn.XLOOKUP(orders!C410,customers!$A$1:$A$1001,customers!$I$1:$I$1001,,0)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6">
        <f>INDEX(products!$A$1:$G$49,MATCH(orders!$D411,products!$A$1:$A$49,0),MATCH(L$1,products!$A$1:$G$1,0))</f>
        <v>15.85</v>
      </c>
      <c r="M411" s="6">
        <f t="shared" si="18"/>
        <v>47.55</v>
      </c>
      <c r="N411" t="str">
        <f t="shared" si="19"/>
        <v>Liberica</v>
      </c>
      <c r="O411" t="str">
        <f t="shared" si="20"/>
        <v>Light</v>
      </c>
      <c r="P411" t="str">
        <f>_xlfn.XLOOKUP(orders!C411,customers!$A$1:$A$1001,customers!$I$1:$I$1001,,0)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6">
        <f>INDEX(products!$A$1:$G$49,MATCH(orders!$D412,products!$A$1:$A$49,0),MATCH(L$1,products!$A$1:$G$1,0))</f>
        <v>3.8849999999999998</v>
      </c>
      <c r="M412" s="6">
        <f t="shared" si="18"/>
        <v>15.54</v>
      </c>
      <c r="N412" t="str">
        <f t="shared" si="19"/>
        <v>Arabica</v>
      </c>
      <c r="O412" t="str">
        <f t="shared" si="20"/>
        <v>Light</v>
      </c>
      <c r="P412" t="str">
        <f>_xlfn.XLOOKUP(orders!C412,customers!$A$1:$A$1001,customers!$I$1:$I$1001,,0)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6">
        <f>INDEX(products!$A$1:$G$49,MATCH(orders!$D413,products!$A$1:$A$49,0),MATCH(L$1,products!$A$1:$G$1,0))</f>
        <v>14.55</v>
      </c>
      <c r="M413" s="6">
        <f t="shared" si="18"/>
        <v>87.300000000000011</v>
      </c>
      <c r="N413" t="str">
        <f t="shared" si="19"/>
        <v>Liberica</v>
      </c>
      <c r="O413" t="str">
        <f t="shared" si="20"/>
        <v>Medium</v>
      </c>
      <c r="P413" t="str">
        <f>_xlfn.XLOOKUP(orders!C413,customers!$A$1:$A$1001,customers!$I$1:$I$1001,,0)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6">
        <f>INDEX(products!$A$1:$G$49,MATCH(orders!$D414,products!$A$1:$A$49,0),MATCH(L$1,products!$A$1:$G$1,0))</f>
        <v>11.25</v>
      </c>
      <c r="M414" s="6">
        <f t="shared" si="18"/>
        <v>56.25</v>
      </c>
      <c r="N414" t="str">
        <f t="shared" si="19"/>
        <v>Arabica</v>
      </c>
      <c r="O414" t="str">
        <f t="shared" si="20"/>
        <v>Medium</v>
      </c>
      <c r="P414" t="str">
        <f>_xlfn.XLOOKUP(orders!C414,customers!$A$1:$A$1001,customers!$I$1:$I$1001,,0)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6">
        <f>INDEX(products!$A$1:$G$49,MATCH(orders!$D415,products!$A$1:$A$49,0),MATCH(L$1,products!$A$1:$G$1,0))</f>
        <v>36.454999999999998</v>
      </c>
      <c r="M415" s="6">
        <f t="shared" si="18"/>
        <v>36.454999999999998</v>
      </c>
      <c r="N415" t="str">
        <f t="shared" si="19"/>
        <v>Liberica</v>
      </c>
      <c r="O415" t="str">
        <f t="shared" si="20"/>
        <v>Light</v>
      </c>
      <c r="P415" t="str">
        <f>_xlfn.XLOOKUP(orders!C415,customers!$A$1:$A$1001,customers!$I$1:$I$1001,,0)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6">
        <f>INDEX(products!$A$1:$G$49,MATCH(orders!$D416,products!$A$1:$A$49,0),MATCH(L$1,products!$A$1:$G$1,0))</f>
        <v>3.5849999999999995</v>
      </c>
      <c r="M416" s="6">
        <f t="shared" si="18"/>
        <v>10.754999999999999</v>
      </c>
      <c r="N416" t="str">
        <f t="shared" si="19"/>
        <v>Robusta</v>
      </c>
      <c r="O416" t="str">
        <f t="shared" si="20"/>
        <v>Light</v>
      </c>
      <c r="P416" t="str">
        <f>_xlfn.XLOOKUP(orders!C416,customers!$A$1:$A$1001,customers!$I$1:$I$1001,,0)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6">
        <f>INDEX(products!$A$1:$G$49,MATCH(orders!$D417,products!$A$1:$A$49,0),MATCH(L$1,products!$A$1:$G$1,0))</f>
        <v>2.9849999999999999</v>
      </c>
      <c r="M417" s="6">
        <f t="shared" si="18"/>
        <v>8.9550000000000001</v>
      </c>
      <c r="N417" t="str">
        <f t="shared" si="19"/>
        <v>Robusta</v>
      </c>
      <c r="O417" t="str">
        <f t="shared" si="20"/>
        <v>Medium</v>
      </c>
      <c r="P417" t="str">
        <f>_xlfn.XLOOKUP(orders!C417,customers!$A$1:$A$1001,customers!$I$1:$I$1001,,0)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6">
        <f>INDEX(products!$A$1:$G$49,MATCH(orders!$D418,products!$A$1:$A$49,0),MATCH(L$1,products!$A$1:$G$1,0))</f>
        <v>7.77</v>
      </c>
      <c r="M418" s="6">
        <f t="shared" si="18"/>
        <v>23.31</v>
      </c>
      <c r="N418" t="str">
        <f t="shared" si="19"/>
        <v>Arabica</v>
      </c>
      <c r="O418" t="str">
        <f t="shared" si="20"/>
        <v>Light</v>
      </c>
      <c r="P418" t="str">
        <f>_xlfn.XLOOKUP(orders!C418,customers!$A$1:$A$1001,customers!$I$1:$I$1001,,0)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6">
        <f>INDEX(products!$A$1:$G$49,MATCH(orders!$D419,products!$A$1:$A$49,0),MATCH(L$1,products!$A$1:$G$1,0))</f>
        <v>29.784999999999997</v>
      </c>
      <c r="M419" s="6">
        <f t="shared" si="18"/>
        <v>29.784999999999997</v>
      </c>
      <c r="N419" t="str">
        <f t="shared" si="19"/>
        <v>Arabica</v>
      </c>
      <c r="O419" t="str">
        <f t="shared" si="20"/>
        <v>Light</v>
      </c>
      <c r="P419" t="str">
        <f>_xlfn.XLOOKUP(orders!C419,customers!$A$1:$A$1001,customers!$I$1:$I$1001,,0)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6">
        <f>INDEX(products!$A$1:$G$49,MATCH(orders!$D420,products!$A$1:$A$49,0),MATCH(L$1,products!$A$1:$G$1,0))</f>
        <v>29.784999999999997</v>
      </c>
      <c r="M420" s="6">
        <f t="shared" si="18"/>
        <v>148.92499999999998</v>
      </c>
      <c r="N420" t="str">
        <f t="shared" si="19"/>
        <v>Arabica</v>
      </c>
      <c r="O420" t="str">
        <f t="shared" si="20"/>
        <v>Light</v>
      </c>
      <c r="P420" t="str">
        <f>_xlfn.XLOOKUP(orders!C420,customers!$A$1:$A$1001,customers!$I$1:$I$1001,,0)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6">
        <f>INDEX(products!$A$1:$G$49,MATCH(orders!$D421,products!$A$1:$A$49,0),MATCH(L$1,products!$A$1:$G$1,0))</f>
        <v>8.73</v>
      </c>
      <c r="M421" s="6">
        <f t="shared" si="18"/>
        <v>8.73</v>
      </c>
      <c r="N421" t="str">
        <f t="shared" si="19"/>
        <v>Liberica</v>
      </c>
      <c r="O421" t="str">
        <f t="shared" si="20"/>
        <v>Medium</v>
      </c>
      <c r="P421" t="str">
        <f>_xlfn.XLOOKUP(orders!C421,customers!$A$1:$A$1001,customers!$I$1:$I$1001,,0)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6">
        <f>INDEX(products!$A$1:$G$49,MATCH(orders!$D422,products!$A$1:$A$49,0),MATCH(L$1,products!$A$1:$G$1,0))</f>
        <v>7.77</v>
      </c>
      <c r="M422" s="6">
        <f t="shared" si="18"/>
        <v>31.08</v>
      </c>
      <c r="N422" t="str">
        <f t="shared" si="19"/>
        <v>Liberica</v>
      </c>
      <c r="O422" t="str">
        <f t="shared" si="20"/>
        <v>Dark</v>
      </c>
      <c r="P422" t="str">
        <f>_xlfn.XLOOKUP(orders!C422,customers!$A$1:$A$1001,customers!$I$1:$I$1001,,0)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6">
        <f>INDEX(products!$A$1:$G$49,MATCH(orders!$D423,products!$A$1:$A$49,0),MATCH(L$1,products!$A$1:$G$1,0))</f>
        <v>22.884999999999998</v>
      </c>
      <c r="M423" s="6">
        <f t="shared" si="18"/>
        <v>137.31</v>
      </c>
      <c r="N423" t="str">
        <f t="shared" si="19"/>
        <v>Arabica</v>
      </c>
      <c r="O423" t="str">
        <f t="shared" si="20"/>
        <v>Dark</v>
      </c>
      <c r="P423" t="str">
        <f>_xlfn.XLOOKUP(orders!C423,customers!$A$1:$A$1001,customers!$I$1:$I$1001,,0)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6">
        <f>INDEX(products!$A$1:$G$49,MATCH(orders!$D424,products!$A$1:$A$49,0),MATCH(L$1,products!$A$1:$G$1,0))</f>
        <v>5.97</v>
      </c>
      <c r="M424" s="6">
        <f t="shared" si="18"/>
        <v>29.849999999999998</v>
      </c>
      <c r="N424" t="str">
        <f t="shared" si="19"/>
        <v>Arabica</v>
      </c>
      <c r="O424" t="str">
        <f t="shared" si="20"/>
        <v>Dark</v>
      </c>
      <c r="P424" t="str">
        <f>_xlfn.XLOOKUP(orders!C424,customers!$A$1:$A$1001,customers!$I$1:$I$1001,,0)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6">
        <f>INDEX(products!$A$1:$G$49,MATCH(orders!$D425,products!$A$1:$A$49,0),MATCH(L$1,products!$A$1:$G$1,0))</f>
        <v>5.97</v>
      </c>
      <c r="M425" s="6">
        <f t="shared" si="18"/>
        <v>17.91</v>
      </c>
      <c r="N425" t="str">
        <f t="shared" si="19"/>
        <v>Robusta</v>
      </c>
      <c r="O425" t="str">
        <f t="shared" si="20"/>
        <v>Medium</v>
      </c>
      <c r="P425" t="str">
        <f>_xlfn.XLOOKUP(orders!C425,customers!$A$1:$A$1001,customers!$I$1:$I$1001,,0)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6">
        <f>INDEX(products!$A$1:$G$49,MATCH(orders!$D426,products!$A$1:$A$49,0),MATCH(L$1,products!$A$1:$G$1,0))</f>
        <v>8.91</v>
      </c>
      <c r="M426" s="6">
        <f t="shared" si="18"/>
        <v>26.73</v>
      </c>
      <c r="N426" t="str">
        <f t="shared" si="19"/>
        <v>Excelsa</v>
      </c>
      <c r="O426" t="str">
        <f t="shared" si="20"/>
        <v>Light</v>
      </c>
      <c r="P426" t="str">
        <f>_xlfn.XLOOKUP(orders!C426,customers!$A$1:$A$1001,customers!$I$1:$I$1001,,0)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6">
        <f>INDEX(products!$A$1:$G$49,MATCH(orders!$D427,products!$A$1:$A$49,0),MATCH(L$1,products!$A$1:$G$1,0))</f>
        <v>8.9499999999999993</v>
      </c>
      <c r="M427" s="6">
        <f t="shared" si="18"/>
        <v>17.899999999999999</v>
      </c>
      <c r="N427" t="str">
        <f t="shared" si="19"/>
        <v>Robusta</v>
      </c>
      <c r="O427" t="str">
        <f t="shared" si="20"/>
        <v>Dark</v>
      </c>
      <c r="P427" t="str">
        <f>_xlfn.XLOOKUP(orders!C427,customers!$A$1:$A$1001,customers!$I$1:$I$1001,,0)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6">
        <f>INDEX(products!$A$1:$G$49,MATCH(orders!$D428,products!$A$1:$A$49,0),MATCH(L$1,products!$A$1:$G$1,0))</f>
        <v>3.5849999999999995</v>
      </c>
      <c r="M428" s="6">
        <f t="shared" si="18"/>
        <v>14.339999999999998</v>
      </c>
      <c r="N428" t="str">
        <f t="shared" si="19"/>
        <v>Robusta</v>
      </c>
      <c r="O428" t="str">
        <f t="shared" si="20"/>
        <v>Light</v>
      </c>
      <c r="P428" t="str">
        <f>_xlfn.XLOOKUP(orders!C428,customers!$A$1:$A$1001,customers!$I$1:$I$1001,,0)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6">
        <f>INDEX(products!$A$1:$G$49,MATCH(orders!$D429,products!$A$1:$A$49,0),MATCH(L$1,products!$A$1:$G$1,0))</f>
        <v>25.874999999999996</v>
      </c>
      <c r="M429" s="6">
        <f t="shared" si="18"/>
        <v>77.624999999999986</v>
      </c>
      <c r="N429" t="str">
        <f t="shared" si="19"/>
        <v>Arabica</v>
      </c>
      <c r="O429" t="str">
        <f t="shared" si="20"/>
        <v>Medium</v>
      </c>
      <c r="P429" t="str">
        <f>_xlfn.XLOOKUP(orders!C429,customers!$A$1:$A$1001,customers!$I$1:$I$1001,,0)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6">
        <f>INDEX(products!$A$1:$G$49,MATCH(orders!$D430,products!$A$1:$A$49,0),MATCH(L$1,products!$A$1:$G$1,0))</f>
        <v>11.95</v>
      </c>
      <c r="M430" s="6">
        <f t="shared" si="18"/>
        <v>59.75</v>
      </c>
      <c r="N430" t="str">
        <f t="shared" si="19"/>
        <v>Robusta</v>
      </c>
      <c r="O430" t="str">
        <f t="shared" si="20"/>
        <v>Light</v>
      </c>
      <c r="P430" t="str">
        <f>_xlfn.XLOOKUP(orders!C430,customers!$A$1:$A$1001,customers!$I$1:$I$1001,,0)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6">
        <f>INDEX(products!$A$1:$G$49,MATCH(orders!$D431,products!$A$1:$A$49,0),MATCH(L$1,products!$A$1:$G$1,0))</f>
        <v>12.95</v>
      </c>
      <c r="M431" s="6">
        <f t="shared" si="18"/>
        <v>77.699999999999989</v>
      </c>
      <c r="N431" t="str">
        <f t="shared" si="19"/>
        <v>Arabica</v>
      </c>
      <c r="O431" t="str">
        <f t="shared" si="20"/>
        <v>Light</v>
      </c>
      <c r="P431" t="str">
        <f>_xlfn.XLOOKUP(orders!C431,customers!$A$1:$A$1001,customers!$I$1:$I$1001,,0)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6">
        <f>INDEX(products!$A$1:$G$49,MATCH(orders!$D432,products!$A$1:$A$49,0),MATCH(L$1,products!$A$1:$G$1,0))</f>
        <v>2.6849999999999996</v>
      </c>
      <c r="M432" s="6">
        <f t="shared" si="18"/>
        <v>5.3699999999999992</v>
      </c>
      <c r="N432" t="str">
        <f t="shared" si="19"/>
        <v>Robusta</v>
      </c>
      <c r="O432" t="str">
        <f t="shared" si="20"/>
        <v>Dark</v>
      </c>
      <c r="P432" t="str">
        <f>_xlfn.XLOOKUP(orders!C432,customers!$A$1:$A$1001,customers!$I$1:$I$1001,,0)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6">
        <f>INDEX(products!$A$1:$G$49,MATCH(orders!$D433,products!$A$1:$A$49,0),MATCH(L$1,products!$A$1:$G$1,0))</f>
        <v>27.945</v>
      </c>
      <c r="M433" s="6">
        <f t="shared" si="18"/>
        <v>83.835000000000008</v>
      </c>
      <c r="N433" t="str">
        <f t="shared" si="19"/>
        <v>Excelsa</v>
      </c>
      <c r="O433" t="str">
        <f t="shared" si="20"/>
        <v>Dark</v>
      </c>
      <c r="P433" t="str">
        <f>_xlfn.XLOOKUP(orders!C433,customers!$A$1:$A$1001,customers!$I$1:$I$1001,,0)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6">
        <f>INDEX(products!$A$1:$G$49,MATCH(orders!$D434,products!$A$1:$A$49,0),MATCH(L$1,products!$A$1:$G$1,0))</f>
        <v>11.25</v>
      </c>
      <c r="M434" s="6">
        <f t="shared" si="18"/>
        <v>22.5</v>
      </c>
      <c r="N434" t="str">
        <f t="shared" si="19"/>
        <v>Arabica</v>
      </c>
      <c r="O434" t="str">
        <f t="shared" si="20"/>
        <v>Medium</v>
      </c>
      <c r="P434" t="str">
        <f>_xlfn.XLOOKUP(orders!C434,customers!$A$1:$A$1001,customers!$I$1:$I$1001,,0)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6">
        <f>INDEX(products!$A$1:$G$49,MATCH(orders!$D435,products!$A$1:$A$49,0),MATCH(L$1,products!$A$1:$G$1,0))</f>
        <v>33.464999999999996</v>
      </c>
      <c r="M435" s="6">
        <f t="shared" si="18"/>
        <v>200.78999999999996</v>
      </c>
      <c r="N435" t="str">
        <f t="shared" si="19"/>
        <v>Liberica</v>
      </c>
      <c r="O435" t="str">
        <f t="shared" si="20"/>
        <v>Medium</v>
      </c>
      <c r="P435" t="str">
        <f>_xlfn.XLOOKUP(orders!C435,customers!$A$1:$A$1001,customers!$I$1:$I$1001,,0)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6">
        <f>INDEX(products!$A$1:$G$49,MATCH(orders!$D436,products!$A$1:$A$49,0),MATCH(L$1,products!$A$1:$G$1,0))</f>
        <v>11.25</v>
      </c>
      <c r="M436" s="6">
        <f t="shared" si="18"/>
        <v>67.5</v>
      </c>
      <c r="N436" t="str">
        <f t="shared" si="19"/>
        <v>Arabica</v>
      </c>
      <c r="O436" t="str">
        <f t="shared" si="20"/>
        <v>Medium</v>
      </c>
      <c r="P436" t="str">
        <f>_xlfn.XLOOKUP(orders!C436,customers!$A$1:$A$1001,customers!$I$1:$I$1001,,0)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6">
        <f>INDEX(products!$A$1:$G$49,MATCH(orders!$D437,products!$A$1:$A$49,0),MATCH(L$1,products!$A$1:$G$1,0))</f>
        <v>8.25</v>
      </c>
      <c r="M437" s="6">
        <f t="shared" si="18"/>
        <v>8.25</v>
      </c>
      <c r="N437" t="str">
        <f t="shared" si="19"/>
        <v>Excelsa</v>
      </c>
      <c r="O437" t="str">
        <f t="shared" si="20"/>
        <v>Medium</v>
      </c>
      <c r="P437" t="str">
        <f>_xlfn.XLOOKUP(orders!C437,customers!$A$1:$A$1001,customers!$I$1:$I$1001,,0)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6">
        <f>INDEX(products!$A$1:$G$49,MATCH(orders!$D438,products!$A$1:$A$49,0),MATCH(L$1,products!$A$1:$G$1,0))</f>
        <v>4.7549999999999999</v>
      </c>
      <c r="M438" s="6">
        <f t="shared" si="18"/>
        <v>9.51</v>
      </c>
      <c r="N438" t="str">
        <f t="shared" si="19"/>
        <v>Liberica</v>
      </c>
      <c r="O438" t="str">
        <f t="shared" si="20"/>
        <v>Light</v>
      </c>
      <c r="P438" t="str">
        <f>_xlfn.XLOOKUP(orders!C438,customers!$A$1:$A$1001,customers!$I$1:$I$1001,,0)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6">
        <f>INDEX(products!$A$1:$G$49,MATCH(orders!$D439,products!$A$1:$A$49,0),MATCH(L$1,products!$A$1:$G$1,0))</f>
        <v>29.784999999999997</v>
      </c>
      <c r="M439" s="6">
        <f t="shared" si="18"/>
        <v>29.784999999999997</v>
      </c>
      <c r="N439" t="str">
        <f t="shared" si="19"/>
        <v>Liberica</v>
      </c>
      <c r="O439" t="str">
        <f t="shared" si="20"/>
        <v>Dark</v>
      </c>
      <c r="P439" t="str">
        <f>_xlfn.XLOOKUP(orders!C439,customers!$A$1:$A$1001,customers!$I$1:$I$1001,,0)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6">
        <f>INDEX(products!$A$1:$G$49,MATCH(orders!$D440,products!$A$1:$A$49,0),MATCH(L$1,products!$A$1:$G$1,0))</f>
        <v>7.77</v>
      </c>
      <c r="M440" s="6">
        <f t="shared" si="18"/>
        <v>15.54</v>
      </c>
      <c r="N440" t="str">
        <f t="shared" si="19"/>
        <v>Liberica</v>
      </c>
      <c r="O440" t="str">
        <f t="shared" si="20"/>
        <v>Dark</v>
      </c>
      <c r="P440" t="str">
        <f>_xlfn.XLOOKUP(orders!C440,customers!$A$1:$A$1001,customers!$I$1:$I$1001,,0)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6">
        <f>INDEX(products!$A$1:$G$49,MATCH(orders!$D441,products!$A$1:$A$49,0),MATCH(L$1,products!$A$1:$G$1,0))</f>
        <v>8.91</v>
      </c>
      <c r="M441" s="6">
        <f t="shared" si="18"/>
        <v>35.64</v>
      </c>
      <c r="N441" t="str">
        <f t="shared" si="19"/>
        <v>Excelsa</v>
      </c>
      <c r="O441" t="str">
        <f t="shared" si="20"/>
        <v>Light</v>
      </c>
      <c r="P441" t="str">
        <f>_xlfn.XLOOKUP(orders!C441,customers!$A$1:$A$1001,customers!$I$1:$I$1001,,0)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6">
        <f>INDEX(products!$A$1:$G$49,MATCH(orders!$D442,products!$A$1:$A$49,0),MATCH(L$1,products!$A$1:$G$1,0))</f>
        <v>25.874999999999996</v>
      </c>
      <c r="M442" s="6">
        <f t="shared" si="18"/>
        <v>103.49999999999999</v>
      </c>
      <c r="N442" t="str">
        <f t="shared" si="19"/>
        <v>Arabica</v>
      </c>
      <c r="O442" t="str">
        <f t="shared" si="20"/>
        <v>Medium</v>
      </c>
      <c r="P442" t="str">
        <f>_xlfn.XLOOKUP(orders!C442,customers!$A$1:$A$1001,customers!$I$1:$I$1001,,0)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6">
        <f>INDEX(products!$A$1:$G$49,MATCH(orders!$D443,products!$A$1:$A$49,0),MATCH(L$1,products!$A$1:$G$1,0))</f>
        <v>12.15</v>
      </c>
      <c r="M443" s="6">
        <f t="shared" si="18"/>
        <v>36.450000000000003</v>
      </c>
      <c r="N443" t="str">
        <f t="shared" si="19"/>
        <v>Excelsa</v>
      </c>
      <c r="O443" t="str">
        <f t="shared" si="20"/>
        <v>Dark</v>
      </c>
      <c r="P443" t="str">
        <f>_xlfn.XLOOKUP(orders!C443,customers!$A$1:$A$1001,customers!$I$1:$I$1001,,0)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6">
        <f>INDEX(products!$A$1:$G$49,MATCH(orders!$D444,products!$A$1:$A$49,0),MATCH(L$1,products!$A$1:$G$1,0))</f>
        <v>7.169999999999999</v>
      </c>
      <c r="M444" s="6">
        <f t="shared" si="18"/>
        <v>35.849999999999994</v>
      </c>
      <c r="N444" t="str">
        <f t="shared" si="19"/>
        <v>Robusta</v>
      </c>
      <c r="O444" t="str">
        <f t="shared" si="20"/>
        <v>Light</v>
      </c>
      <c r="P444" t="str">
        <f>_xlfn.XLOOKUP(orders!C444,customers!$A$1:$A$1001,customers!$I$1:$I$1001,,0)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6">
        <f>INDEX(products!$A$1:$G$49,MATCH(orders!$D445,products!$A$1:$A$49,0),MATCH(L$1,products!$A$1:$G$1,0))</f>
        <v>4.4550000000000001</v>
      </c>
      <c r="M445" s="6">
        <f t="shared" si="18"/>
        <v>22.274999999999999</v>
      </c>
      <c r="N445" t="str">
        <f t="shared" si="19"/>
        <v>Excelsa</v>
      </c>
      <c r="O445" t="str">
        <f t="shared" si="20"/>
        <v>Light</v>
      </c>
      <c r="P445" t="str">
        <f>_xlfn.XLOOKUP(orders!C445,customers!$A$1:$A$1001,customers!$I$1:$I$1001,,0)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6">
        <f>INDEX(products!$A$1:$G$49,MATCH(orders!$D446,products!$A$1:$A$49,0),MATCH(L$1,products!$A$1:$G$1,0))</f>
        <v>4.125</v>
      </c>
      <c r="M446" s="6">
        <f t="shared" si="18"/>
        <v>24.75</v>
      </c>
      <c r="N446" t="str">
        <f t="shared" si="19"/>
        <v>Excelsa</v>
      </c>
      <c r="O446" t="str">
        <f t="shared" si="20"/>
        <v>Medium</v>
      </c>
      <c r="P446" t="str">
        <f>_xlfn.XLOOKUP(orders!C446,customers!$A$1:$A$1001,customers!$I$1:$I$1001,,0)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6">
        <f>INDEX(products!$A$1:$G$49,MATCH(orders!$D447,products!$A$1:$A$49,0),MATCH(L$1,products!$A$1:$G$1,0))</f>
        <v>33.464999999999996</v>
      </c>
      <c r="M447" s="6">
        <f t="shared" si="18"/>
        <v>66.929999999999993</v>
      </c>
      <c r="N447" t="str">
        <f t="shared" si="19"/>
        <v>Liberica</v>
      </c>
      <c r="O447" t="str">
        <f t="shared" si="20"/>
        <v>Medium</v>
      </c>
      <c r="P447" t="str">
        <f>_xlfn.XLOOKUP(orders!C447,customers!$A$1:$A$1001,customers!$I$1:$I$1001,,0)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6">
        <f>INDEX(products!$A$1:$G$49,MATCH(orders!$D448,products!$A$1:$A$49,0),MATCH(L$1,products!$A$1:$G$1,0))</f>
        <v>8.73</v>
      </c>
      <c r="M448" s="6">
        <f t="shared" si="18"/>
        <v>8.73</v>
      </c>
      <c r="N448" t="str">
        <f t="shared" si="19"/>
        <v>Liberica</v>
      </c>
      <c r="O448" t="str">
        <f t="shared" si="20"/>
        <v>Medium</v>
      </c>
      <c r="P448" t="str">
        <f>_xlfn.XLOOKUP(orders!C448,customers!$A$1:$A$1001,customers!$I$1:$I$1001,,0)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6">
        <f>INDEX(products!$A$1:$G$49,MATCH(orders!$D449,products!$A$1:$A$49,0),MATCH(L$1,products!$A$1:$G$1,0))</f>
        <v>5.97</v>
      </c>
      <c r="M449" s="6">
        <f t="shared" si="18"/>
        <v>17.91</v>
      </c>
      <c r="N449" t="str">
        <f t="shared" si="19"/>
        <v>Robusta</v>
      </c>
      <c r="O449" t="str">
        <f t="shared" si="20"/>
        <v>Medium</v>
      </c>
      <c r="P449" t="str">
        <f>_xlfn.XLOOKUP(orders!C449,customers!$A$1:$A$1001,customers!$I$1:$I$1001,,0)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6">
        <f>INDEX(products!$A$1:$G$49,MATCH(orders!$D450,products!$A$1:$A$49,0),MATCH(L$1,products!$A$1:$G$1,0))</f>
        <v>7.169999999999999</v>
      </c>
      <c r="M450" s="6">
        <f t="shared" si="18"/>
        <v>7.169999999999999</v>
      </c>
      <c r="N450" t="str">
        <f t="shared" si="19"/>
        <v>Robusta</v>
      </c>
      <c r="O450" t="str">
        <f t="shared" si="20"/>
        <v>Light</v>
      </c>
      <c r="P450" t="str">
        <f>_xlfn.XLOOKUP(orders!C450,customers!$A$1:$A$1001,customers!$I$1:$I$1001,,0)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6">
        <f>INDEX(products!$A$1:$G$49,MATCH(orders!$D451,products!$A$1:$A$49,0),MATCH(L$1,products!$A$1:$G$1,0))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_xlfn.XLOOKUP(orders!C451,customers!$A$1:$A$1001,customers!$I$1:$I$1001,,0)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6">
        <f>INDEX(products!$A$1:$G$49,MATCH(orders!$D452,products!$A$1:$A$49,0),MATCH(L$1,products!$A$1:$G$1,0))</f>
        <v>4.7549999999999999</v>
      </c>
      <c r="M452" s="6">
        <f t="shared" si="21"/>
        <v>23.774999999999999</v>
      </c>
      <c r="N452" t="str">
        <f t="shared" si="22"/>
        <v>Liberica</v>
      </c>
      <c r="O452" t="str">
        <f t="shared" si="23"/>
        <v>Light</v>
      </c>
      <c r="P452" t="str">
        <f>_xlfn.XLOOKUP(orders!C452,customers!$A$1:$A$1001,customers!$I$1:$I$1001,,0)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6">
        <f>INDEX(products!$A$1:$G$49,MATCH(orders!$D453,products!$A$1:$A$49,0),MATCH(L$1,products!$A$1:$G$1,0))</f>
        <v>20.584999999999997</v>
      </c>
      <c r="M453" s="6">
        <f t="shared" si="21"/>
        <v>41.169999999999995</v>
      </c>
      <c r="N453" t="str">
        <f t="shared" si="22"/>
        <v>Robusta</v>
      </c>
      <c r="O453" t="str">
        <f t="shared" si="23"/>
        <v>Dark</v>
      </c>
      <c r="P453" t="str">
        <f>_xlfn.XLOOKUP(orders!C453,customers!$A$1:$A$1001,customers!$I$1:$I$1001,,0)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6">
        <f>INDEX(products!$A$1:$G$49,MATCH(orders!$D454,products!$A$1:$A$49,0),MATCH(L$1,products!$A$1:$G$1,0))</f>
        <v>3.8849999999999998</v>
      </c>
      <c r="M454" s="6">
        <f t="shared" si="21"/>
        <v>11.654999999999999</v>
      </c>
      <c r="N454" t="str">
        <f t="shared" si="22"/>
        <v>Arabica</v>
      </c>
      <c r="O454" t="str">
        <f t="shared" si="23"/>
        <v>Light</v>
      </c>
      <c r="P454" t="str">
        <f>_xlfn.XLOOKUP(orders!C454,customers!$A$1:$A$1001,customers!$I$1:$I$1001,,0)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6">
        <f>INDEX(products!$A$1:$G$49,MATCH(orders!$D455,products!$A$1:$A$49,0),MATCH(L$1,products!$A$1:$G$1,0))</f>
        <v>9.51</v>
      </c>
      <c r="M455" s="6">
        <f t="shared" si="21"/>
        <v>38.04</v>
      </c>
      <c r="N455" t="str">
        <f t="shared" si="22"/>
        <v>Liberica</v>
      </c>
      <c r="O455" t="str">
        <f t="shared" si="23"/>
        <v>Light</v>
      </c>
      <c r="P455" t="str">
        <f>_xlfn.XLOOKUP(orders!C455,customers!$A$1:$A$1001,customers!$I$1:$I$1001,,0)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6">
        <f>INDEX(products!$A$1:$G$49,MATCH(orders!$D456,products!$A$1:$A$49,0),MATCH(L$1,products!$A$1:$G$1,0))</f>
        <v>20.584999999999997</v>
      </c>
      <c r="M456" s="6">
        <f t="shared" si="21"/>
        <v>82.339999999999989</v>
      </c>
      <c r="N456" t="str">
        <f t="shared" si="22"/>
        <v>Robusta</v>
      </c>
      <c r="O456" t="str">
        <f t="shared" si="23"/>
        <v>Dark</v>
      </c>
      <c r="P456" t="str">
        <f>_xlfn.XLOOKUP(orders!C456,customers!$A$1:$A$1001,customers!$I$1:$I$1001,,0)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6">
        <f>INDEX(products!$A$1:$G$49,MATCH(orders!$D457,products!$A$1:$A$49,0),MATCH(L$1,products!$A$1:$G$1,0))</f>
        <v>4.7549999999999999</v>
      </c>
      <c r="M457" s="6">
        <f t="shared" si="21"/>
        <v>9.51</v>
      </c>
      <c r="N457" t="str">
        <f t="shared" si="22"/>
        <v>Liberica</v>
      </c>
      <c r="O457" t="str">
        <f t="shared" si="23"/>
        <v>Light</v>
      </c>
      <c r="P457" t="str">
        <f>_xlfn.XLOOKUP(orders!C457,customers!$A$1:$A$1001,customers!$I$1:$I$1001,,0)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6">
        <f>INDEX(products!$A$1:$G$49,MATCH(orders!$D458,products!$A$1:$A$49,0),MATCH(L$1,products!$A$1:$G$1,0))</f>
        <v>20.584999999999997</v>
      </c>
      <c r="M458" s="6">
        <f t="shared" si="21"/>
        <v>41.169999999999995</v>
      </c>
      <c r="N458" t="str">
        <f t="shared" si="22"/>
        <v>Robusta</v>
      </c>
      <c r="O458" t="str">
        <f t="shared" si="23"/>
        <v>Dark</v>
      </c>
      <c r="P458" t="str">
        <f>_xlfn.XLOOKUP(orders!C458,customers!$A$1:$A$1001,customers!$I$1:$I$1001,,0)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6">
        <f>INDEX(products!$A$1:$G$49,MATCH(orders!$D459,products!$A$1:$A$49,0),MATCH(L$1,products!$A$1:$G$1,0))</f>
        <v>9.51</v>
      </c>
      <c r="M459" s="6">
        <f t="shared" si="21"/>
        <v>47.55</v>
      </c>
      <c r="N459" t="str">
        <f t="shared" si="22"/>
        <v>Liberica</v>
      </c>
      <c r="O459" t="str">
        <f t="shared" si="23"/>
        <v>Light</v>
      </c>
      <c r="P459" t="str">
        <f>_xlfn.XLOOKUP(orders!C459,customers!$A$1:$A$1001,customers!$I$1:$I$1001,,0)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6">
        <f>INDEX(products!$A$1:$G$49,MATCH(orders!$D460,products!$A$1:$A$49,0),MATCH(L$1,products!$A$1:$G$1,0))</f>
        <v>11.25</v>
      </c>
      <c r="M460" s="6">
        <f t="shared" si="21"/>
        <v>45</v>
      </c>
      <c r="N460" t="str">
        <f t="shared" si="22"/>
        <v>Arabica</v>
      </c>
      <c r="O460" t="str">
        <f t="shared" si="23"/>
        <v>Medium</v>
      </c>
      <c r="P460" t="str">
        <f>_xlfn.XLOOKUP(orders!C460,customers!$A$1:$A$1001,customers!$I$1:$I$1001,,0)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6">
        <f>INDEX(products!$A$1:$G$49,MATCH(orders!$D461,products!$A$1:$A$49,0),MATCH(L$1,products!$A$1:$G$1,0))</f>
        <v>4.7549999999999999</v>
      </c>
      <c r="M461" s="6">
        <f t="shared" si="21"/>
        <v>23.774999999999999</v>
      </c>
      <c r="N461" t="str">
        <f t="shared" si="22"/>
        <v>Liberica</v>
      </c>
      <c r="O461" t="str">
        <f t="shared" si="23"/>
        <v>Light</v>
      </c>
      <c r="P461" t="str">
        <f>_xlfn.XLOOKUP(orders!C461,customers!$A$1:$A$1001,customers!$I$1:$I$1001,,0)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6">
        <f>INDEX(products!$A$1:$G$49,MATCH(orders!$D462,products!$A$1:$A$49,0),MATCH(L$1,products!$A$1:$G$1,0))</f>
        <v>5.3699999999999992</v>
      </c>
      <c r="M462" s="6">
        <f t="shared" si="21"/>
        <v>16.11</v>
      </c>
      <c r="N462" t="str">
        <f t="shared" si="22"/>
        <v>Robusta</v>
      </c>
      <c r="O462" t="str">
        <f t="shared" si="23"/>
        <v>Dark</v>
      </c>
      <c r="P462" t="str">
        <f>_xlfn.XLOOKUP(orders!C462,customers!$A$1:$A$1001,customers!$I$1:$I$1001,,0)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6">
        <f>INDEX(products!$A$1:$G$49,MATCH(orders!$D463,products!$A$1:$A$49,0),MATCH(L$1,products!$A$1:$G$1,0))</f>
        <v>2.6849999999999996</v>
      </c>
      <c r="M463" s="6">
        <f t="shared" si="21"/>
        <v>10.739999999999998</v>
      </c>
      <c r="N463" t="str">
        <f t="shared" si="22"/>
        <v>Robusta</v>
      </c>
      <c r="O463" t="str">
        <f t="shared" si="23"/>
        <v>Dark</v>
      </c>
      <c r="P463" t="str">
        <f>_xlfn.XLOOKUP(orders!C463,customers!$A$1:$A$1001,customers!$I$1:$I$1001,,0)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6">
        <f>INDEX(products!$A$1:$G$49,MATCH(orders!$D464,products!$A$1:$A$49,0),MATCH(L$1,products!$A$1:$G$1,0))</f>
        <v>9.9499999999999993</v>
      </c>
      <c r="M464" s="6">
        <f t="shared" si="21"/>
        <v>49.75</v>
      </c>
      <c r="N464" t="str">
        <f t="shared" si="22"/>
        <v>Arabica</v>
      </c>
      <c r="O464" t="str">
        <f t="shared" si="23"/>
        <v>Dark</v>
      </c>
      <c r="P464" t="str">
        <f>_xlfn.XLOOKUP(orders!C464,customers!$A$1:$A$1001,customers!$I$1:$I$1001,,0)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6">
        <f>INDEX(products!$A$1:$G$49,MATCH(orders!$D465,products!$A$1:$A$49,0),MATCH(L$1,products!$A$1:$G$1,0))</f>
        <v>13.75</v>
      </c>
      <c r="M465" s="6">
        <f t="shared" si="21"/>
        <v>27.5</v>
      </c>
      <c r="N465" t="str">
        <f t="shared" si="22"/>
        <v>Excelsa</v>
      </c>
      <c r="O465" t="str">
        <f t="shared" si="23"/>
        <v>Medium</v>
      </c>
      <c r="P465" t="str">
        <f>_xlfn.XLOOKUP(orders!C465,customers!$A$1:$A$1001,customers!$I$1:$I$1001,,0)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6">
        <f>INDEX(products!$A$1:$G$49,MATCH(orders!$D466,products!$A$1:$A$49,0),MATCH(L$1,products!$A$1:$G$1,0))</f>
        <v>29.784999999999997</v>
      </c>
      <c r="M466" s="6">
        <f t="shared" si="21"/>
        <v>119.13999999999999</v>
      </c>
      <c r="N466" t="str">
        <f t="shared" si="22"/>
        <v>Liberica</v>
      </c>
      <c r="O466" t="str">
        <f t="shared" si="23"/>
        <v>Dark</v>
      </c>
      <c r="P466" t="str">
        <f>_xlfn.XLOOKUP(orders!C466,customers!$A$1:$A$1001,customers!$I$1:$I$1001,,0)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6">
        <f>INDEX(products!$A$1:$G$49,MATCH(orders!$D467,products!$A$1:$A$49,0),MATCH(L$1,products!$A$1:$G$1,0))</f>
        <v>20.584999999999997</v>
      </c>
      <c r="M467" s="6">
        <f t="shared" si="21"/>
        <v>20.584999999999997</v>
      </c>
      <c r="N467" t="str">
        <f t="shared" si="22"/>
        <v>Robusta</v>
      </c>
      <c r="O467" t="str">
        <f t="shared" si="23"/>
        <v>Dark</v>
      </c>
      <c r="P467" t="str">
        <f>_xlfn.XLOOKUP(orders!C467,customers!$A$1:$A$1001,customers!$I$1:$I$1001,,0)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6">
        <f>INDEX(products!$A$1:$G$49,MATCH(orders!$D468,products!$A$1:$A$49,0),MATCH(L$1,products!$A$1:$G$1,0))</f>
        <v>2.9849999999999999</v>
      </c>
      <c r="M468" s="6">
        <f t="shared" si="21"/>
        <v>8.9550000000000001</v>
      </c>
      <c r="N468" t="str">
        <f t="shared" si="22"/>
        <v>Arabica</v>
      </c>
      <c r="O468" t="str">
        <f t="shared" si="23"/>
        <v>Dark</v>
      </c>
      <c r="P468" t="str">
        <f>_xlfn.XLOOKUP(orders!C468,customers!$A$1:$A$1001,customers!$I$1:$I$1001,,0)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6">
        <f>INDEX(products!$A$1:$G$49,MATCH(orders!$D469,products!$A$1:$A$49,0),MATCH(L$1,products!$A$1:$G$1,0))</f>
        <v>5.97</v>
      </c>
      <c r="M469" s="6">
        <f t="shared" si="21"/>
        <v>5.97</v>
      </c>
      <c r="N469" t="str">
        <f t="shared" si="22"/>
        <v>Arabica</v>
      </c>
      <c r="O469" t="str">
        <f t="shared" si="23"/>
        <v>Dark</v>
      </c>
      <c r="P469" t="str">
        <f>_xlfn.XLOOKUP(orders!C469,customers!$A$1:$A$1001,customers!$I$1:$I$1001,,0)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6">
        <f>INDEX(products!$A$1:$G$49,MATCH(orders!$D470,products!$A$1:$A$49,0),MATCH(L$1,products!$A$1:$G$1,0))</f>
        <v>13.75</v>
      </c>
      <c r="M470" s="6">
        <f t="shared" si="21"/>
        <v>41.25</v>
      </c>
      <c r="N470" t="str">
        <f t="shared" si="22"/>
        <v>Excelsa</v>
      </c>
      <c r="O470" t="str">
        <f t="shared" si="23"/>
        <v>Medium</v>
      </c>
      <c r="P470" t="str">
        <f>_xlfn.XLOOKUP(orders!C470,customers!$A$1:$A$1001,customers!$I$1:$I$1001,,0)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6">
        <f>INDEX(products!$A$1:$G$49,MATCH(orders!$D471,products!$A$1:$A$49,0),MATCH(L$1,products!$A$1:$G$1,0))</f>
        <v>4.4550000000000001</v>
      </c>
      <c r="M471" s="6">
        <f t="shared" si="21"/>
        <v>22.274999999999999</v>
      </c>
      <c r="N471" t="str">
        <f t="shared" si="22"/>
        <v>Excelsa</v>
      </c>
      <c r="O471" t="str">
        <f t="shared" si="23"/>
        <v>Light</v>
      </c>
      <c r="P471" t="str">
        <f>_xlfn.XLOOKUP(orders!C471,customers!$A$1:$A$1001,customers!$I$1:$I$1001,,0)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6">
        <f>INDEX(products!$A$1:$G$49,MATCH(orders!$D472,products!$A$1:$A$49,0),MATCH(L$1,products!$A$1:$G$1,0))</f>
        <v>6.75</v>
      </c>
      <c r="M472" s="6">
        <f t="shared" si="21"/>
        <v>6.75</v>
      </c>
      <c r="N472" t="str">
        <f t="shared" si="22"/>
        <v>Arabica</v>
      </c>
      <c r="O472" t="str">
        <f t="shared" si="23"/>
        <v>Medium</v>
      </c>
      <c r="P472" t="str">
        <f>_xlfn.XLOOKUP(orders!C472,customers!$A$1:$A$1001,customers!$I$1:$I$1001,,0)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6">
        <f>INDEX(products!$A$1:$G$49,MATCH(orders!$D473,products!$A$1:$A$49,0),MATCH(L$1,products!$A$1:$G$1,0))</f>
        <v>33.464999999999996</v>
      </c>
      <c r="M473" s="6">
        <f t="shared" si="21"/>
        <v>133.85999999999999</v>
      </c>
      <c r="N473" t="str">
        <f t="shared" si="22"/>
        <v>Liberica</v>
      </c>
      <c r="O473" t="str">
        <f t="shared" si="23"/>
        <v>Medium</v>
      </c>
      <c r="P473" t="str">
        <f>_xlfn.XLOOKUP(orders!C473,customers!$A$1:$A$1001,customers!$I$1:$I$1001,,0)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6">
        <f>INDEX(products!$A$1:$G$49,MATCH(orders!$D474,products!$A$1:$A$49,0),MATCH(L$1,products!$A$1:$G$1,0))</f>
        <v>2.9849999999999999</v>
      </c>
      <c r="M474" s="6">
        <f t="shared" si="21"/>
        <v>5.97</v>
      </c>
      <c r="N474" t="str">
        <f t="shared" si="22"/>
        <v>Arabica</v>
      </c>
      <c r="O474" t="str">
        <f t="shared" si="23"/>
        <v>Dark</v>
      </c>
      <c r="P474" t="str">
        <f>_xlfn.XLOOKUP(orders!C474,customers!$A$1:$A$1001,customers!$I$1:$I$1001,,0)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6">
        <f>INDEX(products!$A$1:$G$49,MATCH(orders!$D475,products!$A$1:$A$49,0),MATCH(L$1,products!$A$1:$G$1,0))</f>
        <v>12.95</v>
      </c>
      <c r="M475" s="6">
        <f t="shared" si="21"/>
        <v>25.9</v>
      </c>
      <c r="N475" t="str">
        <f t="shared" si="22"/>
        <v>Arabica</v>
      </c>
      <c r="O475" t="str">
        <f t="shared" si="23"/>
        <v>Light</v>
      </c>
      <c r="P475" t="str">
        <f>_xlfn.XLOOKUP(orders!C475,customers!$A$1:$A$1001,customers!$I$1:$I$1001,,0)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6">
        <f>INDEX(products!$A$1:$G$49,MATCH(orders!$D476,products!$A$1:$A$49,0),MATCH(L$1,products!$A$1:$G$1,0))</f>
        <v>31.624999999999996</v>
      </c>
      <c r="M476" s="6">
        <f t="shared" si="21"/>
        <v>31.624999999999996</v>
      </c>
      <c r="N476" t="str">
        <f t="shared" si="22"/>
        <v>Excelsa</v>
      </c>
      <c r="O476" t="str">
        <f t="shared" si="23"/>
        <v>Medium</v>
      </c>
      <c r="P476" t="str">
        <f>_xlfn.XLOOKUP(orders!C476,customers!$A$1:$A$1001,customers!$I$1:$I$1001,,0)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6">
        <f>INDEX(products!$A$1:$G$49,MATCH(orders!$D477,products!$A$1:$A$49,0),MATCH(L$1,products!$A$1:$G$1,0))</f>
        <v>4.3650000000000002</v>
      </c>
      <c r="M477" s="6">
        <f t="shared" si="21"/>
        <v>8.73</v>
      </c>
      <c r="N477" t="str">
        <f t="shared" si="22"/>
        <v>Liberica</v>
      </c>
      <c r="O477" t="str">
        <f t="shared" si="23"/>
        <v>Medium</v>
      </c>
      <c r="P477" t="str">
        <f>_xlfn.XLOOKUP(orders!C477,customers!$A$1:$A$1001,customers!$I$1:$I$1001,,0)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6">
        <f>INDEX(products!$A$1:$G$49,MATCH(orders!$D478,products!$A$1:$A$49,0),MATCH(L$1,products!$A$1:$G$1,0))</f>
        <v>4.4550000000000001</v>
      </c>
      <c r="M478" s="6">
        <f t="shared" si="21"/>
        <v>26.73</v>
      </c>
      <c r="N478" t="str">
        <f t="shared" si="22"/>
        <v>Excelsa</v>
      </c>
      <c r="O478" t="str">
        <f t="shared" si="23"/>
        <v>Light</v>
      </c>
      <c r="P478" t="str">
        <f>_xlfn.XLOOKUP(orders!C478,customers!$A$1:$A$1001,customers!$I$1:$I$1001,,0)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6">
        <f>INDEX(products!$A$1:$G$49,MATCH(orders!$D479,products!$A$1:$A$49,0),MATCH(L$1,products!$A$1:$G$1,0))</f>
        <v>4.3650000000000002</v>
      </c>
      <c r="M479" s="6">
        <f t="shared" si="21"/>
        <v>26.19</v>
      </c>
      <c r="N479" t="str">
        <f t="shared" si="22"/>
        <v>Liberica</v>
      </c>
      <c r="O479" t="str">
        <f t="shared" si="23"/>
        <v>Medium</v>
      </c>
      <c r="P479" t="str">
        <f>_xlfn.XLOOKUP(orders!C479,customers!$A$1:$A$1001,customers!$I$1:$I$1001,,0)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6">
        <f>INDEX(products!$A$1:$G$49,MATCH(orders!$D480,products!$A$1:$A$49,0),MATCH(L$1,products!$A$1:$G$1,0))</f>
        <v>8.9499999999999993</v>
      </c>
      <c r="M480" s="6">
        <f t="shared" si="21"/>
        <v>53.699999999999996</v>
      </c>
      <c r="N480" t="str">
        <f t="shared" si="22"/>
        <v>Robusta</v>
      </c>
      <c r="O480" t="str">
        <f t="shared" si="23"/>
        <v>Dark</v>
      </c>
      <c r="P480" t="str">
        <f>_xlfn.XLOOKUP(orders!C480,customers!$A$1:$A$1001,customers!$I$1:$I$1001,,0)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6">
        <f>INDEX(products!$A$1:$G$49,MATCH(orders!$D481,products!$A$1:$A$49,0),MATCH(L$1,products!$A$1:$G$1,0))</f>
        <v>31.624999999999996</v>
      </c>
      <c r="M481" s="6">
        <f t="shared" si="21"/>
        <v>126.49999999999999</v>
      </c>
      <c r="N481" t="str">
        <f t="shared" si="22"/>
        <v>Excelsa</v>
      </c>
      <c r="O481" t="str">
        <f t="shared" si="23"/>
        <v>Medium</v>
      </c>
      <c r="P481" t="str">
        <f>_xlfn.XLOOKUP(orders!C481,customers!$A$1:$A$1001,customers!$I$1:$I$1001,,0)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6">
        <f>INDEX(products!$A$1:$G$49,MATCH(orders!$D482,products!$A$1:$A$49,0),MATCH(L$1,products!$A$1:$G$1,0))</f>
        <v>4.125</v>
      </c>
      <c r="M482" s="6">
        <f t="shared" si="21"/>
        <v>4.125</v>
      </c>
      <c r="N482" t="str">
        <f t="shared" si="22"/>
        <v>Excelsa</v>
      </c>
      <c r="O482" t="str">
        <f t="shared" si="23"/>
        <v>Medium</v>
      </c>
      <c r="P482" t="str">
        <f>_xlfn.XLOOKUP(orders!C482,customers!$A$1:$A$1001,customers!$I$1:$I$1001,,0)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6">
        <f>INDEX(products!$A$1:$G$49,MATCH(orders!$D483,products!$A$1:$A$49,0),MATCH(L$1,products!$A$1:$G$1,0))</f>
        <v>11.95</v>
      </c>
      <c r="M483" s="6">
        <f t="shared" si="21"/>
        <v>23.9</v>
      </c>
      <c r="N483" t="str">
        <f t="shared" si="22"/>
        <v>Robusta</v>
      </c>
      <c r="O483" t="str">
        <f t="shared" si="23"/>
        <v>Light</v>
      </c>
      <c r="P483" t="str">
        <f>_xlfn.XLOOKUP(orders!C483,customers!$A$1:$A$1001,customers!$I$1:$I$1001,,0)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6">
        <f>INDEX(products!$A$1:$G$49,MATCH(orders!$D484,products!$A$1:$A$49,0),MATCH(L$1,products!$A$1:$G$1,0))</f>
        <v>27.945</v>
      </c>
      <c r="M484" s="6">
        <f t="shared" si="21"/>
        <v>139.72499999999999</v>
      </c>
      <c r="N484" t="str">
        <f t="shared" si="22"/>
        <v>Excelsa</v>
      </c>
      <c r="O484" t="str">
        <f t="shared" si="23"/>
        <v>Dark</v>
      </c>
      <c r="P484" t="str">
        <f>_xlfn.XLOOKUP(orders!C484,customers!$A$1:$A$1001,customers!$I$1:$I$1001,,0)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6">
        <f>INDEX(products!$A$1:$G$49,MATCH(orders!$D485,products!$A$1:$A$49,0),MATCH(L$1,products!$A$1:$G$1,0))</f>
        <v>29.784999999999997</v>
      </c>
      <c r="M485" s="6">
        <f t="shared" si="21"/>
        <v>59.569999999999993</v>
      </c>
      <c r="N485" t="str">
        <f t="shared" si="22"/>
        <v>Liberica</v>
      </c>
      <c r="O485" t="str">
        <f t="shared" si="23"/>
        <v>Dark</v>
      </c>
      <c r="P485" t="str">
        <f>_xlfn.XLOOKUP(orders!C485,customers!$A$1:$A$1001,customers!$I$1:$I$1001,,0)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6">
        <f>INDEX(products!$A$1:$G$49,MATCH(orders!$D486,products!$A$1:$A$49,0),MATCH(L$1,products!$A$1:$G$1,0))</f>
        <v>9.51</v>
      </c>
      <c r="M486" s="6">
        <f t="shared" si="21"/>
        <v>57.06</v>
      </c>
      <c r="N486" t="str">
        <f t="shared" si="22"/>
        <v>Liberica</v>
      </c>
      <c r="O486" t="str">
        <f t="shared" si="23"/>
        <v>Light</v>
      </c>
      <c r="P486" t="str">
        <f>_xlfn.XLOOKUP(orders!C486,customers!$A$1:$A$1001,customers!$I$1:$I$1001,,0)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6">
        <f>INDEX(products!$A$1:$G$49,MATCH(orders!$D487,products!$A$1:$A$49,0),MATCH(L$1,products!$A$1:$G$1,0))</f>
        <v>3.5849999999999995</v>
      </c>
      <c r="M487" s="6">
        <f t="shared" si="21"/>
        <v>21.509999999999998</v>
      </c>
      <c r="N487" t="str">
        <f t="shared" si="22"/>
        <v>Robusta</v>
      </c>
      <c r="O487" t="str">
        <f t="shared" si="23"/>
        <v>Light</v>
      </c>
      <c r="P487" t="str">
        <f>_xlfn.XLOOKUP(orders!C487,customers!$A$1:$A$1001,customers!$I$1:$I$1001,,0)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6">
        <f>INDEX(products!$A$1:$G$49,MATCH(orders!$D488,products!$A$1:$A$49,0),MATCH(L$1,products!$A$1:$G$1,0))</f>
        <v>8.73</v>
      </c>
      <c r="M488" s="6">
        <f t="shared" si="21"/>
        <v>52.38</v>
      </c>
      <c r="N488" t="str">
        <f t="shared" si="22"/>
        <v>Liberica</v>
      </c>
      <c r="O488" t="str">
        <f t="shared" si="23"/>
        <v>Medium</v>
      </c>
      <c r="P488" t="str">
        <f>_xlfn.XLOOKUP(orders!C488,customers!$A$1:$A$1001,customers!$I$1:$I$1001,,0)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6">
        <f>INDEX(products!$A$1:$G$49,MATCH(orders!$D489,products!$A$1:$A$49,0),MATCH(L$1,products!$A$1:$G$1,0))</f>
        <v>12.15</v>
      </c>
      <c r="M489" s="6">
        <f t="shared" si="21"/>
        <v>72.900000000000006</v>
      </c>
      <c r="N489" t="str">
        <f t="shared" si="22"/>
        <v>Excelsa</v>
      </c>
      <c r="O489" t="str">
        <f t="shared" si="23"/>
        <v>Dark</v>
      </c>
      <c r="P489" t="str">
        <f>_xlfn.XLOOKUP(orders!C489,customers!$A$1:$A$1001,customers!$I$1:$I$1001,,0)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6">
        <f>INDEX(products!$A$1:$G$49,MATCH(orders!$D490,products!$A$1:$A$49,0),MATCH(L$1,products!$A$1:$G$1,0))</f>
        <v>2.9849999999999999</v>
      </c>
      <c r="M490" s="6">
        <f t="shared" si="21"/>
        <v>14.924999999999999</v>
      </c>
      <c r="N490" t="str">
        <f t="shared" si="22"/>
        <v>Robusta</v>
      </c>
      <c r="O490" t="str">
        <f t="shared" si="23"/>
        <v>Medium</v>
      </c>
      <c r="P490" t="str">
        <f>_xlfn.XLOOKUP(orders!C490,customers!$A$1:$A$1001,customers!$I$1:$I$1001,,0)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6">
        <f>INDEX(products!$A$1:$G$49,MATCH(orders!$D491,products!$A$1:$A$49,0),MATCH(L$1,products!$A$1:$G$1,0))</f>
        <v>15.85</v>
      </c>
      <c r="M491" s="6">
        <f t="shared" si="21"/>
        <v>95.1</v>
      </c>
      <c r="N491" t="str">
        <f t="shared" si="22"/>
        <v>Liberica</v>
      </c>
      <c r="O491" t="str">
        <f t="shared" si="23"/>
        <v>Light</v>
      </c>
      <c r="P491" t="str">
        <f>_xlfn.XLOOKUP(orders!C491,customers!$A$1:$A$1001,customers!$I$1:$I$1001,,0)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6">
        <f>INDEX(products!$A$1:$G$49,MATCH(orders!$D492,products!$A$1:$A$49,0),MATCH(L$1,products!$A$1:$G$1,0))</f>
        <v>7.77</v>
      </c>
      <c r="M492" s="6">
        <f t="shared" si="21"/>
        <v>15.54</v>
      </c>
      <c r="N492" t="str">
        <f t="shared" si="22"/>
        <v>Liberica</v>
      </c>
      <c r="O492" t="str">
        <f t="shared" si="23"/>
        <v>Dark</v>
      </c>
      <c r="P492" t="str">
        <f>_xlfn.XLOOKUP(orders!C492,customers!$A$1:$A$1001,customers!$I$1:$I$1001,,0)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6">
        <f>INDEX(products!$A$1:$G$49,MATCH(orders!$D493,products!$A$1:$A$49,0),MATCH(L$1,products!$A$1:$G$1,0))</f>
        <v>3.8849999999999998</v>
      </c>
      <c r="M493" s="6">
        <f t="shared" si="21"/>
        <v>23.31</v>
      </c>
      <c r="N493" t="str">
        <f t="shared" si="22"/>
        <v>Liberica</v>
      </c>
      <c r="O493" t="str">
        <f t="shared" si="23"/>
        <v>Dark</v>
      </c>
      <c r="P493" t="str">
        <f>_xlfn.XLOOKUP(orders!C493,customers!$A$1:$A$1001,customers!$I$1:$I$1001,,0)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6">
        <f>INDEX(products!$A$1:$G$49,MATCH(orders!$D494,products!$A$1:$A$49,0),MATCH(L$1,products!$A$1:$G$1,0))</f>
        <v>4.125</v>
      </c>
      <c r="M494" s="6">
        <f t="shared" si="21"/>
        <v>4.125</v>
      </c>
      <c r="N494" t="str">
        <f t="shared" si="22"/>
        <v>Excelsa</v>
      </c>
      <c r="O494" t="str">
        <f t="shared" si="23"/>
        <v>Medium</v>
      </c>
      <c r="P494" t="str">
        <f>_xlfn.XLOOKUP(orders!C494,customers!$A$1:$A$1001,customers!$I$1:$I$1001,,0)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6">
        <f>INDEX(products!$A$1:$G$49,MATCH(orders!$D495,products!$A$1:$A$49,0),MATCH(L$1,products!$A$1:$G$1,0))</f>
        <v>5.97</v>
      </c>
      <c r="M495" s="6">
        <f t="shared" si="21"/>
        <v>35.82</v>
      </c>
      <c r="N495" t="str">
        <f t="shared" si="22"/>
        <v>Robusta</v>
      </c>
      <c r="O495" t="str">
        <f t="shared" si="23"/>
        <v>Medium</v>
      </c>
      <c r="P495" t="str">
        <f>_xlfn.XLOOKUP(orders!C495,customers!$A$1:$A$1001,customers!$I$1:$I$1001,,0)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6">
        <f>INDEX(products!$A$1:$G$49,MATCH(orders!$D496,products!$A$1:$A$49,0),MATCH(L$1,products!$A$1:$G$1,0))</f>
        <v>15.85</v>
      </c>
      <c r="M496" s="6">
        <f t="shared" si="21"/>
        <v>31.7</v>
      </c>
      <c r="N496" t="str">
        <f t="shared" si="22"/>
        <v>Liberica</v>
      </c>
      <c r="O496" t="str">
        <f t="shared" si="23"/>
        <v>Light</v>
      </c>
      <c r="P496" t="str">
        <f>_xlfn.XLOOKUP(orders!C496,customers!$A$1:$A$1001,customers!$I$1:$I$1001,,0)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6">
        <f>INDEX(products!$A$1:$G$49,MATCH(orders!$D497,products!$A$1:$A$49,0),MATCH(L$1,products!$A$1:$G$1,0))</f>
        <v>15.85</v>
      </c>
      <c r="M497" s="6">
        <f t="shared" si="21"/>
        <v>79.25</v>
      </c>
      <c r="N497" t="str">
        <f t="shared" si="22"/>
        <v>Liberica</v>
      </c>
      <c r="O497" t="str">
        <f t="shared" si="23"/>
        <v>Light</v>
      </c>
      <c r="P497" t="str">
        <f>_xlfn.XLOOKUP(orders!C497,customers!$A$1:$A$1001,customers!$I$1:$I$1001,,0)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6">
        <f>INDEX(products!$A$1:$G$49,MATCH(orders!$D498,products!$A$1:$A$49,0),MATCH(L$1,products!$A$1:$G$1,0))</f>
        <v>3.645</v>
      </c>
      <c r="M498" s="6">
        <f t="shared" si="21"/>
        <v>10.935</v>
      </c>
      <c r="N498" t="str">
        <f t="shared" si="22"/>
        <v>Excelsa</v>
      </c>
      <c r="O498" t="str">
        <f t="shared" si="23"/>
        <v>Dark</v>
      </c>
      <c r="P498" t="str">
        <f>_xlfn.XLOOKUP(orders!C498,customers!$A$1:$A$1001,customers!$I$1:$I$1001,,0)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6">
        <f>INDEX(products!$A$1:$G$49,MATCH(orders!$D499,products!$A$1:$A$49,0),MATCH(L$1,products!$A$1:$G$1,0))</f>
        <v>9.9499999999999993</v>
      </c>
      <c r="M499" s="6">
        <f t="shared" si="21"/>
        <v>39.799999999999997</v>
      </c>
      <c r="N499" t="str">
        <f t="shared" si="22"/>
        <v>Arabica</v>
      </c>
      <c r="O499" t="str">
        <f t="shared" si="23"/>
        <v>Dark</v>
      </c>
      <c r="P499" t="str">
        <f>_xlfn.XLOOKUP(orders!C499,customers!$A$1:$A$1001,customers!$I$1:$I$1001,,0)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6">
        <f>INDEX(products!$A$1:$G$49,MATCH(orders!$D500,products!$A$1:$A$49,0),MATCH(L$1,products!$A$1:$G$1,0))</f>
        <v>9.9499999999999993</v>
      </c>
      <c r="M500" s="6">
        <f t="shared" si="21"/>
        <v>49.75</v>
      </c>
      <c r="N500" t="str">
        <f t="shared" si="22"/>
        <v>Robusta</v>
      </c>
      <c r="O500" t="str">
        <f t="shared" si="23"/>
        <v>Medium</v>
      </c>
      <c r="P500" t="str">
        <f>_xlfn.XLOOKUP(orders!C500,customers!$A$1:$A$1001,customers!$I$1:$I$1001,,0)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6">
        <f>INDEX(products!$A$1:$G$49,MATCH(orders!$D501,products!$A$1:$A$49,0),MATCH(L$1,products!$A$1:$G$1,0))</f>
        <v>2.6849999999999996</v>
      </c>
      <c r="M501" s="6">
        <f t="shared" si="21"/>
        <v>8.0549999999999997</v>
      </c>
      <c r="N501" t="str">
        <f t="shared" si="22"/>
        <v>Robusta</v>
      </c>
      <c r="O501" t="str">
        <f t="shared" si="23"/>
        <v>Dark</v>
      </c>
      <c r="P501" t="str">
        <f>_xlfn.XLOOKUP(orders!C501,customers!$A$1:$A$1001,customers!$I$1:$I$1001,,0)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6">
        <f>INDEX(products!$A$1:$G$49,MATCH(orders!$D502,products!$A$1:$A$49,0),MATCH(L$1,products!$A$1:$G$1,0))</f>
        <v>11.95</v>
      </c>
      <c r="M502" s="6">
        <f t="shared" si="21"/>
        <v>47.8</v>
      </c>
      <c r="N502" t="str">
        <f t="shared" si="22"/>
        <v>Robusta</v>
      </c>
      <c r="O502" t="str">
        <f t="shared" si="23"/>
        <v>Light</v>
      </c>
      <c r="P502" t="str">
        <f>_xlfn.XLOOKUP(orders!C502,customers!$A$1:$A$1001,customers!$I$1:$I$1001,,0)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6">
        <f>INDEX(products!$A$1:$G$49,MATCH(orders!$D503,products!$A$1:$A$49,0),MATCH(L$1,products!$A$1:$G$1,0))</f>
        <v>2.9849999999999999</v>
      </c>
      <c r="M503" s="6">
        <f t="shared" si="21"/>
        <v>11.94</v>
      </c>
      <c r="N503" t="str">
        <f t="shared" si="22"/>
        <v>Robusta</v>
      </c>
      <c r="O503" t="str">
        <f t="shared" si="23"/>
        <v>Medium</v>
      </c>
      <c r="P503" t="str">
        <f>_xlfn.XLOOKUP(orders!C503,customers!$A$1:$A$1001,customers!$I$1:$I$1001,,0)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6">
        <f>INDEX(products!$A$1:$G$49,MATCH(orders!$D504,products!$A$1:$A$49,0),MATCH(L$1,products!$A$1:$G$1,0))</f>
        <v>4.125</v>
      </c>
      <c r="M504" s="6">
        <f t="shared" si="21"/>
        <v>16.5</v>
      </c>
      <c r="N504" t="str">
        <f t="shared" si="22"/>
        <v>Excelsa</v>
      </c>
      <c r="O504" t="str">
        <f t="shared" si="23"/>
        <v>Medium</v>
      </c>
      <c r="P504" t="str">
        <f>_xlfn.XLOOKUP(orders!C504,customers!$A$1:$A$1001,customers!$I$1:$I$1001,,0)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6">
        <f>INDEX(products!$A$1:$G$49,MATCH(orders!$D505,products!$A$1:$A$49,0),MATCH(L$1,products!$A$1:$G$1,0))</f>
        <v>12.95</v>
      </c>
      <c r="M505" s="6">
        <f t="shared" si="21"/>
        <v>51.8</v>
      </c>
      <c r="N505" t="str">
        <f t="shared" si="22"/>
        <v>Liberica</v>
      </c>
      <c r="O505" t="str">
        <f t="shared" si="23"/>
        <v>Dark</v>
      </c>
      <c r="P505" t="str">
        <f>_xlfn.XLOOKUP(orders!C505,customers!$A$1:$A$1001,customers!$I$1:$I$1001,,0)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6">
        <f>INDEX(products!$A$1:$G$49,MATCH(orders!$D506,products!$A$1:$A$49,0),MATCH(L$1,products!$A$1:$G$1,0))</f>
        <v>4.7549999999999999</v>
      </c>
      <c r="M506" s="6">
        <f t="shared" si="21"/>
        <v>14.265000000000001</v>
      </c>
      <c r="N506" t="str">
        <f t="shared" si="22"/>
        <v>Liberica</v>
      </c>
      <c r="O506" t="str">
        <f t="shared" si="23"/>
        <v>Light</v>
      </c>
      <c r="P506" t="str">
        <f>_xlfn.XLOOKUP(orders!C506,customers!$A$1:$A$1001,customers!$I$1:$I$1001,,0)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6">
        <f>INDEX(products!$A$1:$G$49,MATCH(orders!$D507,products!$A$1:$A$49,0),MATCH(L$1,products!$A$1:$G$1,0))</f>
        <v>4.3650000000000002</v>
      </c>
      <c r="M507" s="6">
        <f t="shared" si="21"/>
        <v>26.19</v>
      </c>
      <c r="N507" t="str">
        <f t="shared" si="22"/>
        <v>Liberica</v>
      </c>
      <c r="O507" t="str">
        <f t="shared" si="23"/>
        <v>Medium</v>
      </c>
      <c r="P507" t="str">
        <f>_xlfn.XLOOKUP(orders!C507,customers!$A$1:$A$1001,customers!$I$1:$I$1001,,0)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6">
        <f>INDEX(products!$A$1:$G$49,MATCH(orders!$D508,products!$A$1:$A$49,0),MATCH(L$1,products!$A$1:$G$1,0))</f>
        <v>12.95</v>
      </c>
      <c r="M508" s="6">
        <f t="shared" si="21"/>
        <v>25.9</v>
      </c>
      <c r="N508" t="str">
        <f t="shared" si="22"/>
        <v>Arabica</v>
      </c>
      <c r="O508" t="str">
        <f t="shared" si="23"/>
        <v>Light</v>
      </c>
      <c r="P508" t="str">
        <f>_xlfn.XLOOKUP(orders!C508,customers!$A$1:$A$1001,customers!$I$1:$I$1001,,0)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6">
        <f>INDEX(products!$A$1:$G$49,MATCH(orders!$D509,products!$A$1:$A$49,0),MATCH(L$1,products!$A$1:$G$1,0))</f>
        <v>29.784999999999997</v>
      </c>
      <c r="M509" s="6">
        <f t="shared" si="21"/>
        <v>89.35499999999999</v>
      </c>
      <c r="N509" t="str">
        <f t="shared" si="22"/>
        <v>Arabica</v>
      </c>
      <c r="O509" t="str">
        <f t="shared" si="23"/>
        <v>Light</v>
      </c>
      <c r="P509" t="str">
        <f>_xlfn.XLOOKUP(orders!C509,customers!$A$1:$A$1001,customers!$I$1:$I$1001,,0)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6">
        <f>INDEX(products!$A$1:$G$49,MATCH(orders!$D510,products!$A$1:$A$49,0),MATCH(L$1,products!$A$1:$G$1,0))</f>
        <v>7.77</v>
      </c>
      <c r="M510" s="6">
        <f t="shared" si="21"/>
        <v>46.62</v>
      </c>
      <c r="N510" t="str">
        <f t="shared" si="22"/>
        <v>Liberica</v>
      </c>
      <c r="O510" t="str">
        <f t="shared" si="23"/>
        <v>Dark</v>
      </c>
      <c r="P510" t="str">
        <f>_xlfn.XLOOKUP(orders!C510,customers!$A$1:$A$1001,customers!$I$1:$I$1001,,0)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6">
        <f>INDEX(products!$A$1:$G$49,MATCH(orders!$D511,products!$A$1:$A$49,0),MATCH(L$1,products!$A$1:$G$1,0))</f>
        <v>9.9499999999999993</v>
      </c>
      <c r="M511" s="6">
        <f t="shared" si="21"/>
        <v>29.849999999999998</v>
      </c>
      <c r="N511" t="str">
        <f t="shared" si="22"/>
        <v>Arabica</v>
      </c>
      <c r="O511" t="str">
        <f t="shared" si="23"/>
        <v>Dark</v>
      </c>
      <c r="P511" t="str">
        <f>_xlfn.XLOOKUP(orders!C511,customers!$A$1:$A$1001,customers!$I$1:$I$1001,,0)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6">
        <f>INDEX(products!$A$1:$G$49,MATCH(orders!$D512,products!$A$1:$A$49,0),MATCH(L$1,products!$A$1:$G$1,0))</f>
        <v>3.5849999999999995</v>
      </c>
      <c r="M512" s="6">
        <f t="shared" si="21"/>
        <v>10.754999999999999</v>
      </c>
      <c r="N512" t="str">
        <f t="shared" si="22"/>
        <v>Robusta</v>
      </c>
      <c r="O512" t="str">
        <f t="shared" si="23"/>
        <v>Light</v>
      </c>
      <c r="P512" t="str">
        <f>_xlfn.XLOOKUP(orders!C512,customers!$A$1:$A$1001,customers!$I$1:$I$1001,,0)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6">
        <f>INDEX(products!$A$1:$G$49,MATCH(orders!$D513,products!$A$1:$A$49,0),MATCH(L$1,products!$A$1:$G$1,0))</f>
        <v>3.375</v>
      </c>
      <c r="M513" s="6">
        <f t="shared" si="21"/>
        <v>13.5</v>
      </c>
      <c r="N513" t="str">
        <f t="shared" si="22"/>
        <v>Arabica</v>
      </c>
      <c r="O513" t="str">
        <f t="shared" si="23"/>
        <v>Medium</v>
      </c>
      <c r="P513" t="str">
        <f>_xlfn.XLOOKUP(orders!C513,customers!$A$1:$A$1001,customers!$I$1:$I$1001,,0)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6">
        <f>INDEX(products!$A$1:$G$49,MATCH(orders!$D514,products!$A$1:$A$49,0),MATCH(L$1,products!$A$1:$G$1,0))</f>
        <v>15.85</v>
      </c>
      <c r="M514" s="6">
        <f t="shared" si="21"/>
        <v>47.55</v>
      </c>
      <c r="N514" t="str">
        <f t="shared" si="22"/>
        <v>Liberica</v>
      </c>
      <c r="O514" t="str">
        <f t="shared" si="23"/>
        <v>Light</v>
      </c>
      <c r="P514" t="str">
        <f>_xlfn.XLOOKUP(orders!C514,customers!$A$1:$A$1001,customers!$I$1:$I$1001,,0)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6">
        <f>INDEX(products!$A$1:$G$49,MATCH(orders!$D515,products!$A$1:$A$49,0),MATCH(L$1,products!$A$1:$G$1,0))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_xlfn.XLOOKUP(orders!C515,customers!$A$1:$A$1001,customers!$I$1:$I$1001,,0)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6">
        <f>INDEX(products!$A$1:$G$49,MATCH(orders!$D516,products!$A$1:$A$49,0),MATCH(L$1,products!$A$1:$G$1,0))</f>
        <v>4.3650000000000002</v>
      </c>
      <c r="M516" s="6">
        <f t="shared" si="24"/>
        <v>26.19</v>
      </c>
      <c r="N516" t="str">
        <f t="shared" si="25"/>
        <v>Liberica</v>
      </c>
      <c r="O516" t="str">
        <f t="shared" si="26"/>
        <v>Medium</v>
      </c>
      <c r="P516" t="str">
        <f>_xlfn.XLOOKUP(orders!C516,customers!$A$1:$A$1001,customers!$I$1:$I$1001,,0)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6">
        <f>INDEX(products!$A$1:$G$49,MATCH(orders!$D517,products!$A$1:$A$49,0),MATCH(L$1,products!$A$1:$G$1,0))</f>
        <v>7.169999999999999</v>
      </c>
      <c r="M517" s="6">
        <f t="shared" si="24"/>
        <v>21.509999999999998</v>
      </c>
      <c r="N517" t="str">
        <f t="shared" si="25"/>
        <v>Robusta</v>
      </c>
      <c r="O517" t="str">
        <f t="shared" si="26"/>
        <v>Light</v>
      </c>
      <c r="P517" t="str">
        <f>_xlfn.XLOOKUP(orders!C517,customers!$A$1:$A$1001,customers!$I$1:$I$1001,,0)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6">
        <f>INDEX(products!$A$1:$G$49,MATCH(orders!$D518,products!$A$1:$A$49,0),MATCH(L$1,products!$A$1:$G$1,0))</f>
        <v>20.584999999999997</v>
      </c>
      <c r="M518" s="6">
        <f t="shared" si="24"/>
        <v>102.92499999999998</v>
      </c>
      <c r="N518" t="str">
        <f t="shared" si="25"/>
        <v>Robusta</v>
      </c>
      <c r="O518" t="str">
        <f t="shared" si="26"/>
        <v>Dark</v>
      </c>
      <c r="P518" t="str">
        <f>_xlfn.XLOOKUP(orders!C518,customers!$A$1:$A$1001,customers!$I$1:$I$1001,,0)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6">
        <f>INDEX(products!$A$1:$G$49,MATCH(orders!$D519,products!$A$1:$A$49,0),MATCH(L$1,products!$A$1:$G$1,0))</f>
        <v>3.8849999999999998</v>
      </c>
      <c r="M519" s="6">
        <f t="shared" si="24"/>
        <v>7.77</v>
      </c>
      <c r="N519" t="str">
        <f t="shared" si="25"/>
        <v>Liberica</v>
      </c>
      <c r="O519" t="str">
        <f t="shared" si="26"/>
        <v>Dark</v>
      </c>
      <c r="P519" t="str">
        <f>_xlfn.XLOOKUP(orders!C519,customers!$A$1:$A$1001,customers!$I$1:$I$1001,,0)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6">
        <f>INDEX(products!$A$1:$G$49,MATCH(orders!$D520,products!$A$1:$A$49,0),MATCH(L$1,products!$A$1:$G$1,0))</f>
        <v>27.945</v>
      </c>
      <c r="M520" s="6">
        <f t="shared" si="24"/>
        <v>139.72499999999999</v>
      </c>
      <c r="N520" t="str">
        <f t="shared" si="25"/>
        <v>Excelsa</v>
      </c>
      <c r="O520" t="str">
        <f t="shared" si="26"/>
        <v>Dark</v>
      </c>
      <c r="P520" t="str">
        <f>_xlfn.XLOOKUP(orders!C520,customers!$A$1:$A$1001,customers!$I$1:$I$1001,,0)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6">
        <f>INDEX(products!$A$1:$G$49,MATCH(orders!$D521,products!$A$1:$A$49,0),MATCH(L$1,products!$A$1:$G$1,0))</f>
        <v>5.97</v>
      </c>
      <c r="M521" s="6">
        <f t="shared" si="24"/>
        <v>11.94</v>
      </c>
      <c r="N521" t="str">
        <f t="shared" si="25"/>
        <v>Arabica</v>
      </c>
      <c r="O521" t="str">
        <f t="shared" si="26"/>
        <v>Dark</v>
      </c>
      <c r="P521" t="str">
        <f>_xlfn.XLOOKUP(orders!C521,customers!$A$1:$A$1001,customers!$I$1:$I$1001,,0)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6">
        <f>INDEX(products!$A$1:$G$49,MATCH(orders!$D522,products!$A$1:$A$49,0),MATCH(L$1,products!$A$1:$G$1,0))</f>
        <v>3.8849999999999998</v>
      </c>
      <c r="M522" s="6">
        <f t="shared" si="24"/>
        <v>3.8849999999999998</v>
      </c>
      <c r="N522" t="str">
        <f t="shared" si="25"/>
        <v>Liberica</v>
      </c>
      <c r="O522" t="str">
        <f t="shared" si="26"/>
        <v>Dark</v>
      </c>
      <c r="P522" t="str">
        <f>_xlfn.XLOOKUP(orders!C522,customers!$A$1:$A$1001,customers!$I$1:$I$1001,,0)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6">
        <f>INDEX(products!$A$1:$G$49,MATCH(orders!$D523,products!$A$1:$A$49,0),MATCH(L$1,products!$A$1:$G$1,0))</f>
        <v>9.9499999999999993</v>
      </c>
      <c r="M523" s="6">
        <f t="shared" si="24"/>
        <v>39.799999999999997</v>
      </c>
      <c r="N523" t="str">
        <f t="shared" si="25"/>
        <v>Robusta</v>
      </c>
      <c r="O523" t="str">
        <f t="shared" si="26"/>
        <v>Medium</v>
      </c>
      <c r="P523" t="str">
        <f>_xlfn.XLOOKUP(orders!C523,customers!$A$1:$A$1001,customers!$I$1:$I$1001,,0)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6">
        <f>INDEX(products!$A$1:$G$49,MATCH(orders!$D524,products!$A$1:$A$49,0),MATCH(L$1,products!$A$1:$G$1,0))</f>
        <v>5.97</v>
      </c>
      <c r="M524" s="6">
        <f t="shared" si="24"/>
        <v>29.849999999999998</v>
      </c>
      <c r="N524" t="str">
        <f t="shared" si="25"/>
        <v>Robusta</v>
      </c>
      <c r="O524" t="str">
        <f t="shared" si="26"/>
        <v>Medium</v>
      </c>
      <c r="P524" t="str">
        <f>_xlfn.XLOOKUP(orders!C524,customers!$A$1:$A$1001,customers!$I$1:$I$1001,,0)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6">
        <f>INDEX(products!$A$1:$G$49,MATCH(orders!$D525,products!$A$1:$A$49,0),MATCH(L$1,products!$A$1:$G$1,0))</f>
        <v>29.784999999999997</v>
      </c>
      <c r="M525" s="6">
        <f t="shared" si="24"/>
        <v>29.784999999999997</v>
      </c>
      <c r="N525" t="str">
        <f t="shared" si="25"/>
        <v>Liberica</v>
      </c>
      <c r="O525" t="str">
        <f t="shared" si="26"/>
        <v>Dark</v>
      </c>
      <c r="P525" t="str">
        <f>_xlfn.XLOOKUP(orders!C525,customers!$A$1:$A$1001,customers!$I$1:$I$1001,,0)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6">
        <f>INDEX(products!$A$1:$G$49,MATCH(orders!$D526,products!$A$1:$A$49,0),MATCH(L$1,products!$A$1:$G$1,0))</f>
        <v>36.454999999999998</v>
      </c>
      <c r="M526" s="6">
        <f t="shared" si="24"/>
        <v>72.91</v>
      </c>
      <c r="N526" t="str">
        <f t="shared" si="25"/>
        <v>Liberica</v>
      </c>
      <c r="O526" t="str">
        <f t="shared" si="26"/>
        <v>Light</v>
      </c>
      <c r="P526" t="str">
        <f>_xlfn.XLOOKUP(orders!C526,customers!$A$1:$A$1001,customers!$I$1:$I$1001,,0)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6">
        <f>INDEX(products!$A$1:$G$49,MATCH(orders!$D527,products!$A$1:$A$49,0),MATCH(L$1,products!$A$1:$G$1,0))</f>
        <v>2.6849999999999996</v>
      </c>
      <c r="M527" s="6">
        <f t="shared" si="24"/>
        <v>13.424999999999997</v>
      </c>
      <c r="N527" t="str">
        <f t="shared" si="25"/>
        <v>Robusta</v>
      </c>
      <c r="O527" t="str">
        <f t="shared" si="26"/>
        <v>Dark</v>
      </c>
      <c r="P527" t="str">
        <f>_xlfn.XLOOKUP(orders!C527,customers!$A$1:$A$1001,customers!$I$1:$I$1001,,0)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6">
        <f>INDEX(products!$A$1:$G$49,MATCH(orders!$D528,products!$A$1:$A$49,0),MATCH(L$1,products!$A$1:$G$1,0))</f>
        <v>31.624999999999996</v>
      </c>
      <c r="M528" s="6">
        <f t="shared" si="24"/>
        <v>126.49999999999999</v>
      </c>
      <c r="N528" t="str">
        <f t="shared" si="25"/>
        <v>Excelsa</v>
      </c>
      <c r="O528" t="str">
        <f t="shared" si="26"/>
        <v>Medium</v>
      </c>
      <c r="P528" t="str">
        <f>_xlfn.XLOOKUP(orders!C528,customers!$A$1:$A$1001,customers!$I$1:$I$1001,,0)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6">
        <f>INDEX(products!$A$1:$G$49,MATCH(orders!$D529,products!$A$1:$A$49,0),MATCH(L$1,products!$A$1:$G$1,0))</f>
        <v>8.25</v>
      </c>
      <c r="M529" s="6">
        <f t="shared" si="24"/>
        <v>41.25</v>
      </c>
      <c r="N529" t="str">
        <f t="shared" si="25"/>
        <v>Excelsa</v>
      </c>
      <c r="O529" t="str">
        <f t="shared" si="26"/>
        <v>Medium</v>
      </c>
      <c r="P529" t="str">
        <f>_xlfn.XLOOKUP(orders!C529,customers!$A$1:$A$1001,customers!$I$1:$I$1001,,0)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6">
        <f>INDEX(products!$A$1:$G$49,MATCH(orders!$D530,products!$A$1:$A$49,0),MATCH(L$1,products!$A$1:$G$1,0))</f>
        <v>8.91</v>
      </c>
      <c r="M530" s="6">
        <f t="shared" si="24"/>
        <v>53.46</v>
      </c>
      <c r="N530" t="str">
        <f t="shared" si="25"/>
        <v>Excelsa</v>
      </c>
      <c r="O530" t="str">
        <f t="shared" si="26"/>
        <v>Light</v>
      </c>
      <c r="P530" t="str">
        <f>_xlfn.XLOOKUP(orders!C530,customers!$A$1:$A$1001,customers!$I$1:$I$1001,,0)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6">
        <f>INDEX(products!$A$1:$G$49,MATCH(orders!$D531,products!$A$1:$A$49,0),MATCH(L$1,products!$A$1:$G$1,0))</f>
        <v>9.9499999999999993</v>
      </c>
      <c r="M531" s="6">
        <f t="shared" si="24"/>
        <v>59.699999999999996</v>
      </c>
      <c r="N531" t="str">
        <f t="shared" si="25"/>
        <v>Robusta</v>
      </c>
      <c r="O531" t="str">
        <f t="shared" si="26"/>
        <v>Medium</v>
      </c>
      <c r="P531" t="str">
        <f>_xlfn.XLOOKUP(orders!C531,customers!$A$1:$A$1001,customers!$I$1:$I$1001,,0)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6">
        <f>INDEX(products!$A$1:$G$49,MATCH(orders!$D532,products!$A$1:$A$49,0),MATCH(L$1,products!$A$1:$G$1,0))</f>
        <v>9.9499999999999993</v>
      </c>
      <c r="M532" s="6">
        <f t="shared" si="24"/>
        <v>59.699999999999996</v>
      </c>
      <c r="N532" t="str">
        <f t="shared" si="25"/>
        <v>Robusta</v>
      </c>
      <c r="O532" t="str">
        <f t="shared" si="26"/>
        <v>Medium</v>
      </c>
      <c r="P532" t="str">
        <f>_xlfn.XLOOKUP(orders!C532,customers!$A$1:$A$1001,customers!$I$1:$I$1001,,0)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6">
        <f>INDEX(products!$A$1:$G$49,MATCH(orders!$D533,products!$A$1:$A$49,0),MATCH(L$1,products!$A$1:$G$1,0))</f>
        <v>8.9499999999999993</v>
      </c>
      <c r="M533" s="6">
        <f t="shared" si="24"/>
        <v>44.75</v>
      </c>
      <c r="N533" t="str">
        <f t="shared" si="25"/>
        <v>Robusta</v>
      </c>
      <c r="O533" t="str">
        <f t="shared" si="26"/>
        <v>Dark</v>
      </c>
      <c r="P533" t="str">
        <f>_xlfn.XLOOKUP(orders!C533,customers!$A$1:$A$1001,customers!$I$1:$I$1001,,0)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6">
        <f>INDEX(products!$A$1:$G$49,MATCH(orders!$D534,products!$A$1:$A$49,0),MATCH(L$1,products!$A$1:$G$1,0))</f>
        <v>8.25</v>
      </c>
      <c r="M534" s="6">
        <f t="shared" si="24"/>
        <v>16.5</v>
      </c>
      <c r="N534" t="str">
        <f t="shared" si="25"/>
        <v>Excelsa</v>
      </c>
      <c r="O534" t="str">
        <f t="shared" si="26"/>
        <v>Medium</v>
      </c>
      <c r="P534" t="str">
        <f>_xlfn.XLOOKUP(orders!C534,customers!$A$1:$A$1001,customers!$I$1:$I$1001,,0)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6">
        <f>INDEX(products!$A$1:$G$49,MATCH(orders!$D535,products!$A$1:$A$49,0),MATCH(L$1,products!$A$1:$G$1,0))</f>
        <v>5.3699999999999992</v>
      </c>
      <c r="M535" s="6">
        <f t="shared" si="24"/>
        <v>21.479999999999997</v>
      </c>
      <c r="N535" t="str">
        <f t="shared" si="25"/>
        <v>Robusta</v>
      </c>
      <c r="O535" t="str">
        <f t="shared" si="26"/>
        <v>Dark</v>
      </c>
      <c r="P535" t="str">
        <f>_xlfn.XLOOKUP(orders!C535,customers!$A$1:$A$1001,customers!$I$1:$I$1001,,0)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6">
        <f>INDEX(products!$A$1:$G$49,MATCH(orders!$D536,products!$A$1:$A$49,0),MATCH(L$1,products!$A$1:$G$1,0))</f>
        <v>22.884999999999998</v>
      </c>
      <c r="M536" s="6">
        <f t="shared" si="24"/>
        <v>45.769999999999996</v>
      </c>
      <c r="N536" t="str">
        <f t="shared" si="25"/>
        <v>Robusta</v>
      </c>
      <c r="O536" t="str">
        <f t="shared" si="26"/>
        <v>Medium</v>
      </c>
      <c r="P536" t="str">
        <f>_xlfn.XLOOKUP(orders!C536,customers!$A$1:$A$1001,customers!$I$1:$I$1001,,0)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6">
        <f>INDEX(products!$A$1:$G$49,MATCH(orders!$D537,products!$A$1:$A$49,0),MATCH(L$1,products!$A$1:$G$1,0))</f>
        <v>4.7549999999999999</v>
      </c>
      <c r="M537" s="6">
        <f t="shared" si="24"/>
        <v>9.51</v>
      </c>
      <c r="N537" t="str">
        <f t="shared" si="25"/>
        <v>Liberica</v>
      </c>
      <c r="O537" t="str">
        <f t="shared" si="26"/>
        <v>Light</v>
      </c>
      <c r="P537" t="str">
        <f>_xlfn.XLOOKUP(orders!C537,customers!$A$1:$A$1001,customers!$I$1:$I$1001,,0)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6">
        <f>INDEX(products!$A$1:$G$49,MATCH(orders!$D538,products!$A$1:$A$49,0),MATCH(L$1,products!$A$1:$G$1,0))</f>
        <v>2.6849999999999996</v>
      </c>
      <c r="M538" s="6">
        <f t="shared" si="24"/>
        <v>8.0549999999999997</v>
      </c>
      <c r="N538" t="str">
        <f t="shared" si="25"/>
        <v>Robusta</v>
      </c>
      <c r="O538" t="str">
        <f t="shared" si="26"/>
        <v>Dark</v>
      </c>
      <c r="P538" t="str">
        <f>_xlfn.XLOOKUP(orders!C538,customers!$A$1:$A$1001,customers!$I$1:$I$1001,,0)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6">
        <f>INDEX(products!$A$1:$G$49,MATCH(orders!$D539,products!$A$1:$A$49,0),MATCH(L$1,products!$A$1:$G$1,0))</f>
        <v>27.945</v>
      </c>
      <c r="M539" s="6">
        <f t="shared" si="24"/>
        <v>111.78</v>
      </c>
      <c r="N539" t="str">
        <f t="shared" si="25"/>
        <v>Excelsa</v>
      </c>
      <c r="O539" t="str">
        <f t="shared" si="26"/>
        <v>Dark</v>
      </c>
      <c r="P539" t="str">
        <f>_xlfn.XLOOKUP(orders!C539,customers!$A$1:$A$1001,customers!$I$1:$I$1001,,0)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6">
        <f>INDEX(products!$A$1:$G$49,MATCH(orders!$D540,products!$A$1:$A$49,0),MATCH(L$1,products!$A$1:$G$1,0))</f>
        <v>2.6849999999999996</v>
      </c>
      <c r="M540" s="6">
        <f t="shared" si="24"/>
        <v>10.739999999999998</v>
      </c>
      <c r="N540" t="str">
        <f t="shared" si="25"/>
        <v>Robusta</v>
      </c>
      <c r="O540" t="str">
        <f t="shared" si="26"/>
        <v>Dark</v>
      </c>
      <c r="P540" t="str">
        <f>_xlfn.XLOOKUP(orders!C540,customers!$A$1:$A$1001,customers!$I$1:$I$1001,,0)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6">
        <f>INDEX(products!$A$1:$G$49,MATCH(orders!$D541,products!$A$1:$A$49,0),MATCH(L$1,products!$A$1:$G$1,0))</f>
        <v>5.3699999999999992</v>
      </c>
      <c r="M541" s="6">
        <f t="shared" si="24"/>
        <v>26.849999999999994</v>
      </c>
      <c r="N541" t="str">
        <f t="shared" si="25"/>
        <v>Robusta</v>
      </c>
      <c r="O541" t="str">
        <f t="shared" si="26"/>
        <v>Dark</v>
      </c>
      <c r="P541" t="str">
        <f>_xlfn.XLOOKUP(orders!C541,customers!$A$1:$A$1001,customers!$I$1:$I$1001,,0)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6">
        <f>INDEX(products!$A$1:$G$49,MATCH(orders!$D542,products!$A$1:$A$49,0),MATCH(L$1,products!$A$1:$G$1,0))</f>
        <v>15.85</v>
      </c>
      <c r="M542" s="6">
        <f t="shared" si="24"/>
        <v>63.4</v>
      </c>
      <c r="N542" t="str">
        <f t="shared" si="25"/>
        <v>Liberica</v>
      </c>
      <c r="O542" t="str">
        <f t="shared" si="26"/>
        <v>Light</v>
      </c>
      <c r="P542" t="str">
        <f>_xlfn.XLOOKUP(orders!C542,customers!$A$1:$A$1001,customers!$I$1:$I$1001,,0)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6">
        <f>INDEX(products!$A$1:$G$49,MATCH(orders!$D543,products!$A$1:$A$49,0),MATCH(L$1,products!$A$1:$G$1,0))</f>
        <v>22.884999999999998</v>
      </c>
      <c r="M543" s="6">
        <f t="shared" si="24"/>
        <v>22.884999999999998</v>
      </c>
      <c r="N543" t="str">
        <f t="shared" si="25"/>
        <v>Arabica</v>
      </c>
      <c r="O543" t="str">
        <f t="shared" si="26"/>
        <v>Dark</v>
      </c>
      <c r="P543" t="str">
        <f>_xlfn.XLOOKUP(orders!C543,customers!$A$1:$A$1001,customers!$I$1:$I$1001,,0)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6">
        <f>INDEX(products!$A$1:$G$49,MATCH(orders!$D544,products!$A$1:$A$49,0),MATCH(L$1,products!$A$1:$G$1,0))</f>
        <v>25.874999999999996</v>
      </c>
      <c r="M544" s="6">
        <f t="shared" si="24"/>
        <v>103.49999999999999</v>
      </c>
      <c r="N544" t="str">
        <f t="shared" si="25"/>
        <v>Arabica</v>
      </c>
      <c r="O544" t="str">
        <f t="shared" si="26"/>
        <v>Medium</v>
      </c>
      <c r="P544" t="str">
        <f>_xlfn.XLOOKUP(orders!C544,customers!$A$1:$A$1001,customers!$I$1:$I$1001,,0)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6">
        <f>INDEX(products!$A$1:$G$49,MATCH(orders!$D545,products!$A$1:$A$49,0),MATCH(L$1,products!$A$1:$G$1,0))</f>
        <v>27.484999999999996</v>
      </c>
      <c r="M545" s="6">
        <f t="shared" si="24"/>
        <v>54.969999999999992</v>
      </c>
      <c r="N545" t="str">
        <f t="shared" si="25"/>
        <v>Robusta</v>
      </c>
      <c r="O545" t="str">
        <f t="shared" si="26"/>
        <v>Light</v>
      </c>
      <c r="P545" t="str">
        <f>_xlfn.XLOOKUP(orders!C545,customers!$A$1:$A$1001,customers!$I$1:$I$1001,,0)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6">
        <f>INDEX(products!$A$1:$G$49,MATCH(orders!$D546,products!$A$1:$A$49,0),MATCH(L$1,products!$A$1:$G$1,0))</f>
        <v>7.77</v>
      </c>
      <c r="M546" s="6">
        <f t="shared" si="24"/>
        <v>15.54</v>
      </c>
      <c r="N546" t="str">
        <f t="shared" si="25"/>
        <v>Arabica</v>
      </c>
      <c r="O546" t="str">
        <f t="shared" si="26"/>
        <v>Light</v>
      </c>
      <c r="P546" t="str">
        <f>_xlfn.XLOOKUP(orders!C546,customers!$A$1:$A$1001,customers!$I$1:$I$1001,,0)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6">
        <f>INDEX(products!$A$1:$G$49,MATCH(orders!$D547,products!$A$1:$A$49,0),MATCH(L$1,products!$A$1:$G$1,0))</f>
        <v>3.8849999999999998</v>
      </c>
      <c r="M547" s="6">
        <f t="shared" si="24"/>
        <v>15.54</v>
      </c>
      <c r="N547" t="str">
        <f t="shared" si="25"/>
        <v>Liberica</v>
      </c>
      <c r="O547" t="str">
        <f t="shared" si="26"/>
        <v>Dark</v>
      </c>
      <c r="P547" t="str">
        <f>_xlfn.XLOOKUP(orders!C547,customers!$A$1:$A$1001,customers!$I$1:$I$1001,,0)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6">
        <f>INDEX(products!$A$1:$G$49,MATCH(orders!$D548,products!$A$1:$A$49,0),MATCH(L$1,products!$A$1:$G$1,0))</f>
        <v>27.945</v>
      </c>
      <c r="M548" s="6">
        <f t="shared" si="24"/>
        <v>83.835000000000008</v>
      </c>
      <c r="N548" t="str">
        <f t="shared" si="25"/>
        <v>Excelsa</v>
      </c>
      <c r="O548" t="str">
        <f t="shared" si="26"/>
        <v>Dark</v>
      </c>
      <c r="P548" t="str">
        <f>_xlfn.XLOOKUP(orders!C548,customers!$A$1:$A$1001,customers!$I$1:$I$1001,,0)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6">
        <f>INDEX(products!$A$1:$G$49,MATCH(orders!$D549,products!$A$1:$A$49,0),MATCH(L$1,products!$A$1:$G$1,0))</f>
        <v>3.5849999999999995</v>
      </c>
      <c r="M549" s="6">
        <f t="shared" si="24"/>
        <v>10.754999999999999</v>
      </c>
      <c r="N549" t="str">
        <f t="shared" si="25"/>
        <v>Robusta</v>
      </c>
      <c r="O549" t="str">
        <f t="shared" si="26"/>
        <v>Light</v>
      </c>
      <c r="P549" t="str">
        <f>_xlfn.XLOOKUP(orders!C549,customers!$A$1:$A$1001,customers!$I$1:$I$1001,,0)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6">
        <f>INDEX(products!$A$1:$G$49,MATCH(orders!$D550,products!$A$1:$A$49,0),MATCH(L$1,products!$A$1:$G$1,0))</f>
        <v>4.4550000000000001</v>
      </c>
      <c r="M550" s="6">
        <f t="shared" si="24"/>
        <v>13.365</v>
      </c>
      <c r="N550" t="str">
        <f t="shared" si="25"/>
        <v>Excelsa</v>
      </c>
      <c r="O550" t="str">
        <f t="shared" si="26"/>
        <v>Light</v>
      </c>
      <c r="P550" t="str">
        <f>_xlfn.XLOOKUP(orders!C550,customers!$A$1:$A$1001,customers!$I$1:$I$1001,,0)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6">
        <f>INDEX(products!$A$1:$G$49,MATCH(orders!$D551,products!$A$1:$A$49,0),MATCH(L$1,products!$A$1:$G$1,0))</f>
        <v>4.4550000000000001</v>
      </c>
      <c r="M551" s="6">
        <f t="shared" si="24"/>
        <v>17.82</v>
      </c>
      <c r="N551" t="str">
        <f t="shared" si="25"/>
        <v>Excelsa</v>
      </c>
      <c r="O551" t="str">
        <f t="shared" si="26"/>
        <v>Light</v>
      </c>
      <c r="P551" t="str">
        <f>_xlfn.XLOOKUP(orders!C551,customers!$A$1:$A$1001,customers!$I$1:$I$1001,,0)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6">
        <f>INDEX(products!$A$1:$G$49,MATCH(orders!$D552,products!$A$1:$A$49,0),MATCH(L$1,products!$A$1:$G$1,0))</f>
        <v>3.8849999999999998</v>
      </c>
      <c r="M552" s="6">
        <f t="shared" si="24"/>
        <v>23.31</v>
      </c>
      <c r="N552" t="str">
        <f t="shared" si="25"/>
        <v>Liberica</v>
      </c>
      <c r="O552" t="str">
        <f t="shared" si="26"/>
        <v>Dark</v>
      </c>
      <c r="P552" t="str">
        <f>_xlfn.XLOOKUP(orders!C552,customers!$A$1:$A$1001,customers!$I$1:$I$1001,,0)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6">
        <f>INDEX(products!$A$1:$G$49,MATCH(orders!$D553,products!$A$1:$A$49,0),MATCH(L$1,products!$A$1:$G$1,0))</f>
        <v>3.645</v>
      </c>
      <c r="M553" s="6">
        <f t="shared" si="24"/>
        <v>7.29</v>
      </c>
      <c r="N553" t="str">
        <f t="shared" si="25"/>
        <v>Excelsa</v>
      </c>
      <c r="O553" t="str">
        <f t="shared" si="26"/>
        <v>Dark</v>
      </c>
      <c r="P553" t="str">
        <f>_xlfn.XLOOKUP(orders!C553,customers!$A$1:$A$1001,customers!$I$1:$I$1001,,0)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6">
        <f>INDEX(products!$A$1:$G$49,MATCH(orders!$D554,products!$A$1:$A$49,0),MATCH(L$1,products!$A$1:$G$1,0))</f>
        <v>4.4550000000000001</v>
      </c>
      <c r="M554" s="6">
        <f t="shared" si="24"/>
        <v>17.82</v>
      </c>
      <c r="N554" t="str">
        <f t="shared" si="25"/>
        <v>Excelsa</v>
      </c>
      <c r="O554" t="str">
        <f t="shared" si="26"/>
        <v>Light</v>
      </c>
      <c r="P554" t="str">
        <f>_xlfn.XLOOKUP(orders!C554,customers!$A$1:$A$1001,customers!$I$1:$I$1001,,0)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6">
        <f>INDEX(products!$A$1:$G$49,MATCH(orders!$D555,products!$A$1:$A$49,0),MATCH(L$1,products!$A$1:$G$1,0))</f>
        <v>13.75</v>
      </c>
      <c r="M555" s="6">
        <f t="shared" si="24"/>
        <v>68.75</v>
      </c>
      <c r="N555" t="str">
        <f t="shared" si="25"/>
        <v>Excelsa</v>
      </c>
      <c r="O555" t="str">
        <f t="shared" si="26"/>
        <v>Medium</v>
      </c>
      <c r="P555" t="str">
        <f>_xlfn.XLOOKUP(orders!C555,customers!$A$1:$A$1001,customers!$I$1:$I$1001,,0)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6">
        <f>INDEX(products!$A$1:$G$49,MATCH(orders!$D556,products!$A$1:$A$49,0),MATCH(L$1,products!$A$1:$G$1,0))</f>
        <v>27.484999999999996</v>
      </c>
      <c r="M556" s="6">
        <f t="shared" si="24"/>
        <v>54.969999999999992</v>
      </c>
      <c r="N556" t="str">
        <f t="shared" si="25"/>
        <v>Robusta</v>
      </c>
      <c r="O556" t="str">
        <f t="shared" si="26"/>
        <v>Light</v>
      </c>
      <c r="P556" t="str">
        <f>_xlfn.XLOOKUP(orders!C556,customers!$A$1:$A$1001,customers!$I$1:$I$1001,,0)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6">
        <f>INDEX(products!$A$1:$G$49,MATCH(orders!$D557,products!$A$1:$A$49,0),MATCH(L$1,products!$A$1:$G$1,0))</f>
        <v>13.75</v>
      </c>
      <c r="M557" s="6">
        <f t="shared" si="24"/>
        <v>82.5</v>
      </c>
      <c r="N557" t="str">
        <f t="shared" si="25"/>
        <v>Excelsa</v>
      </c>
      <c r="O557" t="str">
        <f t="shared" si="26"/>
        <v>Medium</v>
      </c>
      <c r="P557" t="str">
        <f>_xlfn.XLOOKUP(orders!C557,customers!$A$1:$A$1001,customers!$I$1:$I$1001,,0)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6">
        <f>INDEX(products!$A$1:$G$49,MATCH(orders!$D558,products!$A$1:$A$49,0),MATCH(L$1,products!$A$1:$G$1,0))</f>
        <v>4.3650000000000002</v>
      </c>
      <c r="M558" s="6">
        <f t="shared" si="24"/>
        <v>8.73</v>
      </c>
      <c r="N558" t="str">
        <f t="shared" si="25"/>
        <v>Liberica</v>
      </c>
      <c r="O558" t="str">
        <f t="shared" si="26"/>
        <v>Medium</v>
      </c>
      <c r="P558" t="str">
        <f>_xlfn.XLOOKUP(orders!C558,customers!$A$1:$A$1001,customers!$I$1:$I$1001,,0)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6">
        <f>INDEX(products!$A$1:$G$49,MATCH(orders!$D559,products!$A$1:$A$49,0),MATCH(L$1,products!$A$1:$G$1,0))</f>
        <v>14.85</v>
      </c>
      <c r="M559" s="6">
        <f t="shared" si="24"/>
        <v>59.4</v>
      </c>
      <c r="N559" t="str">
        <f t="shared" si="25"/>
        <v>Excelsa</v>
      </c>
      <c r="O559" t="str">
        <f t="shared" si="26"/>
        <v>Light</v>
      </c>
      <c r="P559" t="str">
        <f>_xlfn.XLOOKUP(orders!C559,customers!$A$1:$A$1001,customers!$I$1:$I$1001,,0)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6">
        <f>INDEX(products!$A$1:$G$49,MATCH(orders!$D560,products!$A$1:$A$49,0),MATCH(L$1,products!$A$1:$G$1,0))</f>
        <v>3.8849999999999998</v>
      </c>
      <c r="M560" s="6">
        <f t="shared" si="24"/>
        <v>15.54</v>
      </c>
      <c r="N560" t="str">
        <f t="shared" si="25"/>
        <v>Liberica</v>
      </c>
      <c r="O560" t="str">
        <f t="shared" si="26"/>
        <v>Dark</v>
      </c>
      <c r="P560" t="str">
        <f>_xlfn.XLOOKUP(orders!C560,customers!$A$1:$A$1001,customers!$I$1:$I$1001,,0)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6">
        <f>INDEX(products!$A$1:$G$49,MATCH(orders!$D561,products!$A$1:$A$49,0),MATCH(L$1,products!$A$1:$G$1,0))</f>
        <v>12.95</v>
      </c>
      <c r="M561" s="6">
        <f t="shared" si="24"/>
        <v>38.849999999999994</v>
      </c>
      <c r="N561" t="str">
        <f t="shared" si="25"/>
        <v>Arabica</v>
      </c>
      <c r="O561" t="str">
        <f t="shared" si="26"/>
        <v>Light</v>
      </c>
      <c r="P561" t="str">
        <f>_xlfn.XLOOKUP(orders!C561,customers!$A$1:$A$1001,customers!$I$1:$I$1001,,0)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6">
        <f>INDEX(products!$A$1:$G$49,MATCH(orders!$D562,products!$A$1:$A$49,0),MATCH(L$1,products!$A$1:$G$1,0))</f>
        <v>31.624999999999996</v>
      </c>
      <c r="M562" s="6">
        <f t="shared" si="24"/>
        <v>189.74999999999997</v>
      </c>
      <c r="N562" t="str">
        <f t="shared" si="25"/>
        <v>Excelsa</v>
      </c>
      <c r="O562" t="str">
        <f t="shared" si="26"/>
        <v>Medium</v>
      </c>
      <c r="P562" t="str">
        <f>_xlfn.XLOOKUP(orders!C562,customers!$A$1:$A$1001,customers!$I$1:$I$1001,,0)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6">
        <f>INDEX(products!$A$1:$G$49,MATCH(orders!$D563,products!$A$1:$A$49,0),MATCH(L$1,products!$A$1:$G$1,0))</f>
        <v>2.9849999999999999</v>
      </c>
      <c r="M563" s="6">
        <f t="shared" si="24"/>
        <v>17.91</v>
      </c>
      <c r="N563" t="str">
        <f t="shared" si="25"/>
        <v>Arabica</v>
      </c>
      <c r="O563" t="str">
        <f t="shared" si="26"/>
        <v>Dark</v>
      </c>
      <c r="P563" t="str">
        <f>_xlfn.XLOOKUP(orders!C563,customers!$A$1:$A$1001,customers!$I$1:$I$1001,,0)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6">
        <f>INDEX(products!$A$1:$G$49,MATCH(orders!$D564,products!$A$1:$A$49,0),MATCH(L$1,products!$A$1:$G$1,0))</f>
        <v>4.7549999999999999</v>
      </c>
      <c r="M564" s="6">
        <f t="shared" si="24"/>
        <v>28.53</v>
      </c>
      <c r="N564" t="str">
        <f t="shared" si="25"/>
        <v>Liberica</v>
      </c>
      <c r="O564" t="str">
        <f t="shared" si="26"/>
        <v>Light</v>
      </c>
      <c r="P564" t="str">
        <f>_xlfn.XLOOKUP(orders!C564,customers!$A$1:$A$1001,customers!$I$1:$I$1001,,0)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6">
        <f>INDEX(products!$A$1:$G$49,MATCH(orders!$D565,products!$A$1:$A$49,0),MATCH(L$1,products!$A$1:$G$1,0))</f>
        <v>13.75</v>
      </c>
      <c r="M565" s="6">
        <f t="shared" si="24"/>
        <v>82.5</v>
      </c>
      <c r="N565" t="str">
        <f t="shared" si="25"/>
        <v>Excelsa</v>
      </c>
      <c r="O565" t="str">
        <f t="shared" si="26"/>
        <v>Medium</v>
      </c>
      <c r="P565" t="str">
        <f>_xlfn.XLOOKUP(orders!C565,customers!$A$1:$A$1001,customers!$I$1:$I$1001,,0)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6">
        <f>INDEX(products!$A$1:$G$49,MATCH(orders!$D566,products!$A$1:$A$49,0),MATCH(L$1,products!$A$1:$G$1,0))</f>
        <v>7.169999999999999</v>
      </c>
      <c r="M566" s="6">
        <f t="shared" si="24"/>
        <v>14.339999999999998</v>
      </c>
      <c r="N566" t="str">
        <f t="shared" si="25"/>
        <v>Robusta</v>
      </c>
      <c r="O566" t="str">
        <f t="shared" si="26"/>
        <v>Light</v>
      </c>
      <c r="P566" t="str">
        <f>_xlfn.XLOOKUP(orders!C566,customers!$A$1:$A$1001,customers!$I$1:$I$1001,,0)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6">
        <f>INDEX(products!$A$1:$G$49,MATCH(orders!$D567,products!$A$1:$A$49,0),MATCH(L$1,products!$A$1:$G$1,0))</f>
        <v>20.584999999999997</v>
      </c>
      <c r="M567" s="6">
        <f t="shared" si="24"/>
        <v>82.339999999999989</v>
      </c>
      <c r="N567" t="str">
        <f t="shared" si="25"/>
        <v>Robusta</v>
      </c>
      <c r="O567" t="str">
        <f t="shared" si="26"/>
        <v>Dark</v>
      </c>
      <c r="P567" t="str">
        <f>_xlfn.XLOOKUP(orders!C567,customers!$A$1:$A$1001,customers!$I$1:$I$1001,,0)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6">
        <f>INDEX(products!$A$1:$G$49,MATCH(orders!$D568,products!$A$1:$A$49,0),MATCH(L$1,products!$A$1:$G$1,0))</f>
        <v>3.375</v>
      </c>
      <c r="M568" s="6">
        <f t="shared" si="24"/>
        <v>20.25</v>
      </c>
      <c r="N568" t="str">
        <f t="shared" si="25"/>
        <v>Arabica</v>
      </c>
      <c r="O568" t="str">
        <f t="shared" si="26"/>
        <v>Medium</v>
      </c>
      <c r="P568" t="str">
        <f>_xlfn.XLOOKUP(orders!C568,customers!$A$1:$A$1001,customers!$I$1:$I$1001,,0)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6">
        <f>INDEX(products!$A$1:$G$49,MATCH(orders!$D569,products!$A$1:$A$49,0),MATCH(L$1,products!$A$1:$G$1,0))</f>
        <v>27.484999999999996</v>
      </c>
      <c r="M569" s="6">
        <f t="shared" si="24"/>
        <v>164.90999999999997</v>
      </c>
      <c r="N569" t="str">
        <f t="shared" si="25"/>
        <v>Robusta</v>
      </c>
      <c r="O569" t="str">
        <f t="shared" si="26"/>
        <v>Light</v>
      </c>
      <c r="P569" t="str">
        <f>_xlfn.XLOOKUP(orders!C569,customers!$A$1:$A$1001,customers!$I$1:$I$1001,,0)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6">
        <f>INDEX(products!$A$1:$G$49,MATCH(orders!$D570,products!$A$1:$A$49,0),MATCH(L$1,products!$A$1:$G$1,0))</f>
        <v>4.7549999999999999</v>
      </c>
      <c r="M570" s="6">
        <f t="shared" si="24"/>
        <v>19.02</v>
      </c>
      <c r="N570" t="str">
        <f t="shared" si="25"/>
        <v>Liberica</v>
      </c>
      <c r="O570" t="str">
        <f t="shared" si="26"/>
        <v>Light</v>
      </c>
      <c r="P570" t="str">
        <f>_xlfn.XLOOKUP(orders!C570,customers!$A$1:$A$1001,customers!$I$1:$I$1001,,0)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6">
        <f>INDEX(products!$A$1:$G$49,MATCH(orders!$D571,products!$A$1:$A$49,0),MATCH(L$1,products!$A$1:$G$1,0))</f>
        <v>22.884999999999998</v>
      </c>
      <c r="M571" s="6">
        <f t="shared" si="24"/>
        <v>137.31</v>
      </c>
      <c r="N571" t="str">
        <f t="shared" si="25"/>
        <v>Arabica</v>
      </c>
      <c r="O571" t="str">
        <f t="shared" si="26"/>
        <v>Dark</v>
      </c>
      <c r="P571" t="str">
        <f>_xlfn.XLOOKUP(orders!C571,customers!$A$1:$A$1001,customers!$I$1:$I$1001,,0)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6">
        <f>INDEX(products!$A$1:$G$49,MATCH(orders!$D572,products!$A$1:$A$49,0),MATCH(L$1,products!$A$1:$G$1,0))</f>
        <v>6.75</v>
      </c>
      <c r="M572" s="6">
        <f t="shared" si="24"/>
        <v>27</v>
      </c>
      <c r="N572" t="str">
        <f t="shared" si="25"/>
        <v>Arabica</v>
      </c>
      <c r="O572" t="str">
        <f t="shared" si="26"/>
        <v>Medium</v>
      </c>
      <c r="P572" t="str">
        <f>_xlfn.XLOOKUP(orders!C572,customers!$A$1:$A$1001,customers!$I$1:$I$1001,,0)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6">
        <f>INDEX(products!$A$1:$G$49,MATCH(orders!$D573,products!$A$1:$A$49,0),MATCH(L$1,products!$A$1:$G$1,0))</f>
        <v>8.91</v>
      </c>
      <c r="M573" s="6">
        <f t="shared" si="24"/>
        <v>35.64</v>
      </c>
      <c r="N573" t="str">
        <f t="shared" si="25"/>
        <v>Excelsa</v>
      </c>
      <c r="O573" t="str">
        <f t="shared" si="26"/>
        <v>Light</v>
      </c>
      <c r="P573" t="str">
        <f>_xlfn.XLOOKUP(orders!C573,customers!$A$1:$A$1001,customers!$I$1:$I$1001,,0)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6">
        <f>INDEX(products!$A$1:$G$49,MATCH(orders!$D574,products!$A$1:$A$49,0),MATCH(L$1,products!$A$1:$G$1,0))</f>
        <v>2.9849999999999999</v>
      </c>
      <c r="M574" s="6">
        <f t="shared" si="24"/>
        <v>5.97</v>
      </c>
      <c r="N574" t="str">
        <f t="shared" si="25"/>
        <v>Arabica</v>
      </c>
      <c r="O574" t="str">
        <f t="shared" si="26"/>
        <v>Dark</v>
      </c>
      <c r="P574" t="str">
        <f>_xlfn.XLOOKUP(orders!C574,customers!$A$1:$A$1001,customers!$I$1:$I$1001,,0)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6">
        <f>INDEX(products!$A$1:$G$49,MATCH(orders!$D575,products!$A$1:$A$49,0),MATCH(L$1,products!$A$1:$G$1,0))</f>
        <v>11.25</v>
      </c>
      <c r="M575" s="6">
        <f t="shared" si="24"/>
        <v>67.5</v>
      </c>
      <c r="N575" t="str">
        <f t="shared" si="25"/>
        <v>Arabica</v>
      </c>
      <c r="O575" t="str">
        <f t="shared" si="26"/>
        <v>Medium</v>
      </c>
      <c r="P575" t="str">
        <f>_xlfn.XLOOKUP(orders!C575,customers!$A$1:$A$1001,customers!$I$1:$I$1001,,0)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6">
        <f>INDEX(products!$A$1:$G$49,MATCH(orders!$D576,products!$A$1:$A$49,0),MATCH(L$1,products!$A$1:$G$1,0))</f>
        <v>3.5849999999999995</v>
      </c>
      <c r="M576" s="6">
        <f t="shared" si="24"/>
        <v>21.509999999999998</v>
      </c>
      <c r="N576" t="str">
        <f t="shared" si="25"/>
        <v>Robusta</v>
      </c>
      <c r="O576" t="str">
        <f t="shared" si="26"/>
        <v>Light</v>
      </c>
      <c r="P576" t="str">
        <f>_xlfn.XLOOKUP(orders!C576,customers!$A$1:$A$1001,customers!$I$1:$I$1001,,0)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6">
        <f>INDEX(products!$A$1:$G$49,MATCH(orders!$D577,products!$A$1:$A$49,0),MATCH(L$1,products!$A$1:$G$1,0))</f>
        <v>33.464999999999996</v>
      </c>
      <c r="M577" s="6">
        <f t="shared" si="24"/>
        <v>66.929999999999993</v>
      </c>
      <c r="N577" t="str">
        <f t="shared" si="25"/>
        <v>Liberica</v>
      </c>
      <c r="O577" t="str">
        <f t="shared" si="26"/>
        <v>Medium</v>
      </c>
      <c r="P577" t="str">
        <f>_xlfn.XLOOKUP(orders!C577,customers!$A$1:$A$1001,customers!$I$1:$I$1001,,0)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6">
        <f>INDEX(products!$A$1:$G$49,MATCH(orders!$D578,products!$A$1:$A$49,0),MATCH(L$1,products!$A$1:$G$1,0))</f>
        <v>2.9849999999999999</v>
      </c>
      <c r="M578" s="6">
        <f t="shared" si="24"/>
        <v>17.91</v>
      </c>
      <c r="N578" t="str">
        <f t="shared" si="25"/>
        <v>Arabica</v>
      </c>
      <c r="O578" t="str">
        <f t="shared" si="26"/>
        <v>Dark</v>
      </c>
      <c r="P578" t="str">
        <f>_xlfn.XLOOKUP(orders!C578,customers!$A$1:$A$1001,customers!$I$1:$I$1001,,0)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6">
        <f>INDEX(products!$A$1:$G$49,MATCH(orders!$D579,products!$A$1:$A$49,0),MATCH(L$1,products!$A$1:$G$1,0))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_xlfn.XLOOKUP(orders!C579,customers!$A$1:$A$1001,customers!$I$1:$I$1001,,0)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6">
        <f>INDEX(products!$A$1:$G$49,MATCH(orders!$D580,products!$A$1:$A$49,0),MATCH(L$1,products!$A$1:$G$1,0))</f>
        <v>4.4550000000000001</v>
      </c>
      <c r="M580" s="6">
        <f t="shared" si="27"/>
        <v>13.365</v>
      </c>
      <c r="N580" t="str">
        <f t="shared" si="28"/>
        <v>Excelsa</v>
      </c>
      <c r="O580" t="str">
        <f t="shared" si="29"/>
        <v>Light</v>
      </c>
      <c r="P580" t="str">
        <f>_xlfn.XLOOKUP(orders!C580,customers!$A$1:$A$1001,customers!$I$1:$I$1001,,0)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6">
        <f>INDEX(products!$A$1:$G$49,MATCH(orders!$D581,products!$A$1:$A$49,0),MATCH(L$1,products!$A$1:$G$1,0))</f>
        <v>6.75</v>
      </c>
      <c r="M581" s="6">
        <f t="shared" si="27"/>
        <v>33.75</v>
      </c>
      <c r="N581" t="str">
        <f t="shared" si="28"/>
        <v>Arabica</v>
      </c>
      <c r="O581" t="str">
        <f t="shared" si="29"/>
        <v>Medium</v>
      </c>
      <c r="P581" t="str">
        <f>_xlfn.XLOOKUP(orders!C581,customers!$A$1:$A$1001,customers!$I$1:$I$1001,,0)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6">
        <f>INDEX(products!$A$1:$G$49,MATCH(orders!$D582,products!$A$1:$A$49,0),MATCH(L$1,products!$A$1:$G$1,0))</f>
        <v>14.85</v>
      </c>
      <c r="M582" s="6">
        <f t="shared" si="27"/>
        <v>44.55</v>
      </c>
      <c r="N582" t="str">
        <f t="shared" si="28"/>
        <v>Excelsa</v>
      </c>
      <c r="O582" t="str">
        <f t="shared" si="29"/>
        <v>Light</v>
      </c>
      <c r="P582" t="str">
        <f>_xlfn.XLOOKUP(orders!C582,customers!$A$1:$A$1001,customers!$I$1:$I$1001,,0)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6">
        <f>INDEX(products!$A$1:$G$49,MATCH(orders!$D583,products!$A$1:$A$49,0),MATCH(L$1,products!$A$1:$G$1,0))</f>
        <v>8.91</v>
      </c>
      <c r="M583" s="6">
        <f t="shared" si="27"/>
        <v>44.55</v>
      </c>
      <c r="N583" t="str">
        <f t="shared" si="28"/>
        <v>Excelsa</v>
      </c>
      <c r="O583" t="str">
        <f t="shared" si="29"/>
        <v>Light</v>
      </c>
      <c r="P583" t="str">
        <f>_xlfn.XLOOKUP(orders!C583,customers!$A$1:$A$1001,customers!$I$1:$I$1001,,0)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6">
        <f>INDEX(products!$A$1:$G$49,MATCH(orders!$D584,products!$A$1:$A$49,0),MATCH(L$1,products!$A$1:$G$1,0))</f>
        <v>12.15</v>
      </c>
      <c r="M584" s="6">
        <f t="shared" si="27"/>
        <v>60.75</v>
      </c>
      <c r="N584" t="str">
        <f t="shared" si="28"/>
        <v>Excelsa</v>
      </c>
      <c r="O584" t="str">
        <f t="shared" si="29"/>
        <v>Dark</v>
      </c>
      <c r="P584" t="str">
        <f>_xlfn.XLOOKUP(orders!C584,customers!$A$1:$A$1001,customers!$I$1:$I$1001,,0)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6">
        <f>INDEX(products!$A$1:$G$49,MATCH(orders!$D585,products!$A$1:$A$49,0),MATCH(L$1,products!$A$1:$G$1,0))</f>
        <v>3.5849999999999995</v>
      </c>
      <c r="M585" s="6">
        <f t="shared" si="27"/>
        <v>3.5849999999999995</v>
      </c>
      <c r="N585" t="str">
        <f t="shared" si="28"/>
        <v>Robusta</v>
      </c>
      <c r="O585" t="str">
        <f t="shared" si="29"/>
        <v>Light</v>
      </c>
      <c r="P585" t="str">
        <f>_xlfn.XLOOKUP(orders!C585,customers!$A$1:$A$1001,customers!$I$1:$I$1001,,0)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6">
        <f>INDEX(products!$A$1:$G$49,MATCH(orders!$D586,products!$A$1:$A$49,0),MATCH(L$1,products!$A$1:$G$1,0))</f>
        <v>3.5849999999999995</v>
      </c>
      <c r="M586" s="6">
        <f t="shared" si="27"/>
        <v>21.509999999999998</v>
      </c>
      <c r="N586" t="str">
        <f t="shared" si="28"/>
        <v>Robusta</v>
      </c>
      <c r="O586" t="str">
        <f t="shared" si="29"/>
        <v>Light</v>
      </c>
      <c r="P586" t="str">
        <f>_xlfn.XLOOKUP(orders!C586,customers!$A$1:$A$1001,customers!$I$1:$I$1001,,0)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6">
        <f>INDEX(products!$A$1:$G$49,MATCH(orders!$D587,products!$A$1:$A$49,0),MATCH(L$1,products!$A$1:$G$1,0))</f>
        <v>8.25</v>
      </c>
      <c r="M587" s="6">
        <f t="shared" si="27"/>
        <v>16.5</v>
      </c>
      <c r="N587" t="str">
        <f t="shared" si="28"/>
        <v>Excelsa</v>
      </c>
      <c r="O587" t="str">
        <f t="shared" si="29"/>
        <v>Medium</v>
      </c>
      <c r="P587" t="str">
        <f>_xlfn.XLOOKUP(orders!C587,customers!$A$1:$A$1001,customers!$I$1:$I$1001,,0)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6">
        <f>INDEX(products!$A$1:$G$49,MATCH(orders!$D588,products!$A$1:$A$49,0),MATCH(L$1,products!$A$1:$G$1,0))</f>
        <v>27.484999999999996</v>
      </c>
      <c r="M588" s="6">
        <f t="shared" si="27"/>
        <v>82.454999999999984</v>
      </c>
      <c r="N588" t="str">
        <f t="shared" si="28"/>
        <v>Robusta</v>
      </c>
      <c r="O588" t="str">
        <f t="shared" si="29"/>
        <v>Light</v>
      </c>
      <c r="P588" t="str">
        <f>_xlfn.XLOOKUP(orders!C588,customers!$A$1:$A$1001,customers!$I$1:$I$1001,,0)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6">
        <f>INDEX(products!$A$1:$G$49,MATCH(orders!$D589,products!$A$1:$A$49,0),MATCH(L$1,products!$A$1:$G$1,0))</f>
        <v>7.77</v>
      </c>
      <c r="M589" s="6">
        <f t="shared" si="27"/>
        <v>7.77</v>
      </c>
      <c r="N589" t="str">
        <f t="shared" si="28"/>
        <v>Liberica</v>
      </c>
      <c r="O589" t="str">
        <f t="shared" si="29"/>
        <v>Dark</v>
      </c>
      <c r="P589" t="str">
        <f>_xlfn.XLOOKUP(orders!C589,customers!$A$1:$A$1001,customers!$I$1:$I$1001,,0)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6">
        <f>INDEX(products!$A$1:$G$49,MATCH(orders!$D590,products!$A$1:$A$49,0),MATCH(L$1,products!$A$1:$G$1,0))</f>
        <v>5.97</v>
      </c>
      <c r="M590" s="6">
        <f t="shared" si="27"/>
        <v>11.94</v>
      </c>
      <c r="N590" t="str">
        <f t="shared" si="28"/>
        <v>Robusta</v>
      </c>
      <c r="O590" t="str">
        <f t="shared" si="29"/>
        <v>Medium</v>
      </c>
      <c r="P590" t="str">
        <f>_xlfn.XLOOKUP(orders!C590,customers!$A$1:$A$1001,customers!$I$1:$I$1001,,0)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6">
        <f>INDEX(products!$A$1:$G$49,MATCH(orders!$D591,products!$A$1:$A$49,0),MATCH(L$1,products!$A$1:$G$1,0))</f>
        <v>34.154999999999994</v>
      </c>
      <c r="M591" s="6">
        <f t="shared" si="27"/>
        <v>204.92999999999995</v>
      </c>
      <c r="N591" t="str">
        <f t="shared" si="28"/>
        <v>Excelsa</v>
      </c>
      <c r="O591" t="str">
        <f t="shared" si="29"/>
        <v>Light</v>
      </c>
      <c r="P591" t="str">
        <f>_xlfn.XLOOKUP(orders!C591,customers!$A$1:$A$1001,customers!$I$1:$I$1001,,0)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6">
        <f>INDEX(products!$A$1:$G$49,MATCH(orders!$D592,products!$A$1:$A$49,0),MATCH(L$1,products!$A$1:$G$1,0))</f>
        <v>31.624999999999996</v>
      </c>
      <c r="M592" s="6">
        <f t="shared" si="27"/>
        <v>63.249999999999993</v>
      </c>
      <c r="N592" t="str">
        <f t="shared" si="28"/>
        <v>Excelsa</v>
      </c>
      <c r="O592" t="str">
        <f t="shared" si="29"/>
        <v>Medium</v>
      </c>
      <c r="P592" t="str">
        <f>_xlfn.XLOOKUP(orders!C592,customers!$A$1:$A$1001,customers!$I$1:$I$1001,,0)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6">
        <f>INDEX(products!$A$1:$G$49,MATCH(orders!$D593,products!$A$1:$A$49,0),MATCH(L$1,products!$A$1:$G$1,0))</f>
        <v>2.6849999999999996</v>
      </c>
      <c r="M593" s="6">
        <f t="shared" si="27"/>
        <v>8.0549999999999997</v>
      </c>
      <c r="N593" t="str">
        <f t="shared" si="28"/>
        <v>Robusta</v>
      </c>
      <c r="O593" t="str">
        <f t="shared" si="29"/>
        <v>Dark</v>
      </c>
      <c r="P593" t="str">
        <f>_xlfn.XLOOKUP(orders!C593,customers!$A$1:$A$1001,customers!$I$1:$I$1001,,0)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6">
        <f>INDEX(products!$A$1:$G$49,MATCH(orders!$D594,products!$A$1:$A$49,0),MATCH(L$1,products!$A$1:$G$1,0))</f>
        <v>25.874999999999996</v>
      </c>
      <c r="M594" s="6">
        <f t="shared" si="27"/>
        <v>51.749999999999993</v>
      </c>
      <c r="N594" t="str">
        <f t="shared" si="28"/>
        <v>Arabica</v>
      </c>
      <c r="O594" t="str">
        <f t="shared" si="29"/>
        <v>Medium</v>
      </c>
      <c r="P594" t="str">
        <f>_xlfn.XLOOKUP(orders!C594,customers!$A$1:$A$1001,customers!$I$1:$I$1001,,0)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6">
        <f>INDEX(products!$A$1:$G$49,MATCH(orders!$D595,products!$A$1:$A$49,0),MATCH(L$1,products!$A$1:$G$1,0))</f>
        <v>27.945</v>
      </c>
      <c r="M595" s="6">
        <f t="shared" si="27"/>
        <v>27.945</v>
      </c>
      <c r="N595" t="str">
        <f t="shared" si="28"/>
        <v>Excelsa</v>
      </c>
      <c r="O595" t="str">
        <f t="shared" si="29"/>
        <v>Dark</v>
      </c>
      <c r="P595" t="str">
        <f>_xlfn.XLOOKUP(orders!C595,customers!$A$1:$A$1001,customers!$I$1:$I$1001,,0)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6">
        <f>INDEX(products!$A$1:$G$49,MATCH(orders!$D596,products!$A$1:$A$49,0),MATCH(L$1,products!$A$1:$G$1,0))</f>
        <v>29.784999999999997</v>
      </c>
      <c r="M596" s="6">
        <f t="shared" si="27"/>
        <v>59.569999999999993</v>
      </c>
      <c r="N596" t="str">
        <f t="shared" si="28"/>
        <v>Arabica</v>
      </c>
      <c r="O596" t="str">
        <f t="shared" si="29"/>
        <v>Light</v>
      </c>
      <c r="P596" t="str">
        <f>_xlfn.XLOOKUP(orders!C596,customers!$A$1:$A$1001,customers!$I$1:$I$1001,,0)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6">
        <f>INDEX(products!$A$1:$G$49,MATCH(orders!$D597,products!$A$1:$A$49,0),MATCH(L$1,products!$A$1:$G$1,0))</f>
        <v>14.85</v>
      </c>
      <c r="M597" s="6">
        <f t="shared" si="27"/>
        <v>14.85</v>
      </c>
      <c r="N597" t="str">
        <f t="shared" si="28"/>
        <v>Excelsa</v>
      </c>
      <c r="O597" t="str">
        <f t="shared" si="29"/>
        <v>Light</v>
      </c>
      <c r="P597" t="str">
        <f>_xlfn.XLOOKUP(orders!C597,customers!$A$1:$A$1001,customers!$I$1:$I$1001,,0)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6">
        <f>INDEX(products!$A$1:$G$49,MATCH(orders!$D598,products!$A$1:$A$49,0),MATCH(L$1,products!$A$1:$G$1,0))</f>
        <v>6.75</v>
      </c>
      <c r="M598" s="6">
        <f t="shared" si="27"/>
        <v>33.75</v>
      </c>
      <c r="N598" t="str">
        <f t="shared" si="28"/>
        <v>Arabica</v>
      </c>
      <c r="O598" t="str">
        <f t="shared" si="29"/>
        <v>Medium</v>
      </c>
      <c r="P598" t="str">
        <f>_xlfn.XLOOKUP(orders!C598,customers!$A$1:$A$1001,customers!$I$1:$I$1001,,0)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6">
        <f>INDEX(products!$A$1:$G$49,MATCH(orders!$D599,products!$A$1:$A$49,0),MATCH(L$1,products!$A$1:$G$1,0))</f>
        <v>36.454999999999998</v>
      </c>
      <c r="M599" s="6">
        <f t="shared" si="27"/>
        <v>145.82</v>
      </c>
      <c r="N599" t="str">
        <f t="shared" si="28"/>
        <v>Liberica</v>
      </c>
      <c r="O599" t="str">
        <f t="shared" si="29"/>
        <v>Light</v>
      </c>
      <c r="P599" t="str">
        <f>_xlfn.XLOOKUP(orders!C599,customers!$A$1:$A$1001,customers!$I$1:$I$1001,,0)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6">
        <f>INDEX(products!$A$1:$G$49,MATCH(orders!$D600,products!$A$1:$A$49,0),MATCH(L$1,products!$A$1:$G$1,0))</f>
        <v>2.9849999999999999</v>
      </c>
      <c r="M600" s="6">
        <f t="shared" si="27"/>
        <v>11.94</v>
      </c>
      <c r="N600" t="str">
        <f t="shared" si="28"/>
        <v>Robusta</v>
      </c>
      <c r="O600" t="str">
        <f t="shared" si="29"/>
        <v>Medium</v>
      </c>
      <c r="P600" t="str">
        <f>_xlfn.XLOOKUP(orders!C600,customers!$A$1:$A$1001,customers!$I$1:$I$1001,,0)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6">
        <f>INDEX(products!$A$1:$G$49,MATCH(orders!$D601,products!$A$1:$A$49,0),MATCH(L$1,products!$A$1:$G$1,0))</f>
        <v>2.9849999999999999</v>
      </c>
      <c r="M601" s="6">
        <f t="shared" si="27"/>
        <v>11.94</v>
      </c>
      <c r="N601" t="str">
        <f t="shared" si="28"/>
        <v>Arabica</v>
      </c>
      <c r="O601" t="str">
        <f t="shared" si="29"/>
        <v>Dark</v>
      </c>
      <c r="P601" t="str">
        <f>_xlfn.XLOOKUP(orders!C601,customers!$A$1:$A$1001,customers!$I$1:$I$1001,,0)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6">
        <f>INDEX(products!$A$1:$G$49,MATCH(orders!$D602,products!$A$1:$A$49,0),MATCH(L$1,products!$A$1:$G$1,0))</f>
        <v>7.77</v>
      </c>
      <c r="M602" s="6">
        <f t="shared" si="27"/>
        <v>7.77</v>
      </c>
      <c r="N602" t="str">
        <f t="shared" si="28"/>
        <v>Liberica</v>
      </c>
      <c r="O602" t="str">
        <f t="shared" si="29"/>
        <v>Dark</v>
      </c>
      <c r="P602" t="str">
        <f>_xlfn.XLOOKUP(orders!C602,customers!$A$1:$A$1001,customers!$I$1:$I$1001,,0)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6">
        <f>INDEX(products!$A$1:$G$49,MATCH(orders!$D603,products!$A$1:$A$49,0),MATCH(L$1,products!$A$1:$G$1,0))</f>
        <v>27.484999999999996</v>
      </c>
      <c r="M603" s="6">
        <f t="shared" si="27"/>
        <v>109.93999999999998</v>
      </c>
      <c r="N603" t="str">
        <f t="shared" si="28"/>
        <v>Robusta</v>
      </c>
      <c r="O603" t="str">
        <f t="shared" si="29"/>
        <v>Light</v>
      </c>
      <c r="P603" t="str">
        <f>_xlfn.XLOOKUP(orders!C603,customers!$A$1:$A$1001,customers!$I$1:$I$1001,,0)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6">
        <f>INDEX(products!$A$1:$G$49,MATCH(orders!$D604,products!$A$1:$A$49,0),MATCH(L$1,products!$A$1:$G$1,0))</f>
        <v>4.4550000000000001</v>
      </c>
      <c r="M604" s="6">
        <f t="shared" si="27"/>
        <v>22.274999999999999</v>
      </c>
      <c r="N604" t="str">
        <f t="shared" si="28"/>
        <v>Excelsa</v>
      </c>
      <c r="O604" t="str">
        <f t="shared" si="29"/>
        <v>Light</v>
      </c>
      <c r="P604" t="str">
        <f>_xlfn.XLOOKUP(orders!C604,customers!$A$1:$A$1001,customers!$I$1:$I$1001,,0)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6">
        <f>INDEX(products!$A$1:$G$49,MATCH(orders!$D605,products!$A$1:$A$49,0),MATCH(L$1,products!$A$1:$G$1,0))</f>
        <v>2.9849999999999999</v>
      </c>
      <c r="M605" s="6">
        <f t="shared" si="27"/>
        <v>8.9550000000000001</v>
      </c>
      <c r="N605" t="str">
        <f t="shared" si="28"/>
        <v>Robusta</v>
      </c>
      <c r="O605" t="str">
        <f t="shared" si="29"/>
        <v>Medium</v>
      </c>
      <c r="P605" t="str">
        <f>_xlfn.XLOOKUP(orders!C605,customers!$A$1:$A$1001,customers!$I$1:$I$1001,,0)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6">
        <f>INDEX(products!$A$1:$G$49,MATCH(orders!$D606,products!$A$1:$A$49,0),MATCH(L$1,products!$A$1:$G$1,0))</f>
        <v>29.784999999999997</v>
      </c>
      <c r="M606" s="6">
        <f t="shared" si="27"/>
        <v>119.13999999999999</v>
      </c>
      <c r="N606" t="str">
        <f t="shared" si="28"/>
        <v>Liberica</v>
      </c>
      <c r="O606" t="str">
        <f t="shared" si="29"/>
        <v>Dark</v>
      </c>
      <c r="P606" t="str">
        <f>_xlfn.XLOOKUP(orders!C606,customers!$A$1:$A$1001,customers!$I$1:$I$1001,,0)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6">
        <f>INDEX(products!$A$1:$G$49,MATCH(orders!$D607,products!$A$1:$A$49,0),MATCH(L$1,products!$A$1:$G$1,0))</f>
        <v>29.784999999999997</v>
      </c>
      <c r="M607" s="6">
        <f t="shared" si="27"/>
        <v>148.92499999999998</v>
      </c>
      <c r="N607" t="str">
        <f t="shared" si="28"/>
        <v>Arabica</v>
      </c>
      <c r="O607" t="str">
        <f t="shared" si="29"/>
        <v>Light</v>
      </c>
      <c r="P607" t="str">
        <f>_xlfn.XLOOKUP(orders!C607,customers!$A$1:$A$1001,customers!$I$1:$I$1001,,0)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6">
        <f>INDEX(products!$A$1:$G$49,MATCH(orders!$D608,products!$A$1:$A$49,0),MATCH(L$1,products!$A$1:$G$1,0))</f>
        <v>36.454999999999998</v>
      </c>
      <c r="M608" s="6">
        <f t="shared" si="27"/>
        <v>109.36499999999999</v>
      </c>
      <c r="N608" t="str">
        <f t="shared" si="28"/>
        <v>Liberica</v>
      </c>
      <c r="O608" t="str">
        <f t="shared" si="29"/>
        <v>Light</v>
      </c>
      <c r="P608" t="str">
        <f>_xlfn.XLOOKUP(orders!C608,customers!$A$1:$A$1001,customers!$I$1:$I$1001,,0)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6">
        <f>INDEX(products!$A$1:$G$49,MATCH(orders!$D609,products!$A$1:$A$49,0),MATCH(L$1,products!$A$1:$G$1,0))</f>
        <v>3.645</v>
      </c>
      <c r="M609" s="6">
        <f t="shared" si="27"/>
        <v>3.645</v>
      </c>
      <c r="N609" t="str">
        <f t="shared" si="28"/>
        <v>Excelsa</v>
      </c>
      <c r="O609" t="str">
        <f t="shared" si="29"/>
        <v>Dark</v>
      </c>
      <c r="P609" t="str">
        <f>_xlfn.XLOOKUP(orders!C609,customers!$A$1:$A$1001,customers!$I$1:$I$1001,,0)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6">
        <f>INDEX(products!$A$1:$G$49,MATCH(orders!$D610,products!$A$1:$A$49,0),MATCH(L$1,products!$A$1:$G$1,0))</f>
        <v>27.945</v>
      </c>
      <c r="M610" s="6">
        <f t="shared" si="27"/>
        <v>55.89</v>
      </c>
      <c r="N610" t="str">
        <f t="shared" si="28"/>
        <v>Excelsa</v>
      </c>
      <c r="O610" t="str">
        <f t="shared" si="29"/>
        <v>Dark</v>
      </c>
      <c r="P610" t="str">
        <f>_xlfn.XLOOKUP(orders!C610,customers!$A$1:$A$1001,customers!$I$1:$I$1001,,0)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6">
        <f>INDEX(products!$A$1:$G$49,MATCH(orders!$D611,products!$A$1:$A$49,0),MATCH(L$1,products!$A$1:$G$1,0))</f>
        <v>4.3650000000000002</v>
      </c>
      <c r="M611" s="6">
        <f t="shared" si="27"/>
        <v>26.19</v>
      </c>
      <c r="N611" t="str">
        <f t="shared" si="28"/>
        <v>Liberica</v>
      </c>
      <c r="O611" t="str">
        <f t="shared" si="29"/>
        <v>Medium</v>
      </c>
      <c r="P611" t="str">
        <f>_xlfn.XLOOKUP(orders!C611,customers!$A$1:$A$1001,customers!$I$1:$I$1001,,0)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6">
        <f>INDEX(products!$A$1:$G$49,MATCH(orders!$D612,products!$A$1:$A$49,0),MATCH(L$1,products!$A$1:$G$1,0))</f>
        <v>9.9499999999999993</v>
      </c>
      <c r="M612" s="6">
        <f t="shared" si="27"/>
        <v>39.799999999999997</v>
      </c>
      <c r="N612" t="str">
        <f t="shared" si="28"/>
        <v>Robusta</v>
      </c>
      <c r="O612" t="str">
        <f t="shared" si="29"/>
        <v>Medium</v>
      </c>
      <c r="P612" t="str">
        <f>_xlfn.XLOOKUP(orders!C612,customers!$A$1:$A$1001,customers!$I$1:$I$1001,,0)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6">
        <f>INDEX(products!$A$1:$G$49,MATCH(orders!$D613,products!$A$1:$A$49,0),MATCH(L$1,products!$A$1:$G$1,0))</f>
        <v>34.154999999999994</v>
      </c>
      <c r="M613" s="6">
        <f t="shared" si="27"/>
        <v>68.309999999999988</v>
      </c>
      <c r="N613" t="str">
        <f t="shared" si="28"/>
        <v>Excelsa</v>
      </c>
      <c r="O613" t="str">
        <f t="shared" si="29"/>
        <v>Light</v>
      </c>
      <c r="P613" t="str">
        <f>_xlfn.XLOOKUP(orders!C613,customers!$A$1:$A$1001,customers!$I$1:$I$1001,,0)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6">
        <f>INDEX(products!$A$1:$G$49,MATCH(orders!$D614,products!$A$1:$A$49,0),MATCH(L$1,products!$A$1:$G$1,0))</f>
        <v>3.375</v>
      </c>
      <c r="M614" s="6">
        <f t="shared" si="27"/>
        <v>13.5</v>
      </c>
      <c r="N614" t="str">
        <f t="shared" si="28"/>
        <v>Arabica</v>
      </c>
      <c r="O614" t="str">
        <f t="shared" si="29"/>
        <v>Medium</v>
      </c>
      <c r="P614" t="str">
        <f>_xlfn.XLOOKUP(orders!C614,customers!$A$1:$A$1001,customers!$I$1:$I$1001,,0)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6">
        <f>INDEX(products!$A$1:$G$49,MATCH(orders!$D615,products!$A$1:$A$49,0),MATCH(L$1,products!$A$1:$G$1,0))</f>
        <v>5.97</v>
      </c>
      <c r="M615" s="6">
        <f t="shared" si="27"/>
        <v>5.97</v>
      </c>
      <c r="N615" t="str">
        <f t="shared" si="28"/>
        <v>Robusta</v>
      </c>
      <c r="O615" t="str">
        <f t="shared" si="29"/>
        <v>Medium</v>
      </c>
      <c r="P615" t="str">
        <f>_xlfn.XLOOKUP(orders!C615,customers!$A$1:$A$1001,customers!$I$1:$I$1001,,0)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6">
        <f>INDEX(products!$A$1:$G$49,MATCH(orders!$D616,products!$A$1:$A$49,0),MATCH(L$1,products!$A$1:$G$1,0))</f>
        <v>5.97</v>
      </c>
      <c r="M616" s="6">
        <f t="shared" si="27"/>
        <v>29.849999999999998</v>
      </c>
      <c r="N616" t="str">
        <f t="shared" si="28"/>
        <v>Robusta</v>
      </c>
      <c r="O616" t="str">
        <f t="shared" si="29"/>
        <v>Medium</v>
      </c>
      <c r="P616" t="str">
        <f>_xlfn.XLOOKUP(orders!C616,customers!$A$1:$A$1001,customers!$I$1:$I$1001,,0)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6">
        <f>INDEX(products!$A$1:$G$49,MATCH(orders!$D617,products!$A$1:$A$49,0),MATCH(L$1,products!$A$1:$G$1,0))</f>
        <v>36.454999999999998</v>
      </c>
      <c r="M617" s="6">
        <f t="shared" si="27"/>
        <v>72.91</v>
      </c>
      <c r="N617" t="str">
        <f t="shared" si="28"/>
        <v>Liberica</v>
      </c>
      <c r="O617" t="str">
        <f t="shared" si="29"/>
        <v>Light</v>
      </c>
      <c r="P617" t="str">
        <f>_xlfn.XLOOKUP(orders!C617,customers!$A$1:$A$1001,customers!$I$1:$I$1001,,0)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6">
        <f>INDEX(products!$A$1:$G$49,MATCH(orders!$D618,products!$A$1:$A$49,0),MATCH(L$1,products!$A$1:$G$1,0))</f>
        <v>31.624999999999996</v>
      </c>
      <c r="M618" s="6">
        <f t="shared" si="27"/>
        <v>126.49999999999999</v>
      </c>
      <c r="N618" t="str">
        <f t="shared" si="28"/>
        <v>Excelsa</v>
      </c>
      <c r="O618" t="str">
        <f t="shared" si="29"/>
        <v>Medium</v>
      </c>
      <c r="P618" t="str">
        <f>_xlfn.XLOOKUP(orders!C618,customers!$A$1:$A$1001,customers!$I$1:$I$1001,,0)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6">
        <f>INDEX(products!$A$1:$G$49,MATCH(orders!$D619,products!$A$1:$A$49,0),MATCH(L$1,products!$A$1:$G$1,0))</f>
        <v>33.464999999999996</v>
      </c>
      <c r="M619" s="6">
        <f t="shared" si="27"/>
        <v>33.464999999999996</v>
      </c>
      <c r="N619" t="str">
        <f t="shared" si="28"/>
        <v>Liberica</v>
      </c>
      <c r="O619" t="str">
        <f t="shared" si="29"/>
        <v>Medium</v>
      </c>
      <c r="P619" t="str">
        <f>_xlfn.XLOOKUP(orders!C619,customers!$A$1:$A$1001,customers!$I$1:$I$1001,,0)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6">
        <f>INDEX(products!$A$1:$G$49,MATCH(orders!$D620,products!$A$1:$A$49,0),MATCH(L$1,products!$A$1:$G$1,0))</f>
        <v>12.15</v>
      </c>
      <c r="M620" s="6">
        <f t="shared" si="27"/>
        <v>72.900000000000006</v>
      </c>
      <c r="N620" t="str">
        <f t="shared" si="28"/>
        <v>Excelsa</v>
      </c>
      <c r="O620" t="str">
        <f t="shared" si="29"/>
        <v>Dark</v>
      </c>
      <c r="P620" t="str">
        <f>_xlfn.XLOOKUP(orders!C620,customers!$A$1:$A$1001,customers!$I$1:$I$1001,,0)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6">
        <f>INDEX(products!$A$1:$G$49,MATCH(orders!$D621,products!$A$1:$A$49,0),MATCH(L$1,products!$A$1:$G$1,0))</f>
        <v>7.77</v>
      </c>
      <c r="M621" s="6">
        <f t="shared" si="27"/>
        <v>15.54</v>
      </c>
      <c r="N621" t="str">
        <f t="shared" si="28"/>
        <v>Liberica</v>
      </c>
      <c r="O621" t="str">
        <f t="shared" si="29"/>
        <v>Dark</v>
      </c>
      <c r="P621" t="str">
        <f>_xlfn.XLOOKUP(orders!C621,customers!$A$1:$A$1001,customers!$I$1:$I$1001,,0)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6">
        <f>INDEX(products!$A$1:$G$49,MATCH(orders!$D622,products!$A$1:$A$49,0),MATCH(L$1,products!$A$1:$G$1,0))</f>
        <v>3.375</v>
      </c>
      <c r="M622" s="6">
        <f t="shared" si="27"/>
        <v>20.25</v>
      </c>
      <c r="N622" t="str">
        <f t="shared" si="28"/>
        <v>Arabica</v>
      </c>
      <c r="O622" t="str">
        <f t="shared" si="29"/>
        <v>Medium</v>
      </c>
      <c r="P622" t="str">
        <f>_xlfn.XLOOKUP(orders!C622,customers!$A$1:$A$1001,customers!$I$1:$I$1001,,0)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6">
        <f>INDEX(products!$A$1:$G$49,MATCH(orders!$D623,products!$A$1:$A$49,0),MATCH(L$1,products!$A$1:$G$1,0))</f>
        <v>12.95</v>
      </c>
      <c r="M623" s="6">
        <f t="shared" si="27"/>
        <v>77.699999999999989</v>
      </c>
      <c r="N623" t="str">
        <f t="shared" si="28"/>
        <v>Arabica</v>
      </c>
      <c r="O623" t="str">
        <f t="shared" si="29"/>
        <v>Light</v>
      </c>
      <c r="P623" t="str">
        <f>_xlfn.XLOOKUP(orders!C623,customers!$A$1:$A$1001,customers!$I$1:$I$1001,,0)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6">
        <f>INDEX(products!$A$1:$G$49,MATCH(orders!$D624,products!$A$1:$A$49,0),MATCH(L$1,products!$A$1:$G$1,0))</f>
        <v>33.464999999999996</v>
      </c>
      <c r="M624" s="6">
        <f t="shared" si="27"/>
        <v>133.85999999999999</v>
      </c>
      <c r="N624" t="str">
        <f t="shared" si="28"/>
        <v>Liberica</v>
      </c>
      <c r="O624" t="str">
        <f t="shared" si="29"/>
        <v>Medium</v>
      </c>
      <c r="P624" t="str">
        <f>_xlfn.XLOOKUP(orders!C624,customers!$A$1:$A$1001,customers!$I$1:$I$1001,,0)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6">
        <f>INDEX(products!$A$1:$G$49,MATCH(orders!$D625,products!$A$1:$A$49,0),MATCH(L$1,products!$A$1:$G$1,0))</f>
        <v>12.15</v>
      </c>
      <c r="M625" s="6">
        <f t="shared" si="27"/>
        <v>12.15</v>
      </c>
      <c r="N625" t="str">
        <f t="shared" si="28"/>
        <v>Excelsa</v>
      </c>
      <c r="O625" t="str">
        <f t="shared" si="29"/>
        <v>Dark</v>
      </c>
      <c r="P625" t="str">
        <f>_xlfn.XLOOKUP(orders!C625,customers!$A$1:$A$1001,customers!$I$1:$I$1001,,0)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6">
        <f>INDEX(products!$A$1:$G$49,MATCH(orders!$D626,products!$A$1:$A$49,0),MATCH(L$1,products!$A$1:$G$1,0))</f>
        <v>31.624999999999996</v>
      </c>
      <c r="M626" s="6">
        <f t="shared" si="27"/>
        <v>63.249999999999993</v>
      </c>
      <c r="N626" t="str">
        <f t="shared" si="28"/>
        <v>Excelsa</v>
      </c>
      <c r="O626" t="str">
        <f t="shared" si="29"/>
        <v>Medium</v>
      </c>
      <c r="P626" t="str">
        <f>_xlfn.XLOOKUP(orders!C626,customers!$A$1:$A$1001,customers!$I$1:$I$1001,,0)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6">
        <f>INDEX(products!$A$1:$G$49,MATCH(orders!$D627,products!$A$1:$A$49,0),MATCH(L$1,products!$A$1:$G$1,0))</f>
        <v>7.169999999999999</v>
      </c>
      <c r="M627" s="6">
        <f t="shared" si="27"/>
        <v>35.849999999999994</v>
      </c>
      <c r="N627" t="str">
        <f t="shared" si="28"/>
        <v>Robusta</v>
      </c>
      <c r="O627" t="str">
        <f t="shared" si="29"/>
        <v>Light</v>
      </c>
      <c r="P627" t="str">
        <f>_xlfn.XLOOKUP(orders!C627,customers!$A$1:$A$1001,customers!$I$1:$I$1001,,0)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6">
        <f>INDEX(products!$A$1:$G$49,MATCH(orders!$D628,products!$A$1:$A$49,0),MATCH(L$1,products!$A$1:$G$1,0))</f>
        <v>25.874999999999996</v>
      </c>
      <c r="M628" s="6">
        <f t="shared" si="27"/>
        <v>77.624999999999986</v>
      </c>
      <c r="N628" t="str">
        <f t="shared" si="28"/>
        <v>Arabica</v>
      </c>
      <c r="O628" t="str">
        <f t="shared" si="29"/>
        <v>Medium</v>
      </c>
      <c r="P628" t="str">
        <f>_xlfn.XLOOKUP(orders!C628,customers!$A$1:$A$1001,customers!$I$1:$I$1001,,0)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6">
        <f>INDEX(products!$A$1:$G$49,MATCH(orders!$D629,products!$A$1:$A$49,0),MATCH(L$1,products!$A$1:$G$1,0))</f>
        <v>31.624999999999996</v>
      </c>
      <c r="M629" s="6">
        <f t="shared" si="27"/>
        <v>63.249999999999993</v>
      </c>
      <c r="N629" t="str">
        <f t="shared" si="28"/>
        <v>Excelsa</v>
      </c>
      <c r="O629" t="str">
        <f t="shared" si="29"/>
        <v>Medium</v>
      </c>
      <c r="P629" t="str">
        <f>_xlfn.XLOOKUP(orders!C629,customers!$A$1:$A$1001,customers!$I$1:$I$1001,,0)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6">
        <f>INDEX(products!$A$1:$G$49,MATCH(orders!$D630,products!$A$1:$A$49,0),MATCH(L$1,products!$A$1:$G$1,0))</f>
        <v>4.4550000000000001</v>
      </c>
      <c r="M630" s="6">
        <f t="shared" si="27"/>
        <v>26.73</v>
      </c>
      <c r="N630" t="str">
        <f t="shared" si="28"/>
        <v>Excelsa</v>
      </c>
      <c r="O630" t="str">
        <f t="shared" si="29"/>
        <v>Light</v>
      </c>
      <c r="P630" t="str">
        <f>_xlfn.XLOOKUP(orders!C630,customers!$A$1:$A$1001,customers!$I$1:$I$1001,,0)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6">
        <f>INDEX(products!$A$1:$G$49,MATCH(orders!$D631,products!$A$1:$A$49,0),MATCH(L$1,products!$A$1:$G$1,0))</f>
        <v>7.77</v>
      </c>
      <c r="M631" s="6">
        <f t="shared" si="27"/>
        <v>31.08</v>
      </c>
      <c r="N631" t="str">
        <f t="shared" si="28"/>
        <v>Liberica</v>
      </c>
      <c r="O631" t="str">
        <f t="shared" si="29"/>
        <v>Dark</v>
      </c>
      <c r="P631" t="str">
        <f>_xlfn.XLOOKUP(orders!C631,customers!$A$1:$A$1001,customers!$I$1:$I$1001,,0)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6">
        <f>INDEX(products!$A$1:$G$49,MATCH(orders!$D632,products!$A$1:$A$49,0),MATCH(L$1,products!$A$1:$G$1,0))</f>
        <v>2.9849999999999999</v>
      </c>
      <c r="M632" s="6">
        <f t="shared" si="27"/>
        <v>2.9849999999999999</v>
      </c>
      <c r="N632" t="str">
        <f t="shared" si="28"/>
        <v>Arabica</v>
      </c>
      <c r="O632" t="str">
        <f t="shared" si="29"/>
        <v>Dark</v>
      </c>
      <c r="P632" t="str">
        <f>_xlfn.XLOOKUP(orders!C632,customers!$A$1:$A$1001,customers!$I$1:$I$1001,,0)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6">
        <f>INDEX(products!$A$1:$G$49,MATCH(orders!$D633,products!$A$1:$A$49,0),MATCH(L$1,products!$A$1:$G$1,0))</f>
        <v>20.584999999999997</v>
      </c>
      <c r="M633" s="6">
        <f t="shared" si="27"/>
        <v>102.92499999999998</v>
      </c>
      <c r="N633" t="str">
        <f t="shared" si="28"/>
        <v>Robusta</v>
      </c>
      <c r="O633" t="str">
        <f t="shared" si="29"/>
        <v>Dark</v>
      </c>
      <c r="P633" t="str">
        <f>_xlfn.XLOOKUP(orders!C633,customers!$A$1:$A$1001,customers!$I$1:$I$1001,,0)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6">
        <f>INDEX(products!$A$1:$G$49,MATCH(orders!$D634,products!$A$1:$A$49,0),MATCH(L$1,products!$A$1:$G$1,0))</f>
        <v>8.91</v>
      </c>
      <c r="M634" s="6">
        <f t="shared" si="27"/>
        <v>35.64</v>
      </c>
      <c r="N634" t="str">
        <f t="shared" si="28"/>
        <v>Excelsa</v>
      </c>
      <c r="O634" t="str">
        <f t="shared" si="29"/>
        <v>Light</v>
      </c>
      <c r="P634" t="str">
        <f>_xlfn.XLOOKUP(orders!C634,customers!$A$1:$A$1001,customers!$I$1:$I$1001,,0)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6">
        <f>INDEX(products!$A$1:$G$49,MATCH(orders!$D635,products!$A$1:$A$49,0),MATCH(L$1,products!$A$1:$G$1,0))</f>
        <v>11.95</v>
      </c>
      <c r="M635" s="6">
        <f t="shared" si="27"/>
        <v>47.8</v>
      </c>
      <c r="N635" t="str">
        <f t="shared" si="28"/>
        <v>Robusta</v>
      </c>
      <c r="O635" t="str">
        <f t="shared" si="29"/>
        <v>Light</v>
      </c>
      <c r="P635" t="str">
        <f>_xlfn.XLOOKUP(orders!C635,customers!$A$1:$A$1001,customers!$I$1:$I$1001,,0)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6">
        <f>INDEX(products!$A$1:$G$49,MATCH(orders!$D636,products!$A$1:$A$49,0),MATCH(L$1,products!$A$1:$G$1,0))</f>
        <v>14.55</v>
      </c>
      <c r="M636" s="6">
        <f t="shared" si="27"/>
        <v>43.650000000000006</v>
      </c>
      <c r="N636" t="str">
        <f t="shared" si="28"/>
        <v>Liberica</v>
      </c>
      <c r="O636" t="str">
        <f t="shared" si="29"/>
        <v>Medium</v>
      </c>
      <c r="P636" t="str">
        <f>_xlfn.XLOOKUP(orders!C636,customers!$A$1:$A$1001,customers!$I$1:$I$1001,,0)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6">
        <f>INDEX(products!$A$1:$G$49,MATCH(orders!$D637,products!$A$1:$A$49,0),MATCH(L$1,products!$A$1:$G$1,0))</f>
        <v>8.91</v>
      </c>
      <c r="M637" s="6">
        <f t="shared" si="27"/>
        <v>35.64</v>
      </c>
      <c r="N637" t="str">
        <f t="shared" si="28"/>
        <v>Excelsa</v>
      </c>
      <c r="O637" t="str">
        <f t="shared" si="29"/>
        <v>Light</v>
      </c>
      <c r="P637" t="str">
        <f>_xlfn.XLOOKUP(orders!C637,customers!$A$1:$A$1001,customers!$I$1:$I$1001,,0)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6">
        <f>INDEX(products!$A$1:$G$49,MATCH(orders!$D638,products!$A$1:$A$49,0),MATCH(L$1,products!$A$1:$G$1,0))</f>
        <v>15.85</v>
      </c>
      <c r="M638" s="6">
        <f t="shared" si="27"/>
        <v>95.1</v>
      </c>
      <c r="N638" t="str">
        <f t="shared" si="28"/>
        <v>Liberica</v>
      </c>
      <c r="O638" t="str">
        <f t="shared" si="29"/>
        <v>Light</v>
      </c>
      <c r="P638" t="str">
        <f>_xlfn.XLOOKUP(orders!C638,customers!$A$1:$A$1001,customers!$I$1:$I$1001,,0)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6">
        <f>INDEX(products!$A$1:$G$49,MATCH(orders!$D639,products!$A$1:$A$49,0),MATCH(L$1,products!$A$1:$G$1,0))</f>
        <v>31.624999999999996</v>
      </c>
      <c r="M639" s="6">
        <f t="shared" si="27"/>
        <v>31.624999999999996</v>
      </c>
      <c r="N639" t="str">
        <f t="shared" si="28"/>
        <v>Excelsa</v>
      </c>
      <c r="O639" t="str">
        <f t="shared" si="29"/>
        <v>Medium</v>
      </c>
      <c r="P639" t="str">
        <f>_xlfn.XLOOKUP(orders!C639,customers!$A$1:$A$1001,customers!$I$1:$I$1001,,0)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6">
        <f>INDEX(products!$A$1:$G$49,MATCH(orders!$D640,products!$A$1:$A$49,0),MATCH(L$1,products!$A$1:$G$1,0))</f>
        <v>25.874999999999996</v>
      </c>
      <c r="M640" s="6">
        <f t="shared" si="27"/>
        <v>77.624999999999986</v>
      </c>
      <c r="N640" t="str">
        <f t="shared" si="28"/>
        <v>Arabica</v>
      </c>
      <c r="O640" t="str">
        <f t="shared" si="29"/>
        <v>Medium</v>
      </c>
      <c r="P640" t="str">
        <f>_xlfn.XLOOKUP(orders!C640,customers!$A$1:$A$1001,customers!$I$1:$I$1001,,0)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6">
        <f>INDEX(products!$A$1:$G$49,MATCH(orders!$D641,products!$A$1:$A$49,0),MATCH(L$1,products!$A$1:$G$1,0))</f>
        <v>3.8849999999999998</v>
      </c>
      <c r="M641" s="6">
        <f t="shared" si="27"/>
        <v>3.8849999999999998</v>
      </c>
      <c r="N641" t="str">
        <f t="shared" si="28"/>
        <v>Liberica</v>
      </c>
      <c r="O641" t="str">
        <f t="shared" si="29"/>
        <v>Dark</v>
      </c>
      <c r="P641" t="str">
        <f>_xlfn.XLOOKUP(orders!C641,customers!$A$1:$A$1001,customers!$I$1:$I$1001,,0)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6">
        <f>INDEX(products!$A$1:$G$49,MATCH(orders!$D642,products!$A$1:$A$49,0),MATCH(L$1,products!$A$1:$G$1,0))</f>
        <v>27.484999999999996</v>
      </c>
      <c r="M642" s="6">
        <f t="shared" si="27"/>
        <v>137.42499999999998</v>
      </c>
      <c r="N642" t="str">
        <f t="shared" si="28"/>
        <v>Robusta</v>
      </c>
      <c r="O642" t="str">
        <f t="shared" si="29"/>
        <v>Light</v>
      </c>
      <c r="P642" t="str">
        <f>_xlfn.XLOOKUP(orders!C642,customers!$A$1:$A$1001,customers!$I$1:$I$1001,,0)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6">
        <f>INDEX(products!$A$1:$G$49,MATCH(orders!$D643,products!$A$1:$A$49,0),MATCH(L$1,products!$A$1:$G$1,0))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_xlfn.XLOOKUP(orders!C643,customers!$A$1:$A$1001,customers!$I$1:$I$1001,,0)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6">
        <f>INDEX(products!$A$1:$G$49,MATCH(orders!$D644,products!$A$1:$A$49,0),MATCH(L$1,products!$A$1:$G$1,0))</f>
        <v>4.125</v>
      </c>
      <c r="M644" s="6">
        <f t="shared" si="30"/>
        <v>8.25</v>
      </c>
      <c r="N644" t="str">
        <f t="shared" si="31"/>
        <v>Excelsa</v>
      </c>
      <c r="O644" t="str">
        <f t="shared" si="32"/>
        <v>Medium</v>
      </c>
      <c r="P644" t="str">
        <f>_xlfn.XLOOKUP(orders!C644,customers!$A$1:$A$1001,customers!$I$1:$I$1001,,0)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6">
        <f>INDEX(products!$A$1:$G$49,MATCH(orders!$D645,products!$A$1:$A$49,0),MATCH(L$1,products!$A$1:$G$1,0))</f>
        <v>34.154999999999994</v>
      </c>
      <c r="M645" s="6">
        <f t="shared" si="30"/>
        <v>102.46499999999997</v>
      </c>
      <c r="N645" t="str">
        <f t="shared" si="31"/>
        <v>Excelsa</v>
      </c>
      <c r="O645" t="str">
        <f t="shared" si="32"/>
        <v>Light</v>
      </c>
      <c r="P645" t="str">
        <f>_xlfn.XLOOKUP(orders!C645,customers!$A$1:$A$1001,customers!$I$1:$I$1001,,0)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6">
        <f>INDEX(products!$A$1:$G$49,MATCH(orders!$D646,products!$A$1:$A$49,0),MATCH(L$1,products!$A$1:$G$1,0))</f>
        <v>20.584999999999997</v>
      </c>
      <c r="M646" s="6">
        <f t="shared" si="30"/>
        <v>41.169999999999995</v>
      </c>
      <c r="N646" t="str">
        <f t="shared" si="31"/>
        <v>Robusta</v>
      </c>
      <c r="O646" t="str">
        <f t="shared" si="32"/>
        <v>Dark</v>
      </c>
      <c r="P646" t="str">
        <f>_xlfn.XLOOKUP(orders!C646,customers!$A$1:$A$1001,customers!$I$1:$I$1001,,0)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6">
        <f>INDEX(products!$A$1:$G$49,MATCH(orders!$D647,products!$A$1:$A$49,0),MATCH(L$1,products!$A$1:$G$1,0))</f>
        <v>22.884999999999998</v>
      </c>
      <c r="M647" s="6">
        <f t="shared" si="30"/>
        <v>68.655000000000001</v>
      </c>
      <c r="N647" t="str">
        <f t="shared" si="31"/>
        <v>Arabica</v>
      </c>
      <c r="O647" t="str">
        <f t="shared" si="32"/>
        <v>Dark</v>
      </c>
      <c r="P647" t="str">
        <f>_xlfn.XLOOKUP(orders!C647,customers!$A$1:$A$1001,customers!$I$1:$I$1001,,0)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6">
        <f>INDEX(products!$A$1:$G$49,MATCH(orders!$D648,products!$A$1:$A$49,0),MATCH(L$1,products!$A$1:$G$1,0))</f>
        <v>9.9499999999999993</v>
      </c>
      <c r="M648" s="6">
        <f t="shared" si="30"/>
        <v>9.9499999999999993</v>
      </c>
      <c r="N648" t="str">
        <f t="shared" si="31"/>
        <v>Arabica</v>
      </c>
      <c r="O648" t="str">
        <f t="shared" si="32"/>
        <v>Dark</v>
      </c>
      <c r="P648" t="str">
        <f>_xlfn.XLOOKUP(orders!C648,customers!$A$1:$A$1001,customers!$I$1:$I$1001,,0)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6">
        <f>INDEX(products!$A$1:$G$49,MATCH(orders!$D649,products!$A$1:$A$49,0),MATCH(L$1,products!$A$1:$G$1,0))</f>
        <v>9.51</v>
      </c>
      <c r="M649" s="6">
        <f t="shared" si="30"/>
        <v>28.53</v>
      </c>
      <c r="N649" t="str">
        <f t="shared" si="31"/>
        <v>Liberica</v>
      </c>
      <c r="O649" t="str">
        <f t="shared" si="32"/>
        <v>Light</v>
      </c>
      <c r="P649" t="str">
        <f>_xlfn.XLOOKUP(orders!C649,customers!$A$1:$A$1001,customers!$I$1:$I$1001,,0)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6">
        <f>INDEX(products!$A$1:$G$49,MATCH(orders!$D650,products!$A$1:$A$49,0),MATCH(L$1,products!$A$1:$G$1,0))</f>
        <v>2.6849999999999996</v>
      </c>
      <c r="M650" s="6">
        <f t="shared" si="30"/>
        <v>16.11</v>
      </c>
      <c r="N650" t="str">
        <f t="shared" si="31"/>
        <v>Robusta</v>
      </c>
      <c r="O650" t="str">
        <f t="shared" si="32"/>
        <v>Dark</v>
      </c>
      <c r="P650" t="str">
        <f>_xlfn.XLOOKUP(orders!C650,customers!$A$1:$A$1001,customers!$I$1:$I$1001,,0)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6">
        <f>INDEX(products!$A$1:$G$49,MATCH(orders!$D651,products!$A$1:$A$49,0),MATCH(L$1,products!$A$1:$G$1,0))</f>
        <v>15.85</v>
      </c>
      <c r="M651" s="6">
        <f t="shared" si="30"/>
        <v>95.1</v>
      </c>
      <c r="N651" t="str">
        <f t="shared" si="31"/>
        <v>Liberica</v>
      </c>
      <c r="O651" t="str">
        <f t="shared" si="32"/>
        <v>Light</v>
      </c>
      <c r="P651" t="str">
        <f>_xlfn.XLOOKUP(orders!C651,customers!$A$1:$A$1001,customers!$I$1:$I$1001,,0)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6">
        <f>INDEX(products!$A$1:$G$49,MATCH(orders!$D652,products!$A$1:$A$49,0),MATCH(L$1,products!$A$1:$G$1,0))</f>
        <v>5.3699999999999992</v>
      </c>
      <c r="M652" s="6">
        <f t="shared" si="30"/>
        <v>5.3699999999999992</v>
      </c>
      <c r="N652" t="str">
        <f t="shared" si="31"/>
        <v>Robusta</v>
      </c>
      <c r="O652" t="str">
        <f t="shared" si="32"/>
        <v>Dark</v>
      </c>
      <c r="P652" t="str">
        <f>_xlfn.XLOOKUP(orders!C652,customers!$A$1:$A$1001,customers!$I$1:$I$1001,,0)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6">
        <f>INDEX(products!$A$1:$G$49,MATCH(orders!$D653,products!$A$1:$A$49,0),MATCH(L$1,products!$A$1:$G$1,0))</f>
        <v>11.95</v>
      </c>
      <c r="M653" s="6">
        <f t="shared" si="30"/>
        <v>47.8</v>
      </c>
      <c r="N653" t="str">
        <f t="shared" si="31"/>
        <v>Robusta</v>
      </c>
      <c r="O653" t="str">
        <f t="shared" si="32"/>
        <v>Light</v>
      </c>
      <c r="P653" t="str">
        <f>_xlfn.XLOOKUP(orders!C653,customers!$A$1:$A$1001,customers!$I$1:$I$1001,,0)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6">
        <f>INDEX(products!$A$1:$G$49,MATCH(orders!$D654,products!$A$1:$A$49,0),MATCH(L$1,products!$A$1:$G$1,0))</f>
        <v>15.85</v>
      </c>
      <c r="M654" s="6">
        <f t="shared" si="30"/>
        <v>63.4</v>
      </c>
      <c r="N654" t="str">
        <f t="shared" si="31"/>
        <v>Liberica</v>
      </c>
      <c r="O654" t="str">
        <f t="shared" si="32"/>
        <v>Light</v>
      </c>
      <c r="P654" t="str">
        <f>_xlfn.XLOOKUP(orders!C654,customers!$A$1:$A$1001,customers!$I$1:$I$1001,,0)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6">
        <f>INDEX(products!$A$1:$G$49,MATCH(orders!$D655,products!$A$1:$A$49,0),MATCH(L$1,products!$A$1:$G$1,0))</f>
        <v>25.874999999999996</v>
      </c>
      <c r="M655" s="6">
        <f t="shared" si="30"/>
        <v>103.49999999999999</v>
      </c>
      <c r="N655" t="str">
        <f t="shared" si="31"/>
        <v>Arabica</v>
      </c>
      <c r="O655" t="str">
        <f t="shared" si="32"/>
        <v>Medium</v>
      </c>
      <c r="P655" t="str">
        <f>_xlfn.XLOOKUP(orders!C655,customers!$A$1:$A$1001,customers!$I$1:$I$1001,,0)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6">
        <f>INDEX(products!$A$1:$G$49,MATCH(orders!$D656,products!$A$1:$A$49,0),MATCH(L$1,products!$A$1:$G$1,0))</f>
        <v>22.884999999999998</v>
      </c>
      <c r="M656" s="6">
        <f t="shared" si="30"/>
        <v>68.655000000000001</v>
      </c>
      <c r="N656" t="str">
        <f t="shared" si="31"/>
        <v>Arabica</v>
      </c>
      <c r="O656" t="str">
        <f t="shared" si="32"/>
        <v>Dark</v>
      </c>
      <c r="P656" t="str">
        <f>_xlfn.XLOOKUP(orders!C656,customers!$A$1:$A$1001,customers!$I$1:$I$1001,,0)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6">
        <f>INDEX(products!$A$1:$G$49,MATCH(orders!$D657,products!$A$1:$A$49,0),MATCH(L$1,products!$A$1:$G$1,0))</f>
        <v>22.884999999999998</v>
      </c>
      <c r="M657" s="6">
        <f t="shared" si="30"/>
        <v>45.769999999999996</v>
      </c>
      <c r="N657" t="str">
        <f t="shared" si="31"/>
        <v>Robusta</v>
      </c>
      <c r="O657" t="str">
        <f t="shared" si="32"/>
        <v>Medium</v>
      </c>
      <c r="P657" t="str">
        <f>_xlfn.XLOOKUP(orders!C657,customers!$A$1:$A$1001,customers!$I$1:$I$1001,,0)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6">
        <f>INDEX(products!$A$1:$G$49,MATCH(orders!$D658,products!$A$1:$A$49,0),MATCH(L$1,products!$A$1:$G$1,0))</f>
        <v>12.95</v>
      </c>
      <c r="M658" s="6">
        <f t="shared" si="30"/>
        <v>51.8</v>
      </c>
      <c r="N658" t="str">
        <f t="shared" si="31"/>
        <v>Liberica</v>
      </c>
      <c r="O658" t="str">
        <f t="shared" si="32"/>
        <v>Dark</v>
      </c>
      <c r="P658" t="str">
        <f>_xlfn.XLOOKUP(orders!C658,customers!$A$1:$A$1001,customers!$I$1:$I$1001,,0)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6">
        <f>INDEX(products!$A$1:$G$49,MATCH(orders!$D659,products!$A$1:$A$49,0),MATCH(L$1,products!$A$1:$G$1,0))</f>
        <v>6.75</v>
      </c>
      <c r="M659" s="6">
        <f t="shared" si="30"/>
        <v>13.5</v>
      </c>
      <c r="N659" t="str">
        <f t="shared" si="31"/>
        <v>Arabica</v>
      </c>
      <c r="O659" t="str">
        <f t="shared" si="32"/>
        <v>Medium</v>
      </c>
      <c r="P659" t="str">
        <f>_xlfn.XLOOKUP(orders!C659,customers!$A$1:$A$1001,customers!$I$1:$I$1001,,0)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6">
        <f>INDEX(products!$A$1:$G$49,MATCH(orders!$D660,products!$A$1:$A$49,0),MATCH(L$1,products!$A$1:$G$1,0))</f>
        <v>8.25</v>
      </c>
      <c r="M660" s="6">
        <f t="shared" si="30"/>
        <v>24.75</v>
      </c>
      <c r="N660" t="str">
        <f t="shared" si="31"/>
        <v>Excelsa</v>
      </c>
      <c r="O660" t="str">
        <f t="shared" si="32"/>
        <v>Medium</v>
      </c>
      <c r="P660" t="str">
        <f>_xlfn.XLOOKUP(orders!C660,customers!$A$1:$A$1001,customers!$I$1:$I$1001,,0)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6">
        <f>INDEX(products!$A$1:$G$49,MATCH(orders!$D661,products!$A$1:$A$49,0),MATCH(L$1,products!$A$1:$G$1,0))</f>
        <v>22.884999999999998</v>
      </c>
      <c r="M661" s="6">
        <f t="shared" si="30"/>
        <v>45.769999999999996</v>
      </c>
      <c r="N661" t="str">
        <f t="shared" si="31"/>
        <v>Arabica</v>
      </c>
      <c r="O661" t="str">
        <f t="shared" si="32"/>
        <v>Dark</v>
      </c>
      <c r="P661" t="str">
        <f>_xlfn.XLOOKUP(orders!C661,customers!$A$1:$A$1001,customers!$I$1:$I$1001,,0)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6">
        <f>INDEX(products!$A$1:$G$49,MATCH(orders!$D662,products!$A$1:$A$49,0),MATCH(L$1,products!$A$1:$G$1,0))</f>
        <v>8.91</v>
      </c>
      <c r="M662" s="6">
        <f t="shared" si="30"/>
        <v>53.46</v>
      </c>
      <c r="N662" t="str">
        <f t="shared" si="31"/>
        <v>Excelsa</v>
      </c>
      <c r="O662" t="str">
        <f t="shared" si="32"/>
        <v>Light</v>
      </c>
      <c r="P662" t="str">
        <f>_xlfn.XLOOKUP(orders!C662,customers!$A$1:$A$1001,customers!$I$1:$I$1001,,0)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6">
        <f>INDEX(products!$A$1:$G$49,MATCH(orders!$D663,products!$A$1:$A$49,0),MATCH(L$1,products!$A$1:$G$1,0))</f>
        <v>3.375</v>
      </c>
      <c r="M663" s="6">
        <f t="shared" si="30"/>
        <v>20.25</v>
      </c>
      <c r="N663" t="str">
        <f t="shared" si="31"/>
        <v>Arabica</v>
      </c>
      <c r="O663" t="str">
        <f t="shared" si="32"/>
        <v>Medium</v>
      </c>
      <c r="P663" t="str">
        <f>_xlfn.XLOOKUP(orders!C663,customers!$A$1:$A$1001,customers!$I$1:$I$1001,,0)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6">
        <f>INDEX(products!$A$1:$G$49,MATCH(orders!$D664,products!$A$1:$A$49,0),MATCH(L$1,products!$A$1:$G$1,0))</f>
        <v>29.784999999999997</v>
      </c>
      <c r="M664" s="6">
        <f t="shared" si="30"/>
        <v>148.92499999999998</v>
      </c>
      <c r="N664" t="str">
        <f t="shared" si="31"/>
        <v>Liberica</v>
      </c>
      <c r="O664" t="str">
        <f t="shared" si="32"/>
        <v>Dark</v>
      </c>
      <c r="P664" t="str">
        <f>_xlfn.XLOOKUP(orders!C664,customers!$A$1:$A$1001,customers!$I$1:$I$1001,,0)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6">
        <f>INDEX(products!$A$1:$G$49,MATCH(orders!$D665,products!$A$1:$A$49,0),MATCH(L$1,products!$A$1:$G$1,0))</f>
        <v>11.25</v>
      </c>
      <c r="M665" s="6">
        <f t="shared" si="30"/>
        <v>67.5</v>
      </c>
      <c r="N665" t="str">
        <f t="shared" si="31"/>
        <v>Arabica</v>
      </c>
      <c r="O665" t="str">
        <f t="shared" si="32"/>
        <v>Medium</v>
      </c>
      <c r="P665" t="str">
        <f>_xlfn.XLOOKUP(orders!C665,customers!$A$1:$A$1001,customers!$I$1:$I$1001,,0)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6">
        <f>INDEX(products!$A$1:$G$49,MATCH(orders!$D666,products!$A$1:$A$49,0),MATCH(L$1,products!$A$1:$G$1,0))</f>
        <v>12.15</v>
      </c>
      <c r="M666" s="6">
        <f t="shared" si="30"/>
        <v>72.900000000000006</v>
      </c>
      <c r="N666" t="str">
        <f t="shared" si="31"/>
        <v>Excelsa</v>
      </c>
      <c r="O666" t="str">
        <f t="shared" si="32"/>
        <v>Dark</v>
      </c>
      <c r="P666" t="str">
        <f>_xlfn.XLOOKUP(orders!C666,customers!$A$1:$A$1001,customers!$I$1:$I$1001,,0)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6">
        <f>INDEX(products!$A$1:$G$49,MATCH(orders!$D667,products!$A$1:$A$49,0),MATCH(L$1,products!$A$1:$G$1,0))</f>
        <v>3.8849999999999998</v>
      </c>
      <c r="M667" s="6">
        <f t="shared" si="30"/>
        <v>7.77</v>
      </c>
      <c r="N667" t="str">
        <f t="shared" si="31"/>
        <v>Liberica</v>
      </c>
      <c r="O667" t="str">
        <f t="shared" si="32"/>
        <v>Dark</v>
      </c>
      <c r="P667" t="str">
        <f>_xlfn.XLOOKUP(orders!C667,customers!$A$1:$A$1001,customers!$I$1:$I$1001,,0)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6">
        <f>INDEX(products!$A$1:$G$49,MATCH(orders!$D668,products!$A$1:$A$49,0),MATCH(L$1,products!$A$1:$G$1,0))</f>
        <v>22.884999999999998</v>
      </c>
      <c r="M668" s="6">
        <f t="shared" si="30"/>
        <v>91.539999999999992</v>
      </c>
      <c r="N668" t="str">
        <f t="shared" si="31"/>
        <v>Arabica</v>
      </c>
      <c r="O668" t="str">
        <f t="shared" si="32"/>
        <v>Dark</v>
      </c>
      <c r="P668" t="str">
        <f>_xlfn.XLOOKUP(orders!C668,customers!$A$1:$A$1001,customers!$I$1:$I$1001,,0)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6">
        <f>INDEX(products!$A$1:$G$49,MATCH(orders!$D669,products!$A$1:$A$49,0),MATCH(L$1,products!$A$1:$G$1,0))</f>
        <v>9.9499999999999993</v>
      </c>
      <c r="M669" s="6">
        <f t="shared" si="30"/>
        <v>59.699999999999996</v>
      </c>
      <c r="N669" t="str">
        <f t="shared" si="31"/>
        <v>Arabica</v>
      </c>
      <c r="O669" t="str">
        <f t="shared" si="32"/>
        <v>Dark</v>
      </c>
      <c r="P669" t="str">
        <f>_xlfn.XLOOKUP(orders!C669,customers!$A$1:$A$1001,customers!$I$1:$I$1001,,0)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6">
        <f>INDEX(products!$A$1:$G$49,MATCH(orders!$D670,products!$A$1:$A$49,0),MATCH(L$1,products!$A$1:$G$1,0))</f>
        <v>27.484999999999996</v>
      </c>
      <c r="M670" s="6">
        <f t="shared" si="30"/>
        <v>137.42499999999998</v>
      </c>
      <c r="N670" t="str">
        <f t="shared" si="31"/>
        <v>Robusta</v>
      </c>
      <c r="O670" t="str">
        <f t="shared" si="32"/>
        <v>Light</v>
      </c>
      <c r="P670" t="str">
        <f>_xlfn.XLOOKUP(orders!C670,customers!$A$1:$A$1001,customers!$I$1:$I$1001,,0)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6">
        <f>INDEX(products!$A$1:$G$49,MATCH(orders!$D671,products!$A$1:$A$49,0),MATCH(L$1,products!$A$1:$G$1,0))</f>
        <v>33.464999999999996</v>
      </c>
      <c r="M671" s="6">
        <f t="shared" si="30"/>
        <v>66.929999999999993</v>
      </c>
      <c r="N671" t="str">
        <f t="shared" si="31"/>
        <v>Liberica</v>
      </c>
      <c r="O671" t="str">
        <f t="shared" si="32"/>
        <v>Medium</v>
      </c>
      <c r="P671" t="str">
        <f>_xlfn.XLOOKUP(orders!C671,customers!$A$1:$A$1001,customers!$I$1:$I$1001,,0)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6">
        <f>INDEX(products!$A$1:$G$49,MATCH(orders!$D672,products!$A$1:$A$49,0),MATCH(L$1,products!$A$1:$G$1,0))</f>
        <v>4.3650000000000002</v>
      </c>
      <c r="M672" s="6">
        <f t="shared" si="30"/>
        <v>13.095000000000001</v>
      </c>
      <c r="N672" t="str">
        <f t="shared" si="31"/>
        <v>Liberica</v>
      </c>
      <c r="O672" t="str">
        <f t="shared" si="32"/>
        <v>Medium</v>
      </c>
      <c r="P672" t="str">
        <f>_xlfn.XLOOKUP(orders!C672,customers!$A$1:$A$1001,customers!$I$1:$I$1001,,0)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6">
        <f>INDEX(products!$A$1:$G$49,MATCH(orders!$D673,products!$A$1:$A$49,0),MATCH(L$1,products!$A$1:$G$1,0))</f>
        <v>11.95</v>
      </c>
      <c r="M673" s="6">
        <f t="shared" si="30"/>
        <v>59.75</v>
      </c>
      <c r="N673" t="str">
        <f t="shared" si="31"/>
        <v>Robusta</v>
      </c>
      <c r="O673" t="str">
        <f t="shared" si="32"/>
        <v>Light</v>
      </c>
      <c r="P673" t="str">
        <f>_xlfn.XLOOKUP(orders!C673,customers!$A$1:$A$1001,customers!$I$1:$I$1001,,0)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6">
        <f>INDEX(products!$A$1:$G$49,MATCH(orders!$D674,products!$A$1:$A$49,0),MATCH(L$1,products!$A$1:$G$1,0))</f>
        <v>8.73</v>
      </c>
      <c r="M674" s="6">
        <f t="shared" si="30"/>
        <v>43.650000000000006</v>
      </c>
      <c r="N674" t="str">
        <f t="shared" si="31"/>
        <v>Liberica</v>
      </c>
      <c r="O674" t="str">
        <f t="shared" si="32"/>
        <v>Medium</v>
      </c>
      <c r="P674" t="str">
        <f>_xlfn.XLOOKUP(orders!C674,customers!$A$1:$A$1001,customers!$I$1:$I$1001,,0)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6">
        <f>INDEX(products!$A$1:$G$49,MATCH(orders!$D675,products!$A$1:$A$49,0),MATCH(L$1,products!$A$1:$G$1,0))</f>
        <v>13.75</v>
      </c>
      <c r="M675" s="6">
        <f t="shared" si="30"/>
        <v>82.5</v>
      </c>
      <c r="N675" t="str">
        <f t="shared" si="31"/>
        <v>Excelsa</v>
      </c>
      <c r="O675" t="str">
        <f t="shared" si="32"/>
        <v>Medium</v>
      </c>
      <c r="P675" t="str">
        <f>_xlfn.XLOOKUP(orders!C675,customers!$A$1:$A$1001,customers!$I$1:$I$1001,,0)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6">
        <f>INDEX(products!$A$1:$G$49,MATCH(orders!$D676,products!$A$1:$A$49,0),MATCH(L$1,products!$A$1:$G$1,0))</f>
        <v>29.784999999999997</v>
      </c>
      <c r="M676" s="6">
        <f t="shared" si="30"/>
        <v>178.70999999999998</v>
      </c>
      <c r="N676" t="str">
        <f t="shared" si="31"/>
        <v>Arabica</v>
      </c>
      <c r="O676" t="str">
        <f t="shared" si="32"/>
        <v>Light</v>
      </c>
      <c r="P676" t="str">
        <f>_xlfn.XLOOKUP(orders!C676,customers!$A$1:$A$1001,customers!$I$1:$I$1001,,0)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6">
        <f>INDEX(products!$A$1:$G$49,MATCH(orders!$D677,products!$A$1:$A$49,0),MATCH(L$1,products!$A$1:$G$1,0))</f>
        <v>29.784999999999997</v>
      </c>
      <c r="M677" s="6">
        <f t="shared" si="30"/>
        <v>119.13999999999999</v>
      </c>
      <c r="N677" t="str">
        <f t="shared" si="31"/>
        <v>Liberica</v>
      </c>
      <c r="O677" t="str">
        <f t="shared" si="32"/>
        <v>Dark</v>
      </c>
      <c r="P677" t="str">
        <f>_xlfn.XLOOKUP(orders!C677,customers!$A$1:$A$1001,customers!$I$1:$I$1001,,0)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6">
        <f>INDEX(products!$A$1:$G$49,MATCH(orders!$D678,products!$A$1:$A$49,0),MATCH(L$1,products!$A$1:$G$1,0))</f>
        <v>9.51</v>
      </c>
      <c r="M678" s="6">
        <f t="shared" si="30"/>
        <v>47.55</v>
      </c>
      <c r="N678" t="str">
        <f t="shared" si="31"/>
        <v>Liberica</v>
      </c>
      <c r="O678" t="str">
        <f t="shared" si="32"/>
        <v>Light</v>
      </c>
      <c r="P678" t="str">
        <f>_xlfn.XLOOKUP(orders!C678,customers!$A$1:$A$1001,customers!$I$1:$I$1001,,0)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6">
        <f>INDEX(products!$A$1:$G$49,MATCH(orders!$D679,products!$A$1:$A$49,0),MATCH(L$1,products!$A$1:$G$1,0))</f>
        <v>8.73</v>
      </c>
      <c r="M679" s="6">
        <f t="shared" si="30"/>
        <v>43.650000000000006</v>
      </c>
      <c r="N679" t="str">
        <f t="shared" si="31"/>
        <v>Liberica</v>
      </c>
      <c r="O679" t="str">
        <f t="shared" si="32"/>
        <v>Medium</v>
      </c>
      <c r="P679" t="str">
        <f>_xlfn.XLOOKUP(orders!C679,customers!$A$1:$A$1001,customers!$I$1:$I$1001,,0)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6">
        <f>INDEX(products!$A$1:$G$49,MATCH(orders!$D680,products!$A$1:$A$49,0),MATCH(L$1,products!$A$1:$G$1,0))</f>
        <v>29.784999999999997</v>
      </c>
      <c r="M680" s="6">
        <f t="shared" si="30"/>
        <v>178.70999999999998</v>
      </c>
      <c r="N680" t="str">
        <f t="shared" si="31"/>
        <v>Arabica</v>
      </c>
      <c r="O680" t="str">
        <f t="shared" si="32"/>
        <v>Light</v>
      </c>
      <c r="P680" t="str">
        <f>_xlfn.XLOOKUP(orders!C680,customers!$A$1:$A$1001,customers!$I$1:$I$1001,,0)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6">
        <f>INDEX(products!$A$1:$G$49,MATCH(orders!$D681,products!$A$1:$A$49,0),MATCH(L$1,products!$A$1:$G$1,0))</f>
        <v>27.484999999999996</v>
      </c>
      <c r="M681" s="6">
        <f t="shared" si="30"/>
        <v>27.484999999999996</v>
      </c>
      <c r="N681" t="str">
        <f t="shared" si="31"/>
        <v>Robusta</v>
      </c>
      <c r="O681" t="str">
        <f t="shared" si="32"/>
        <v>Light</v>
      </c>
      <c r="P681" t="str">
        <f>_xlfn.XLOOKUP(orders!C681,customers!$A$1:$A$1001,customers!$I$1:$I$1001,,0)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6">
        <f>INDEX(products!$A$1:$G$49,MATCH(orders!$D682,products!$A$1:$A$49,0),MATCH(L$1,products!$A$1:$G$1,0))</f>
        <v>11.25</v>
      </c>
      <c r="M682" s="6">
        <f t="shared" si="30"/>
        <v>56.25</v>
      </c>
      <c r="N682" t="str">
        <f t="shared" si="31"/>
        <v>Arabica</v>
      </c>
      <c r="O682" t="str">
        <f t="shared" si="32"/>
        <v>Medium</v>
      </c>
      <c r="P682" t="str">
        <f>_xlfn.XLOOKUP(orders!C682,customers!$A$1:$A$1001,customers!$I$1:$I$1001,,0)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6">
        <f>INDEX(products!$A$1:$G$49,MATCH(orders!$D683,products!$A$1:$A$49,0),MATCH(L$1,products!$A$1:$G$1,0))</f>
        <v>4.7549999999999999</v>
      </c>
      <c r="M683" s="6">
        <f t="shared" si="30"/>
        <v>9.51</v>
      </c>
      <c r="N683" t="str">
        <f t="shared" si="31"/>
        <v>Liberica</v>
      </c>
      <c r="O683" t="str">
        <f t="shared" si="32"/>
        <v>Light</v>
      </c>
      <c r="P683" t="str">
        <f>_xlfn.XLOOKUP(orders!C683,customers!$A$1:$A$1001,customers!$I$1:$I$1001,,0)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6">
        <f>INDEX(products!$A$1:$G$49,MATCH(orders!$D684,products!$A$1:$A$49,0),MATCH(L$1,products!$A$1:$G$1,0))</f>
        <v>4.125</v>
      </c>
      <c r="M684" s="6">
        <f t="shared" si="30"/>
        <v>8.25</v>
      </c>
      <c r="N684" t="str">
        <f t="shared" si="31"/>
        <v>Excelsa</v>
      </c>
      <c r="O684" t="str">
        <f t="shared" si="32"/>
        <v>Medium</v>
      </c>
      <c r="P684" t="str">
        <f>_xlfn.XLOOKUP(orders!C684,customers!$A$1:$A$1001,customers!$I$1:$I$1001,,0)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6">
        <f>INDEX(products!$A$1:$G$49,MATCH(orders!$D685,products!$A$1:$A$49,0),MATCH(L$1,products!$A$1:$G$1,0))</f>
        <v>7.77</v>
      </c>
      <c r="M685" s="6">
        <f t="shared" si="30"/>
        <v>46.62</v>
      </c>
      <c r="N685" t="str">
        <f t="shared" si="31"/>
        <v>Liberica</v>
      </c>
      <c r="O685" t="str">
        <f t="shared" si="32"/>
        <v>Dark</v>
      </c>
      <c r="P685" t="str">
        <f>_xlfn.XLOOKUP(orders!C685,customers!$A$1:$A$1001,customers!$I$1:$I$1001,,0)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6">
        <f>INDEX(products!$A$1:$G$49,MATCH(orders!$D686,products!$A$1:$A$49,0),MATCH(L$1,products!$A$1:$G$1,0))</f>
        <v>11.95</v>
      </c>
      <c r="M686" s="6">
        <f t="shared" si="30"/>
        <v>71.699999999999989</v>
      </c>
      <c r="N686" t="str">
        <f t="shared" si="31"/>
        <v>Robusta</v>
      </c>
      <c r="O686" t="str">
        <f t="shared" si="32"/>
        <v>Light</v>
      </c>
      <c r="P686" t="str">
        <f>_xlfn.XLOOKUP(orders!C686,customers!$A$1:$A$1001,customers!$I$1:$I$1001,,0)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6">
        <f>INDEX(products!$A$1:$G$49,MATCH(orders!$D687,products!$A$1:$A$49,0),MATCH(L$1,products!$A$1:$G$1,0))</f>
        <v>36.454999999999998</v>
      </c>
      <c r="M687" s="6">
        <f t="shared" si="30"/>
        <v>72.91</v>
      </c>
      <c r="N687" t="str">
        <f t="shared" si="31"/>
        <v>Liberica</v>
      </c>
      <c r="O687" t="str">
        <f t="shared" si="32"/>
        <v>Light</v>
      </c>
      <c r="P687" t="str">
        <f>_xlfn.XLOOKUP(orders!C687,customers!$A$1:$A$1001,customers!$I$1:$I$1001,,0)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6">
        <f>INDEX(products!$A$1:$G$49,MATCH(orders!$D688,products!$A$1:$A$49,0),MATCH(L$1,products!$A$1:$G$1,0))</f>
        <v>2.6849999999999996</v>
      </c>
      <c r="M688" s="6">
        <f t="shared" si="30"/>
        <v>8.0549999999999997</v>
      </c>
      <c r="N688" t="str">
        <f t="shared" si="31"/>
        <v>Robusta</v>
      </c>
      <c r="O688" t="str">
        <f t="shared" si="32"/>
        <v>Dark</v>
      </c>
      <c r="P688" t="str">
        <f>_xlfn.XLOOKUP(orders!C688,customers!$A$1:$A$1001,customers!$I$1:$I$1001,,0)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6">
        <f>INDEX(products!$A$1:$G$49,MATCH(orders!$D689,products!$A$1:$A$49,0),MATCH(L$1,products!$A$1:$G$1,0))</f>
        <v>8.25</v>
      </c>
      <c r="M689" s="6">
        <f t="shared" si="30"/>
        <v>16.5</v>
      </c>
      <c r="N689" t="str">
        <f t="shared" si="31"/>
        <v>Excelsa</v>
      </c>
      <c r="O689" t="str">
        <f t="shared" si="32"/>
        <v>Medium</v>
      </c>
      <c r="P689" t="str">
        <f>_xlfn.XLOOKUP(orders!C689,customers!$A$1:$A$1001,customers!$I$1:$I$1001,,0)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6">
        <f>INDEX(products!$A$1:$G$49,MATCH(orders!$D690,products!$A$1:$A$49,0),MATCH(L$1,products!$A$1:$G$1,0))</f>
        <v>12.95</v>
      </c>
      <c r="M690" s="6">
        <f t="shared" si="30"/>
        <v>64.75</v>
      </c>
      <c r="N690" t="str">
        <f t="shared" si="31"/>
        <v>Arabica</v>
      </c>
      <c r="O690" t="str">
        <f t="shared" si="32"/>
        <v>Light</v>
      </c>
      <c r="P690" t="str">
        <f>_xlfn.XLOOKUP(orders!C690,customers!$A$1:$A$1001,customers!$I$1:$I$1001,,0)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6">
        <f>INDEX(products!$A$1:$G$49,MATCH(orders!$D691,products!$A$1:$A$49,0),MATCH(L$1,products!$A$1:$G$1,0))</f>
        <v>6.75</v>
      </c>
      <c r="M691" s="6">
        <f t="shared" si="30"/>
        <v>33.75</v>
      </c>
      <c r="N691" t="str">
        <f t="shared" si="31"/>
        <v>Arabica</v>
      </c>
      <c r="O691" t="str">
        <f t="shared" si="32"/>
        <v>Medium</v>
      </c>
      <c r="P691" t="str">
        <f>_xlfn.XLOOKUP(orders!C691,customers!$A$1:$A$1001,customers!$I$1:$I$1001,,0)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6">
        <f>INDEX(products!$A$1:$G$49,MATCH(orders!$D692,products!$A$1:$A$49,0),MATCH(L$1,products!$A$1:$G$1,0))</f>
        <v>29.784999999999997</v>
      </c>
      <c r="M692" s="6">
        <f t="shared" si="30"/>
        <v>178.70999999999998</v>
      </c>
      <c r="N692" t="str">
        <f t="shared" si="31"/>
        <v>Liberica</v>
      </c>
      <c r="O692" t="str">
        <f t="shared" si="32"/>
        <v>Dark</v>
      </c>
      <c r="P692" t="str">
        <f>_xlfn.XLOOKUP(orders!C692,customers!$A$1:$A$1001,customers!$I$1:$I$1001,,0)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6">
        <f>INDEX(products!$A$1:$G$49,MATCH(orders!$D693,products!$A$1:$A$49,0),MATCH(L$1,products!$A$1:$G$1,0))</f>
        <v>11.25</v>
      </c>
      <c r="M693" s="6">
        <f t="shared" si="30"/>
        <v>22.5</v>
      </c>
      <c r="N693" t="str">
        <f t="shared" si="31"/>
        <v>Arabica</v>
      </c>
      <c r="O693" t="str">
        <f t="shared" si="32"/>
        <v>Medium</v>
      </c>
      <c r="P693" t="str">
        <f>_xlfn.XLOOKUP(orders!C693,customers!$A$1:$A$1001,customers!$I$1:$I$1001,,0)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6">
        <f>INDEX(products!$A$1:$G$49,MATCH(orders!$D694,products!$A$1:$A$49,0),MATCH(L$1,products!$A$1:$G$1,0))</f>
        <v>12.95</v>
      </c>
      <c r="M694" s="6">
        <f t="shared" si="30"/>
        <v>12.95</v>
      </c>
      <c r="N694" t="str">
        <f t="shared" si="31"/>
        <v>Liberica</v>
      </c>
      <c r="O694" t="str">
        <f t="shared" si="32"/>
        <v>Dark</v>
      </c>
      <c r="P694" t="str">
        <f>_xlfn.XLOOKUP(orders!C694,customers!$A$1:$A$1001,customers!$I$1:$I$1001,,0)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6">
        <f>INDEX(products!$A$1:$G$49,MATCH(orders!$D695,products!$A$1:$A$49,0),MATCH(L$1,products!$A$1:$G$1,0))</f>
        <v>25.874999999999996</v>
      </c>
      <c r="M695" s="6">
        <f t="shared" si="30"/>
        <v>51.749999999999993</v>
      </c>
      <c r="N695" t="str">
        <f t="shared" si="31"/>
        <v>Arabica</v>
      </c>
      <c r="O695" t="str">
        <f t="shared" si="32"/>
        <v>Medium</v>
      </c>
      <c r="P695" t="str">
        <f>_xlfn.XLOOKUP(orders!C695,customers!$A$1:$A$1001,customers!$I$1:$I$1001,,0)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6">
        <f>INDEX(products!$A$1:$G$49,MATCH(orders!$D696,products!$A$1:$A$49,0),MATCH(L$1,products!$A$1:$G$1,0))</f>
        <v>7.29</v>
      </c>
      <c r="M696" s="6">
        <f t="shared" si="30"/>
        <v>36.450000000000003</v>
      </c>
      <c r="N696" t="str">
        <f t="shared" si="31"/>
        <v>Excelsa</v>
      </c>
      <c r="O696" t="str">
        <f t="shared" si="32"/>
        <v>Dark</v>
      </c>
      <c r="P696" t="str">
        <f>_xlfn.XLOOKUP(orders!C696,customers!$A$1:$A$1001,customers!$I$1:$I$1001,,0)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6">
        <f>INDEX(products!$A$1:$G$49,MATCH(orders!$D697,products!$A$1:$A$49,0),MATCH(L$1,products!$A$1:$G$1,0))</f>
        <v>36.454999999999998</v>
      </c>
      <c r="M697" s="6">
        <f t="shared" si="30"/>
        <v>182.27499999999998</v>
      </c>
      <c r="N697" t="str">
        <f t="shared" si="31"/>
        <v>Liberica</v>
      </c>
      <c r="O697" t="str">
        <f t="shared" si="32"/>
        <v>Light</v>
      </c>
      <c r="P697" t="str">
        <f>_xlfn.XLOOKUP(orders!C697,customers!$A$1:$A$1001,customers!$I$1:$I$1001,,0)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6">
        <f>INDEX(products!$A$1:$G$49,MATCH(orders!$D698,products!$A$1:$A$49,0),MATCH(L$1,products!$A$1:$G$1,0))</f>
        <v>7.77</v>
      </c>
      <c r="M698" s="6">
        <f t="shared" si="30"/>
        <v>31.08</v>
      </c>
      <c r="N698" t="str">
        <f t="shared" si="31"/>
        <v>Liberica</v>
      </c>
      <c r="O698" t="str">
        <f t="shared" si="32"/>
        <v>Dark</v>
      </c>
      <c r="P698" t="str">
        <f>_xlfn.XLOOKUP(orders!C698,customers!$A$1:$A$1001,customers!$I$1:$I$1001,,0)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6">
        <f>INDEX(products!$A$1:$G$49,MATCH(orders!$D699,products!$A$1:$A$49,0),MATCH(L$1,products!$A$1:$G$1,0))</f>
        <v>6.75</v>
      </c>
      <c r="M699" s="6">
        <f t="shared" si="30"/>
        <v>20.25</v>
      </c>
      <c r="N699" t="str">
        <f t="shared" si="31"/>
        <v>Arabica</v>
      </c>
      <c r="O699" t="str">
        <f t="shared" si="32"/>
        <v>Medium</v>
      </c>
      <c r="P699" t="str">
        <f>_xlfn.XLOOKUP(orders!C699,customers!$A$1:$A$1001,customers!$I$1:$I$1001,,0)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6">
        <f>INDEX(products!$A$1:$G$49,MATCH(orders!$D700,products!$A$1:$A$49,0),MATCH(L$1,products!$A$1:$G$1,0))</f>
        <v>12.95</v>
      </c>
      <c r="M700" s="6">
        <f t="shared" si="30"/>
        <v>25.9</v>
      </c>
      <c r="N700" t="str">
        <f t="shared" si="31"/>
        <v>Liberica</v>
      </c>
      <c r="O700" t="str">
        <f t="shared" si="32"/>
        <v>Dark</v>
      </c>
      <c r="P700" t="str">
        <f>_xlfn.XLOOKUP(orders!C700,customers!$A$1:$A$1001,customers!$I$1:$I$1001,,0)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6">
        <f>INDEX(products!$A$1:$G$49,MATCH(orders!$D701,products!$A$1:$A$49,0),MATCH(L$1,products!$A$1:$G$1,0))</f>
        <v>5.97</v>
      </c>
      <c r="M701" s="6">
        <f t="shared" si="30"/>
        <v>23.88</v>
      </c>
      <c r="N701" t="str">
        <f t="shared" si="31"/>
        <v>Arabica</v>
      </c>
      <c r="O701" t="str">
        <f t="shared" si="32"/>
        <v>Dark</v>
      </c>
      <c r="P701" t="str">
        <f>_xlfn.XLOOKUP(orders!C701,customers!$A$1:$A$1001,customers!$I$1:$I$1001,,0)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6">
        <f>INDEX(products!$A$1:$G$49,MATCH(orders!$D702,products!$A$1:$A$49,0),MATCH(L$1,products!$A$1:$G$1,0))</f>
        <v>9.51</v>
      </c>
      <c r="M702" s="6">
        <f t="shared" si="30"/>
        <v>19.02</v>
      </c>
      <c r="N702" t="str">
        <f t="shared" si="31"/>
        <v>Liberica</v>
      </c>
      <c r="O702" t="str">
        <f t="shared" si="32"/>
        <v>Light</v>
      </c>
      <c r="P702" t="str">
        <f>_xlfn.XLOOKUP(orders!C702,customers!$A$1:$A$1001,customers!$I$1:$I$1001,,0)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6">
        <f>INDEX(products!$A$1:$G$49,MATCH(orders!$D703,products!$A$1:$A$49,0),MATCH(L$1,products!$A$1:$G$1,0))</f>
        <v>5.97</v>
      </c>
      <c r="M703" s="6">
        <f t="shared" si="30"/>
        <v>29.849999999999998</v>
      </c>
      <c r="N703" t="str">
        <f t="shared" si="31"/>
        <v>Arabica</v>
      </c>
      <c r="O703" t="str">
        <f t="shared" si="32"/>
        <v>Dark</v>
      </c>
      <c r="P703" t="str">
        <f>_xlfn.XLOOKUP(orders!C703,customers!$A$1:$A$1001,customers!$I$1:$I$1001,,0)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6">
        <f>INDEX(products!$A$1:$G$49,MATCH(orders!$D704,products!$A$1:$A$49,0),MATCH(L$1,products!$A$1:$G$1,0))</f>
        <v>7.77</v>
      </c>
      <c r="M704" s="6">
        <f t="shared" si="30"/>
        <v>7.77</v>
      </c>
      <c r="N704" t="str">
        <f t="shared" si="31"/>
        <v>Arabica</v>
      </c>
      <c r="O704" t="str">
        <f t="shared" si="32"/>
        <v>Light</v>
      </c>
      <c r="P704" t="str">
        <f>_xlfn.XLOOKUP(orders!C704,customers!$A$1:$A$1001,customers!$I$1:$I$1001,,0)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6">
        <f>INDEX(products!$A$1:$G$49,MATCH(orders!$D705,products!$A$1:$A$49,0),MATCH(L$1,products!$A$1:$G$1,0))</f>
        <v>29.784999999999997</v>
      </c>
      <c r="M705" s="6">
        <f t="shared" si="30"/>
        <v>119.13999999999999</v>
      </c>
      <c r="N705" t="str">
        <f t="shared" si="31"/>
        <v>Liberica</v>
      </c>
      <c r="O705" t="str">
        <f t="shared" si="32"/>
        <v>Dark</v>
      </c>
      <c r="P705" t="str">
        <f>_xlfn.XLOOKUP(orders!C705,customers!$A$1:$A$1001,customers!$I$1:$I$1001,,0)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6">
        <f>INDEX(products!$A$1:$G$49,MATCH(orders!$D706,products!$A$1:$A$49,0),MATCH(L$1,products!$A$1:$G$1,0))</f>
        <v>3.645</v>
      </c>
      <c r="M706" s="6">
        <f t="shared" si="30"/>
        <v>21.87</v>
      </c>
      <c r="N706" t="str">
        <f t="shared" si="31"/>
        <v>Excelsa</v>
      </c>
      <c r="O706" t="str">
        <f t="shared" si="32"/>
        <v>Dark</v>
      </c>
      <c r="P706" t="str">
        <f>_xlfn.XLOOKUP(orders!C706,customers!$A$1:$A$1001,customers!$I$1:$I$1001,,0)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6">
        <f>INDEX(products!$A$1:$G$49,MATCH(orders!$D707,products!$A$1:$A$49,0),MATCH(L$1,products!$A$1:$G$1,0))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_xlfn.XLOOKUP(orders!C707,customers!$A$1:$A$1001,customers!$I$1:$I$1001,,0)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6">
        <f>INDEX(products!$A$1:$G$49,MATCH(orders!$D708,products!$A$1:$A$49,0),MATCH(L$1,products!$A$1:$G$1,0))</f>
        <v>4.125</v>
      </c>
      <c r="M708" s="6">
        <f t="shared" si="33"/>
        <v>12.375</v>
      </c>
      <c r="N708" t="str">
        <f t="shared" si="34"/>
        <v>Excelsa</v>
      </c>
      <c r="O708" t="str">
        <f t="shared" si="35"/>
        <v>Medium</v>
      </c>
      <c r="P708" t="str">
        <f>_xlfn.XLOOKUP(orders!C708,customers!$A$1:$A$1001,customers!$I$1:$I$1001,,0)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6">
        <f>INDEX(products!$A$1:$G$49,MATCH(orders!$D709,products!$A$1:$A$49,0),MATCH(L$1,products!$A$1:$G$1,0))</f>
        <v>12.95</v>
      </c>
      <c r="M709" s="6">
        <f t="shared" si="33"/>
        <v>25.9</v>
      </c>
      <c r="N709" t="str">
        <f t="shared" si="34"/>
        <v>Liberica</v>
      </c>
      <c r="O709" t="str">
        <f t="shared" si="35"/>
        <v>Dark</v>
      </c>
      <c r="P709" t="str">
        <f>_xlfn.XLOOKUP(orders!C709,customers!$A$1:$A$1001,customers!$I$1:$I$1001,,0)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6">
        <f>INDEX(products!$A$1:$G$49,MATCH(orders!$D710,products!$A$1:$A$49,0),MATCH(L$1,products!$A$1:$G$1,0))</f>
        <v>6.75</v>
      </c>
      <c r="M710" s="6">
        <f t="shared" si="33"/>
        <v>13.5</v>
      </c>
      <c r="N710" t="str">
        <f t="shared" si="34"/>
        <v>Arabica</v>
      </c>
      <c r="O710" t="str">
        <f t="shared" si="35"/>
        <v>Medium</v>
      </c>
      <c r="P710" t="str">
        <f>_xlfn.XLOOKUP(orders!C710,customers!$A$1:$A$1001,customers!$I$1:$I$1001,,0)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6">
        <f>INDEX(products!$A$1:$G$49,MATCH(orders!$D711,products!$A$1:$A$49,0),MATCH(L$1,products!$A$1:$G$1,0))</f>
        <v>8.91</v>
      </c>
      <c r="M711" s="6">
        <f t="shared" si="33"/>
        <v>17.82</v>
      </c>
      <c r="N711" t="str">
        <f t="shared" si="34"/>
        <v>Excelsa</v>
      </c>
      <c r="O711" t="str">
        <f t="shared" si="35"/>
        <v>Light</v>
      </c>
      <c r="P711" t="str">
        <f>_xlfn.XLOOKUP(orders!C711,customers!$A$1:$A$1001,customers!$I$1:$I$1001,,0)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6">
        <f>INDEX(products!$A$1:$G$49,MATCH(orders!$D712,products!$A$1:$A$49,0),MATCH(L$1,products!$A$1:$G$1,0))</f>
        <v>8.25</v>
      </c>
      <c r="M712" s="6">
        <f t="shared" si="33"/>
        <v>24.75</v>
      </c>
      <c r="N712" t="str">
        <f t="shared" si="34"/>
        <v>Excelsa</v>
      </c>
      <c r="O712" t="str">
        <f t="shared" si="35"/>
        <v>Medium</v>
      </c>
      <c r="P712" t="str">
        <f>_xlfn.XLOOKUP(orders!C712,customers!$A$1:$A$1001,customers!$I$1:$I$1001,,0)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6">
        <f>INDEX(products!$A$1:$G$49,MATCH(orders!$D713,products!$A$1:$A$49,0),MATCH(L$1,products!$A$1:$G$1,0))</f>
        <v>2.9849999999999999</v>
      </c>
      <c r="M713" s="6">
        <f t="shared" si="33"/>
        <v>17.91</v>
      </c>
      <c r="N713" t="str">
        <f t="shared" si="34"/>
        <v>Robusta</v>
      </c>
      <c r="O713" t="str">
        <f t="shared" si="35"/>
        <v>Medium</v>
      </c>
      <c r="P713" t="str">
        <f>_xlfn.XLOOKUP(orders!C713,customers!$A$1:$A$1001,customers!$I$1:$I$1001,,0)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6">
        <f>INDEX(products!$A$1:$G$49,MATCH(orders!$D714,products!$A$1:$A$49,0),MATCH(L$1,products!$A$1:$G$1,0))</f>
        <v>8.25</v>
      </c>
      <c r="M714" s="6">
        <f t="shared" si="33"/>
        <v>16.5</v>
      </c>
      <c r="N714" t="str">
        <f t="shared" si="34"/>
        <v>Excelsa</v>
      </c>
      <c r="O714" t="str">
        <f t="shared" si="35"/>
        <v>Medium</v>
      </c>
      <c r="P714" t="str">
        <f>_xlfn.XLOOKUP(orders!C714,customers!$A$1:$A$1001,customers!$I$1:$I$1001,,0)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6">
        <f>INDEX(products!$A$1:$G$49,MATCH(orders!$D715,products!$A$1:$A$49,0),MATCH(L$1,products!$A$1:$G$1,0))</f>
        <v>2.9849999999999999</v>
      </c>
      <c r="M715" s="6">
        <f t="shared" si="33"/>
        <v>2.9849999999999999</v>
      </c>
      <c r="N715" t="str">
        <f t="shared" si="34"/>
        <v>Robusta</v>
      </c>
      <c r="O715" t="str">
        <f t="shared" si="35"/>
        <v>Medium</v>
      </c>
      <c r="P715" t="str">
        <f>_xlfn.XLOOKUP(orders!C715,customers!$A$1:$A$1001,customers!$I$1:$I$1001,,0)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6">
        <f>INDEX(products!$A$1:$G$49,MATCH(orders!$D716,products!$A$1:$A$49,0),MATCH(L$1,products!$A$1:$G$1,0))</f>
        <v>3.645</v>
      </c>
      <c r="M716" s="6">
        <f t="shared" si="33"/>
        <v>14.58</v>
      </c>
      <c r="N716" t="str">
        <f t="shared" si="34"/>
        <v>Excelsa</v>
      </c>
      <c r="O716" t="str">
        <f t="shared" si="35"/>
        <v>Dark</v>
      </c>
      <c r="P716" t="str">
        <f>_xlfn.XLOOKUP(orders!C716,customers!$A$1:$A$1001,customers!$I$1:$I$1001,,0)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6">
        <f>INDEX(products!$A$1:$G$49,MATCH(orders!$D717,products!$A$1:$A$49,0),MATCH(L$1,products!$A$1:$G$1,0))</f>
        <v>14.85</v>
      </c>
      <c r="M717" s="6">
        <f t="shared" si="33"/>
        <v>89.1</v>
      </c>
      <c r="N717" t="str">
        <f t="shared" si="34"/>
        <v>Excelsa</v>
      </c>
      <c r="O717" t="str">
        <f t="shared" si="35"/>
        <v>Light</v>
      </c>
      <c r="P717" t="str">
        <f>_xlfn.XLOOKUP(orders!C717,customers!$A$1:$A$1001,customers!$I$1:$I$1001,,0)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6">
        <f>INDEX(products!$A$1:$G$49,MATCH(orders!$D718,products!$A$1:$A$49,0),MATCH(L$1,products!$A$1:$G$1,0))</f>
        <v>11.95</v>
      </c>
      <c r="M718" s="6">
        <f t="shared" si="33"/>
        <v>35.849999999999994</v>
      </c>
      <c r="N718" t="str">
        <f t="shared" si="34"/>
        <v>Robusta</v>
      </c>
      <c r="O718" t="str">
        <f t="shared" si="35"/>
        <v>Light</v>
      </c>
      <c r="P718" t="str">
        <f>_xlfn.XLOOKUP(orders!C718,customers!$A$1:$A$1001,customers!$I$1:$I$1001,,0)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6">
        <f>INDEX(products!$A$1:$G$49,MATCH(orders!$D719,products!$A$1:$A$49,0),MATCH(L$1,products!$A$1:$G$1,0))</f>
        <v>22.884999999999998</v>
      </c>
      <c r="M719" s="6">
        <f t="shared" si="33"/>
        <v>68.655000000000001</v>
      </c>
      <c r="N719" t="str">
        <f t="shared" si="34"/>
        <v>Arabica</v>
      </c>
      <c r="O719" t="str">
        <f t="shared" si="35"/>
        <v>Dark</v>
      </c>
      <c r="P719" t="str">
        <f>_xlfn.XLOOKUP(orders!C719,customers!$A$1:$A$1001,customers!$I$1:$I$1001,,0)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6">
        <f>INDEX(products!$A$1:$G$49,MATCH(orders!$D720,products!$A$1:$A$49,0),MATCH(L$1,products!$A$1:$G$1,0))</f>
        <v>12.95</v>
      </c>
      <c r="M720" s="6">
        <f t="shared" si="33"/>
        <v>38.849999999999994</v>
      </c>
      <c r="N720" t="str">
        <f t="shared" si="34"/>
        <v>Liberica</v>
      </c>
      <c r="O720" t="str">
        <f t="shared" si="35"/>
        <v>Dark</v>
      </c>
      <c r="P720" t="str">
        <f>_xlfn.XLOOKUP(orders!C720,customers!$A$1:$A$1001,customers!$I$1:$I$1001,,0)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6">
        <f>INDEX(products!$A$1:$G$49,MATCH(orders!$D721,products!$A$1:$A$49,0),MATCH(L$1,products!$A$1:$G$1,0))</f>
        <v>15.85</v>
      </c>
      <c r="M721" s="6">
        <f t="shared" si="33"/>
        <v>79.25</v>
      </c>
      <c r="N721" t="str">
        <f t="shared" si="34"/>
        <v>Liberica</v>
      </c>
      <c r="O721" t="str">
        <f t="shared" si="35"/>
        <v>Light</v>
      </c>
      <c r="P721" t="str">
        <f>_xlfn.XLOOKUP(orders!C721,customers!$A$1:$A$1001,customers!$I$1:$I$1001,,0)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6">
        <f>INDEX(products!$A$1:$G$49,MATCH(orders!$D722,products!$A$1:$A$49,0),MATCH(L$1,products!$A$1:$G$1,0))</f>
        <v>7.29</v>
      </c>
      <c r="M722" s="6">
        <f t="shared" si="33"/>
        <v>36.450000000000003</v>
      </c>
      <c r="N722" t="str">
        <f t="shared" si="34"/>
        <v>Excelsa</v>
      </c>
      <c r="O722" t="str">
        <f t="shared" si="35"/>
        <v>Dark</v>
      </c>
      <c r="P722" t="str">
        <f>_xlfn.XLOOKUP(orders!C722,customers!$A$1:$A$1001,customers!$I$1:$I$1001,,0)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6">
        <f>INDEX(products!$A$1:$G$49,MATCH(orders!$D723,products!$A$1:$A$49,0),MATCH(L$1,products!$A$1:$G$1,0))</f>
        <v>2.9849999999999999</v>
      </c>
      <c r="M723" s="6">
        <f t="shared" si="33"/>
        <v>8.9550000000000001</v>
      </c>
      <c r="N723" t="str">
        <f t="shared" si="34"/>
        <v>Robusta</v>
      </c>
      <c r="O723" t="str">
        <f t="shared" si="35"/>
        <v>Medium</v>
      </c>
      <c r="P723" t="str">
        <f>_xlfn.XLOOKUP(orders!C723,customers!$A$1:$A$1001,customers!$I$1:$I$1001,,0)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6">
        <f>INDEX(products!$A$1:$G$49,MATCH(orders!$D724,products!$A$1:$A$49,0),MATCH(L$1,products!$A$1:$G$1,0))</f>
        <v>12.15</v>
      </c>
      <c r="M724" s="6">
        <f t="shared" si="33"/>
        <v>24.3</v>
      </c>
      <c r="N724" t="str">
        <f t="shared" si="34"/>
        <v>Excelsa</v>
      </c>
      <c r="O724" t="str">
        <f t="shared" si="35"/>
        <v>Dark</v>
      </c>
      <c r="P724" t="str">
        <f>_xlfn.XLOOKUP(orders!C724,customers!$A$1:$A$1001,customers!$I$1:$I$1001,,0)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6">
        <f>INDEX(products!$A$1:$G$49,MATCH(orders!$D725,products!$A$1:$A$49,0),MATCH(L$1,products!$A$1:$G$1,0))</f>
        <v>31.624999999999996</v>
      </c>
      <c r="M725" s="6">
        <f t="shared" si="33"/>
        <v>63.249999999999993</v>
      </c>
      <c r="N725" t="str">
        <f t="shared" si="34"/>
        <v>Excelsa</v>
      </c>
      <c r="O725" t="str">
        <f t="shared" si="35"/>
        <v>Medium</v>
      </c>
      <c r="P725" t="str">
        <f>_xlfn.XLOOKUP(orders!C725,customers!$A$1:$A$1001,customers!$I$1:$I$1001,,0)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6">
        <f>INDEX(products!$A$1:$G$49,MATCH(orders!$D726,products!$A$1:$A$49,0),MATCH(L$1,products!$A$1:$G$1,0))</f>
        <v>3.375</v>
      </c>
      <c r="M726" s="6">
        <f t="shared" si="33"/>
        <v>6.75</v>
      </c>
      <c r="N726" t="str">
        <f t="shared" si="34"/>
        <v>Arabica</v>
      </c>
      <c r="O726" t="str">
        <f t="shared" si="35"/>
        <v>Medium</v>
      </c>
      <c r="P726" t="str">
        <f>_xlfn.XLOOKUP(orders!C726,customers!$A$1:$A$1001,customers!$I$1:$I$1001,,0)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6">
        <f>INDEX(products!$A$1:$G$49,MATCH(orders!$D727,products!$A$1:$A$49,0),MATCH(L$1,products!$A$1:$G$1,0))</f>
        <v>3.8849999999999998</v>
      </c>
      <c r="M727" s="6">
        <f t="shared" si="33"/>
        <v>23.31</v>
      </c>
      <c r="N727" t="str">
        <f t="shared" si="34"/>
        <v>Arabica</v>
      </c>
      <c r="O727" t="str">
        <f t="shared" si="35"/>
        <v>Light</v>
      </c>
      <c r="P727" t="str">
        <f>_xlfn.XLOOKUP(orders!C727,customers!$A$1:$A$1001,customers!$I$1:$I$1001,,0)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6">
        <f>INDEX(products!$A$1:$G$49,MATCH(orders!$D728,products!$A$1:$A$49,0),MATCH(L$1,products!$A$1:$G$1,0))</f>
        <v>36.454999999999998</v>
      </c>
      <c r="M728" s="6">
        <f t="shared" si="33"/>
        <v>145.82</v>
      </c>
      <c r="N728" t="str">
        <f t="shared" si="34"/>
        <v>Liberica</v>
      </c>
      <c r="O728" t="str">
        <f t="shared" si="35"/>
        <v>Light</v>
      </c>
      <c r="P728" t="str">
        <f>_xlfn.XLOOKUP(orders!C728,customers!$A$1:$A$1001,customers!$I$1:$I$1001,,0)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6">
        <f>INDEX(products!$A$1:$G$49,MATCH(orders!$D729,products!$A$1:$A$49,0),MATCH(L$1,products!$A$1:$G$1,0))</f>
        <v>5.97</v>
      </c>
      <c r="M729" s="6">
        <f t="shared" si="33"/>
        <v>29.849999999999998</v>
      </c>
      <c r="N729" t="str">
        <f t="shared" si="34"/>
        <v>Robusta</v>
      </c>
      <c r="O729" t="str">
        <f t="shared" si="35"/>
        <v>Medium</v>
      </c>
      <c r="P729" t="str">
        <f>_xlfn.XLOOKUP(orders!C729,customers!$A$1:$A$1001,customers!$I$1:$I$1001,,0)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6">
        <f>INDEX(products!$A$1:$G$49,MATCH(orders!$D730,products!$A$1:$A$49,0),MATCH(L$1,products!$A$1:$G$1,0))</f>
        <v>7.29</v>
      </c>
      <c r="M730" s="6">
        <f t="shared" si="33"/>
        <v>21.87</v>
      </c>
      <c r="N730" t="str">
        <f t="shared" si="34"/>
        <v>Excelsa</v>
      </c>
      <c r="O730" t="str">
        <f t="shared" si="35"/>
        <v>Dark</v>
      </c>
      <c r="P730" t="str">
        <f>_xlfn.XLOOKUP(orders!C730,customers!$A$1:$A$1001,customers!$I$1:$I$1001,,0)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6">
        <f>INDEX(products!$A$1:$G$49,MATCH(orders!$D731,products!$A$1:$A$49,0),MATCH(L$1,products!$A$1:$G$1,0))</f>
        <v>4.3650000000000002</v>
      </c>
      <c r="M731" s="6">
        <f t="shared" si="33"/>
        <v>4.3650000000000002</v>
      </c>
      <c r="N731" t="str">
        <f t="shared" si="34"/>
        <v>Liberica</v>
      </c>
      <c r="O731" t="str">
        <f t="shared" si="35"/>
        <v>Medium</v>
      </c>
      <c r="P731" t="str">
        <f>_xlfn.XLOOKUP(orders!C731,customers!$A$1:$A$1001,customers!$I$1:$I$1001,,0)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6">
        <f>INDEX(products!$A$1:$G$49,MATCH(orders!$D732,products!$A$1:$A$49,0),MATCH(L$1,products!$A$1:$G$1,0))</f>
        <v>36.454999999999998</v>
      </c>
      <c r="M732" s="6">
        <f t="shared" si="33"/>
        <v>36.454999999999998</v>
      </c>
      <c r="N732" t="str">
        <f t="shared" si="34"/>
        <v>Liberica</v>
      </c>
      <c r="O732" t="str">
        <f t="shared" si="35"/>
        <v>Light</v>
      </c>
      <c r="P732" t="str">
        <f>_xlfn.XLOOKUP(orders!C732,customers!$A$1:$A$1001,customers!$I$1:$I$1001,,0)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6">
        <f>INDEX(products!$A$1:$G$49,MATCH(orders!$D733,products!$A$1:$A$49,0),MATCH(L$1,products!$A$1:$G$1,0))</f>
        <v>3.8849999999999998</v>
      </c>
      <c r="M733" s="6">
        <f t="shared" si="33"/>
        <v>15.54</v>
      </c>
      <c r="N733" t="str">
        <f t="shared" si="34"/>
        <v>Liberica</v>
      </c>
      <c r="O733" t="str">
        <f t="shared" si="35"/>
        <v>Dark</v>
      </c>
      <c r="P733" t="str">
        <f>_xlfn.XLOOKUP(orders!C733,customers!$A$1:$A$1001,customers!$I$1:$I$1001,,0)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6">
        <f>INDEX(products!$A$1:$G$49,MATCH(orders!$D734,products!$A$1:$A$49,0),MATCH(L$1,products!$A$1:$G$1,0))</f>
        <v>4.4550000000000001</v>
      </c>
      <c r="M734" s="6">
        <f t="shared" si="33"/>
        <v>8.91</v>
      </c>
      <c r="N734" t="str">
        <f t="shared" si="34"/>
        <v>Excelsa</v>
      </c>
      <c r="O734" t="str">
        <f t="shared" si="35"/>
        <v>Light</v>
      </c>
      <c r="P734" t="str">
        <f>_xlfn.XLOOKUP(orders!C734,customers!$A$1:$A$1001,customers!$I$1:$I$1001,,0)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6">
        <f>INDEX(products!$A$1:$G$49,MATCH(orders!$D735,products!$A$1:$A$49,0),MATCH(L$1,products!$A$1:$G$1,0))</f>
        <v>33.464999999999996</v>
      </c>
      <c r="M735" s="6">
        <f t="shared" si="33"/>
        <v>100.39499999999998</v>
      </c>
      <c r="N735" t="str">
        <f t="shared" si="34"/>
        <v>Liberica</v>
      </c>
      <c r="O735" t="str">
        <f t="shared" si="35"/>
        <v>Medium</v>
      </c>
      <c r="P735" t="str">
        <f>_xlfn.XLOOKUP(orders!C735,customers!$A$1:$A$1001,customers!$I$1:$I$1001,,0)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6">
        <f>INDEX(products!$A$1:$G$49,MATCH(orders!$D736,products!$A$1:$A$49,0),MATCH(L$1,products!$A$1:$G$1,0))</f>
        <v>2.6849999999999996</v>
      </c>
      <c r="M736" s="6">
        <f t="shared" si="33"/>
        <v>13.424999999999997</v>
      </c>
      <c r="N736" t="str">
        <f t="shared" si="34"/>
        <v>Robusta</v>
      </c>
      <c r="O736" t="str">
        <f t="shared" si="35"/>
        <v>Dark</v>
      </c>
      <c r="P736" t="str">
        <f>_xlfn.XLOOKUP(orders!C736,customers!$A$1:$A$1001,customers!$I$1:$I$1001,,0)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6">
        <f>INDEX(products!$A$1:$G$49,MATCH(orders!$D737,products!$A$1:$A$49,0),MATCH(L$1,products!$A$1:$G$1,0))</f>
        <v>3.645</v>
      </c>
      <c r="M737" s="6">
        <f t="shared" si="33"/>
        <v>21.87</v>
      </c>
      <c r="N737" t="str">
        <f t="shared" si="34"/>
        <v>Excelsa</v>
      </c>
      <c r="O737" t="str">
        <f t="shared" si="35"/>
        <v>Dark</v>
      </c>
      <c r="P737" t="str">
        <f>_xlfn.XLOOKUP(orders!C737,customers!$A$1:$A$1001,customers!$I$1:$I$1001,,0)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6">
        <f>INDEX(products!$A$1:$G$49,MATCH(orders!$D738,products!$A$1:$A$49,0),MATCH(L$1,products!$A$1:$G$1,0))</f>
        <v>12.95</v>
      </c>
      <c r="M738" s="6">
        <f t="shared" si="33"/>
        <v>25.9</v>
      </c>
      <c r="N738" t="str">
        <f t="shared" si="34"/>
        <v>Liberica</v>
      </c>
      <c r="O738" t="str">
        <f t="shared" si="35"/>
        <v>Dark</v>
      </c>
      <c r="P738" t="str">
        <f>_xlfn.XLOOKUP(orders!C738,customers!$A$1:$A$1001,customers!$I$1:$I$1001,,0)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6">
        <f>INDEX(products!$A$1:$G$49,MATCH(orders!$D739,products!$A$1:$A$49,0),MATCH(L$1,products!$A$1:$G$1,0))</f>
        <v>11.25</v>
      </c>
      <c r="M739" s="6">
        <f t="shared" si="33"/>
        <v>56.25</v>
      </c>
      <c r="N739" t="str">
        <f t="shared" si="34"/>
        <v>Arabica</v>
      </c>
      <c r="O739" t="str">
        <f t="shared" si="35"/>
        <v>Medium</v>
      </c>
      <c r="P739" t="str">
        <f>_xlfn.XLOOKUP(orders!C739,customers!$A$1:$A$1001,customers!$I$1:$I$1001,,0)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6">
        <f>INDEX(products!$A$1:$G$49,MATCH(orders!$D740,products!$A$1:$A$49,0),MATCH(L$1,products!$A$1:$G$1,0))</f>
        <v>3.5849999999999995</v>
      </c>
      <c r="M740" s="6">
        <f t="shared" si="33"/>
        <v>10.754999999999999</v>
      </c>
      <c r="N740" t="str">
        <f t="shared" si="34"/>
        <v>Robusta</v>
      </c>
      <c r="O740" t="str">
        <f t="shared" si="35"/>
        <v>Light</v>
      </c>
      <c r="P740" t="str">
        <f>_xlfn.XLOOKUP(orders!C740,customers!$A$1:$A$1001,customers!$I$1:$I$1001,,0)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6">
        <f>INDEX(products!$A$1:$G$49,MATCH(orders!$D741,products!$A$1:$A$49,0),MATCH(L$1,products!$A$1:$G$1,0))</f>
        <v>3.645</v>
      </c>
      <c r="M741" s="6">
        <f t="shared" si="33"/>
        <v>18.225000000000001</v>
      </c>
      <c r="N741" t="str">
        <f t="shared" si="34"/>
        <v>Excelsa</v>
      </c>
      <c r="O741" t="str">
        <f t="shared" si="35"/>
        <v>Dark</v>
      </c>
      <c r="P741" t="str">
        <f>_xlfn.XLOOKUP(orders!C741,customers!$A$1:$A$1001,customers!$I$1:$I$1001,,0)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6">
        <f>INDEX(products!$A$1:$G$49,MATCH(orders!$D742,products!$A$1:$A$49,0),MATCH(L$1,products!$A$1:$G$1,0))</f>
        <v>7.169999999999999</v>
      </c>
      <c r="M742" s="6">
        <f t="shared" si="33"/>
        <v>28.679999999999996</v>
      </c>
      <c r="N742" t="str">
        <f t="shared" si="34"/>
        <v>Robusta</v>
      </c>
      <c r="O742" t="str">
        <f t="shared" si="35"/>
        <v>Light</v>
      </c>
      <c r="P742" t="str">
        <f>_xlfn.XLOOKUP(orders!C742,customers!$A$1:$A$1001,customers!$I$1:$I$1001,,0)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6">
        <f>INDEX(products!$A$1:$G$49,MATCH(orders!$D743,products!$A$1:$A$49,0),MATCH(L$1,products!$A$1:$G$1,0))</f>
        <v>4.3650000000000002</v>
      </c>
      <c r="M743" s="6">
        <f t="shared" si="33"/>
        <v>8.73</v>
      </c>
      <c r="N743" t="str">
        <f t="shared" si="34"/>
        <v>Liberica</v>
      </c>
      <c r="O743" t="str">
        <f t="shared" si="35"/>
        <v>Medium</v>
      </c>
      <c r="P743" t="str">
        <f>_xlfn.XLOOKUP(orders!C743,customers!$A$1:$A$1001,customers!$I$1:$I$1001,,0)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6">
        <f>INDEX(products!$A$1:$G$49,MATCH(orders!$D744,products!$A$1:$A$49,0),MATCH(L$1,products!$A$1:$G$1,0))</f>
        <v>14.55</v>
      </c>
      <c r="M744" s="6">
        <f t="shared" si="33"/>
        <v>58.2</v>
      </c>
      <c r="N744" t="str">
        <f t="shared" si="34"/>
        <v>Liberica</v>
      </c>
      <c r="O744" t="str">
        <f t="shared" si="35"/>
        <v>Medium</v>
      </c>
      <c r="P744" t="str">
        <f>_xlfn.XLOOKUP(orders!C744,customers!$A$1:$A$1001,customers!$I$1:$I$1001,,0)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6">
        <f>INDEX(products!$A$1:$G$49,MATCH(orders!$D745,products!$A$1:$A$49,0),MATCH(L$1,products!$A$1:$G$1,0))</f>
        <v>5.97</v>
      </c>
      <c r="M745" s="6">
        <f t="shared" si="33"/>
        <v>17.91</v>
      </c>
      <c r="N745" t="str">
        <f t="shared" si="34"/>
        <v>Arabica</v>
      </c>
      <c r="O745" t="str">
        <f t="shared" si="35"/>
        <v>Dark</v>
      </c>
      <c r="P745" t="str">
        <f>_xlfn.XLOOKUP(orders!C745,customers!$A$1:$A$1001,customers!$I$1:$I$1001,,0)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6">
        <f>INDEX(products!$A$1:$G$49,MATCH(orders!$D746,products!$A$1:$A$49,0),MATCH(L$1,products!$A$1:$G$1,0))</f>
        <v>2.9849999999999999</v>
      </c>
      <c r="M746" s="6">
        <f t="shared" si="33"/>
        <v>17.91</v>
      </c>
      <c r="N746" t="str">
        <f t="shared" si="34"/>
        <v>Robusta</v>
      </c>
      <c r="O746" t="str">
        <f t="shared" si="35"/>
        <v>Medium</v>
      </c>
      <c r="P746" t="str">
        <f>_xlfn.XLOOKUP(orders!C746,customers!$A$1:$A$1001,customers!$I$1:$I$1001,,0)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6">
        <f>INDEX(products!$A$1:$G$49,MATCH(orders!$D747,products!$A$1:$A$49,0),MATCH(L$1,products!$A$1:$G$1,0))</f>
        <v>7.29</v>
      </c>
      <c r="M747" s="6">
        <f t="shared" si="33"/>
        <v>14.58</v>
      </c>
      <c r="N747" t="str">
        <f t="shared" si="34"/>
        <v>Excelsa</v>
      </c>
      <c r="O747" t="str">
        <f t="shared" si="35"/>
        <v>Dark</v>
      </c>
      <c r="P747" t="str">
        <f>_xlfn.XLOOKUP(orders!C747,customers!$A$1:$A$1001,customers!$I$1:$I$1001,,0)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6">
        <f>INDEX(products!$A$1:$G$49,MATCH(orders!$D748,products!$A$1:$A$49,0),MATCH(L$1,products!$A$1:$G$1,0))</f>
        <v>11.25</v>
      </c>
      <c r="M748" s="6">
        <f t="shared" si="33"/>
        <v>33.75</v>
      </c>
      <c r="N748" t="str">
        <f t="shared" si="34"/>
        <v>Arabica</v>
      </c>
      <c r="O748" t="str">
        <f t="shared" si="35"/>
        <v>Medium</v>
      </c>
      <c r="P748" t="str">
        <f>_xlfn.XLOOKUP(orders!C748,customers!$A$1:$A$1001,customers!$I$1:$I$1001,,0)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6">
        <f>INDEX(products!$A$1:$G$49,MATCH(orders!$D749,products!$A$1:$A$49,0),MATCH(L$1,products!$A$1:$G$1,0))</f>
        <v>8.73</v>
      </c>
      <c r="M749" s="6">
        <f t="shared" si="33"/>
        <v>34.92</v>
      </c>
      <c r="N749" t="str">
        <f t="shared" si="34"/>
        <v>Liberica</v>
      </c>
      <c r="O749" t="str">
        <f t="shared" si="35"/>
        <v>Medium</v>
      </c>
      <c r="P749" t="str">
        <f>_xlfn.XLOOKUP(orders!C749,customers!$A$1:$A$1001,customers!$I$1:$I$1001,,0)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6">
        <f>INDEX(products!$A$1:$G$49,MATCH(orders!$D750,products!$A$1:$A$49,0),MATCH(L$1,products!$A$1:$G$1,0))</f>
        <v>7.29</v>
      </c>
      <c r="M750" s="6">
        <f t="shared" si="33"/>
        <v>14.58</v>
      </c>
      <c r="N750" t="str">
        <f t="shared" si="34"/>
        <v>Excelsa</v>
      </c>
      <c r="O750" t="str">
        <f t="shared" si="35"/>
        <v>Dark</v>
      </c>
      <c r="P750" t="str">
        <f>_xlfn.XLOOKUP(orders!C750,customers!$A$1:$A$1001,customers!$I$1:$I$1001,,0)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6">
        <f>INDEX(products!$A$1:$G$49,MATCH(orders!$D751,products!$A$1:$A$49,0),MATCH(L$1,products!$A$1:$G$1,0))</f>
        <v>2.6849999999999996</v>
      </c>
      <c r="M751" s="6">
        <f t="shared" si="33"/>
        <v>5.3699999999999992</v>
      </c>
      <c r="N751" t="str">
        <f t="shared" si="34"/>
        <v>Robusta</v>
      </c>
      <c r="O751" t="str">
        <f t="shared" si="35"/>
        <v>Dark</v>
      </c>
      <c r="P751" t="str">
        <f>_xlfn.XLOOKUP(orders!C751,customers!$A$1:$A$1001,customers!$I$1:$I$1001,,0)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6">
        <f>INDEX(products!$A$1:$G$49,MATCH(orders!$D752,products!$A$1:$A$49,0),MATCH(L$1,products!$A$1:$G$1,0))</f>
        <v>5.97</v>
      </c>
      <c r="M752" s="6">
        <f t="shared" si="33"/>
        <v>5.97</v>
      </c>
      <c r="N752" t="str">
        <f t="shared" si="34"/>
        <v>Robusta</v>
      </c>
      <c r="O752" t="str">
        <f t="shared" si="35"/>
        <v>Medium</v>
      </c>
      <c r="P752" t="str">
        <f>_xlfn.XLOOKUP(orders!C752,customers!$A$1:$A$1001,customers!$I$1:$I$1001,,0)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6">
        <f>INDEX(products!$A$1:$G$49,MATCH(orders!$D753,products!$A$1:$A$49,0),MATCH(L$1,products!$A$1:$G$1,0))</f>
        <v>9.51</v>
      </c>
      <c r="M753" s="6">
        <f t="shared" si="33"/>
        <v>19.02</v>
      </c>
      <c r="N753" t="str">
        <f t="shared" si="34"/>
        <v>Liberica</v>
      </c>
      <c r="O753" t="str">
        <f t="shared" si="35"/>
        <v>Light</v>
      </c>
      <c r="P753" t="str">
        <f>_xlfn.XLOOKUP(orders!C753,customers!$A$1:$A$1001,customers!$I$1:$I$1001,,0)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6">
        <f>INDEX(products!$A$1:$G$49,MATCH(orders!$D754,products!$A$1:$A$49,0),MATCH(L$1,products!$A$1:$G$1,0))</f>
        <v>13.75</v>
      </c>
      <c r="M754" s="6">
        <f t="shared" si="33"/>
        <v>27.5</v>
      </c>
      <c r="N754" t="str">
        <f t="shared" si="34"/>
        <v>Excelsa</v>
      </c>
      <c r="O754" t="str">
        <f t="shared" si="35"/>
        <v>Medium</v>
      </c>
      <c r="P754" t="str">
        <f>_xlfn.XLOOKUP(orders!C754,customers!$A$1:$A$1001,customers!$I$1:$I$1001,,0)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6">
        <f>INDEX(products!$A$1:$G$49,MATCH(orders!$D755,products!$A$1:$A$49,0),MATCH(L$1,products!$A$1:$G$1,0))</f>
        <v>5.97</v>
      </c>
      <c r="M755" s="6">
        <f t="shared" si="33"/>
        <v>29.849999999999998</v>
      </c>
      <c r="N755" t="str">
        <f t="shared" si="34"/>
        <v>Arabica</v>
      </c>
      <c r="O755" t="str">
        <f t="shared" si="35"/>
        <v>Dark</v>
      </c>
      <c r="P755" t="str">
        <f>_xlfn.XLOOKUP(orders!C755,customers!$A$1:$A$1001,customers!$I$1:$I$1001,,0)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6">
        <f>INDEX(products!$A$1:$G$49,MATCH(orders!$D756,products!$A$1:$A$49,0),MATCH(L$1,products!$A$1:$G$1,0))</f>
        <v>2.9849999999999999</v>
      </c>
      <c r="M756" s="6">
        <f t="shared" si="33"/>
        <v>17.91</v>
      </c>
      <c r="N756" t="str">
        <f t="shared" si="34"/>
        <v>Arabica</v>
      </c>
      <c r="O756" t="str">
        <f t="shared" si="35"/>
        <v>Dark</v>
      </c>
      <c r="P756" t="str">
        <f>_xlfn.XLOOKUP(orders!C756,customers!$A$1:$A$1001,customers!$I$1:$I$1001,,0)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6">
        <f>INDEX(products!$A$1:$G$49,MATCH(orders!$D757,products!$A$1:$A$49,0),MATCH(L$1,products!$A$1:$G$1,0))</f>
        <v>4.7549999999999999</v>
      </c>
      <c r="M757" s="6">
        <f t="shared" si="33"/>
        <v>28.53</v>
      </c>
      <c r="N757" t="str">
        <f t="shared" si="34"/>
        <v>Liberica</v>
      </c>
      <c r="O757" t="str">
        <f t="shared" si="35"/>
        <v>Light</v>
      </c>
      <c r="P757" t="str">
        <f>_xlfn.XLOOKUP(orders!C757,customers!$A$1:$A$1001,customers!$I$1:$I$1001,,0)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6">
        <f>INDEX(products!$A$1:$G$49,MATCH(orders!$D758,products!$A$1:$A$49,0),MATCH(L$1,products!$A$1:$G$1,0))</f>
        <v>8.9499999999999993</v>
      </c>
      <c r="M758" s="6">
        <f t="shared" si="33"/>
        <v>35.799999999999997</v>
      </c>
      <c r="N758" t="str">
        <f t="shared" si="34"/>
        <v>Robusta</v>
      </c>
      <c r="O758" t="str">
        <f t="shared" si="35"/>
        <v>Dark</v>
      </c>
      <c r="P758" t="str">
        <f>_xlfn.XLOOKUP(orders!C758,customers!$A$1:$A$1001,customers!$I$1:$I$1001,,0)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6">
        <f>INDEX(products!$A$1:$G$49,MATCH(orders!$D759,products!$A$1:$A$49,0),MATCH(L$1,products!$A$1:$G$1,0))</f>
        <v>5.97</v>
      </c>
      <c r="M759" s="6">
        <f t="shared" si="33"/>
        <v>17.91</v>
      </c>
      <c r="N759" t="str">
        <f t="shared" si="34"/>
        <v>Arabica</v>
      </c>
      <c r="O759" t="str">
        <f t="shared" si="35"/>
        <v>Dark</v>
      </c>
      <c r="P759" t="str">
        <f>_xlfn.XLOOKUP(orders!C759,customers!$A$1:$A$1001,customers!$I$1:$I$1001,,0)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6">
        <f>INDEX(products!$A$1:$G$49,MATCH(orders!$D760,products!$A$1:$A$49,0),MATCH(L$1,products!$A$1:$G$1,0))</f>
        <v>8.9499999999999993</v>
      </c>
      <c r="M760" s="6">
        <f t="shared" si="33"/>
        <v>8.9499999999999993</v>
      </c>
      <c r="N760" t="str">
        <f t="shared" si="34"/>
        <v>Robusta</v>
      </c>
      <c r="O760" t="str">
        <f t="shared" si="35"/>
        <v>Dark</v>
      </c>
      <c r="P760" t="str">
        <f>_xlfn.XLOOKUP(orders!C760,customers!$A$1:$A$1001,customers!$I$1:$I$1001,,0)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6">
        <f>INDEX(products!$A$1:$G$49,MATCH(orders!$D761,products!$A$1:$A$49,0),MATCH(L$1,products!$A$1:$G$1,0))</f>
        <v>29.784999999999997</v>
      </c>
      <c r="M761" s="6">
        <f t="shared" si="33"/>
        <v>29.784999999999997</v>
      </c>
      <c r="N761" t="str">
        <f t="shared" si="34"/>
        <v>Liberica</v>
      </c>
      <c r="O761" t="str">
        <f t="shared" si="35"/>
        <v>Dark</v>
      </c>
      <c r="P761" t="str">
        <f>_xlfn.XLOOKUP(orders!C761,customers!$A$1:$A$1001,customers!$I$1:$I$1001,,0)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6">
        <f>INDEX(products!$A$1:$G$49,MATCH(orders!$D762,products!$A$1:$A$49,0),MATCH(L$1,products!$A$1:$G$1,0))</f>
        <v>8.91</v>
      </c>
      <c r="M762" s="6">
        <f t="shared" si="33"/>
        <v>44.55</v>
      </c>
      <c r="N762" t="str">
        <f t="shared" si="34"/>
        <v>Excelsa</v>
      </c>
      <c r="O762" t="str">
        <f t="shared" si="35"/>
        <v>Light</v>
      </c>
      <c r="P762" t="str">
        <f>_xlfn.XLOOKUP(orders!C762,customers!$A$1:$A$1001,customers!$I$1:$I$1001,,0)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6">
        <f>INDEX(products!$A$1:$G$49,MATCH(orders!$D763,products!$A$1:$A$49,0),MATCH(L$1,products!$A$1:$G$1,0))</f>
        <v>14.85</v>
      </c>
      <c r="M763" s="6">
        <f t="shared" si="33"/>
        <v>89.1</v>
      </c>
      <c r="N763" t="str">
        <f t="shared" si="34"/>
        <v>Excelsa</v>
      </c>
      <c r="O763" t="str">
        <f t="shared" si="35"/>
        <v>Light</v>
      </c>
      <c r="P763" t="str">
        <f>_xlfn.XLOOKUP(orders!C763,customers!$A$1:$A$1001,customers!$I$1:$I$1001,,0)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6">
        <f>INDEX(products!$A$1:$G$49,MATCH(orders!$D764,products!$A$1:$A$49,0),MATCH(L$1,products!$A$1:$G$1,0))</f>
        <v>8.73</v>
      </c>
      <c r="M764" s="6">
        <f t="shared" si="33"/>
        <v>43.650000000000006</v>
      </c>
      <c r="N764" t="str">
        <f t="shared" si="34"/>
        <v>Liberica</v>
      </c>
      <c r="O764" t="str">
        <f t="shared" si="35"/>
        <v>Medium</v>
      </c>
      <c r="P764" t="str">
        <f>_xlfn.XLOOKUP(orders!C764,customers!$A$1:$A$1001,customers!$I$1:$I$1001,,0)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6">
        <f>INDEX(products!$A$1:$G$49,MATCH(orders!$D765,products!$A$1:$A$49,0),MATCH(L$1,products!$A$1:$G$1,0))</f>
        <v>7.77</v>
      </c>
      <c r="M765" s="6">
        <f t="shared" si="33"/>
        <v>23.31</v>
      </c>
      <c r="N765" t="str">
        <f t="shared" si="34"/>
        <v>Arabica</v>
      </c>
      <c r="O765" t="str">
        <f t="shared" si="35"/>
        <v>Light</v>
      </c>
      <c r="P765" t="str">
        <f>_xlfn.XLOOKUP(orders!C765,customers!$A$1:$A$1001,customers!$I$1:$I$1001,,0)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6">
        <f>INDEX(products!$A$1:$G$49,MATCH(orders!$D766,products!$A$1:$A$49,0),MATCH(L$1,products!$A$1:$G$1,0))</f>
        <v>29.784999999999997</v>
      </c>
      <c r="M766" s="6">
        <f t="shared" si="33"/>
        <v>178.70999999999998</v>
      </c>
      <c r="N766" t="str">
        <f t="shared" si="34"/>
        <v>Arabica</v>
      </c>
      <c r="O766" t="str">
        <f t="shared" si="35"/>
        <v>Light</v>
      </c>
      <c r="P766" t="str">
        <f>_xlfn.XLOOKUP(orders!C766,customers!$A$1:$A$1001,customers!$I$1:$I$1001,,0)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6">
        <f>INDEX(products!$A$1:$G$49,MATCH(orders!$D767,products!$A$1:$A$49,0),MATCH(L$1,products!$A$1:$G$1,0))</f>
        <v>9.9499999999999993</v>
      </c>
      <c r="M767" s="6">
        <f t="shared" si="33"/>
        <v>59.699999999999996</v>
      </c>
      <c r="N767" t="str">
        <f t="shared" si="34"/>
        <v>Robusta</v>
      </c>
      <c r="O767" t="str">
        <f t="shared" si="35"/>
        <v>Medium</v>
      </c>
      <c r="P767" t="str">
        <f>_xlfn.XLOOKUP(orders!C767,customers!$A$1:$A$1001,customers!$I$1:$I$1001,,0)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6">
        <f>INDEX(products!$A$1:$G$49,MATCH(orders!$D768,products!$A$1:$A$49,0),MATCH(L$1,products!$A$1:$G$1,0))</f>
        <v>7.77</v>
      </c>
      <c r="M768" s="6">
        <f t="shared" si="33"/>
        <v>15.54</v>
      </c>
      <c r="N768" t="str">
        <f t="shared" si="34"/>
        <v>Arabica</v>
      </c>
      <c r="O768" t="str">
        <f t="shared" si="35"/>
        <v>Light</v>
      </c>
      <c r="P768" t="str">
        <f>_xlfn.XLOOKUP(orders!C768,customers!$A$1:$A$1001,customers!$I$1:$I$1001,,0)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6">
        <f>INDEX(products!$A$1:$G$49,MATCH(orders!$D769,products!$A$1:$A$49,0),MATCH(L$1,products!$A$1:$G$1,0))</f>
        <v>29.784999999999997</v>
      </c>
      <c r="M769" s="6">
        <f t="shared" si="33"/>
        <v>89.35499999999999</v>
      </c>
      <c r="N769" t="str">
        <f t="shared" si="34"/>
        <v>Arabica</v>
      </c>
      <c r="O769" t="str">
        <f t="shared" si="35"/>
        <v>Light</v>
      </c>
      <c r="P769" t="str">
        <f>_xlfn.XLOOKUP(orders!C769,customers!$A$1:$A$1001,customers!$I$1:$I$1001,,0)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6">
        <f>INDEX(products!$A$1:$G$49,MATCH(orders!$D770,products!$A$1:$A$49,0),MATCH(L$1,products!$A$1:$G$1,0))</f>
        <v>11.95</v>
      </c>
      <c r="M770" s="6">
        <f t="shared" si="33"/>
        <v>23.9</v>
      </c>
      <c r="N770" t="str">
        <f t="shared" si="34"/>
        <v>Robusta</v>
      </c>
      <c r="O770" t="str">
        <f t="shared" si="35"/>
        <v>Light</v>
      </c>
      <c r="P770" t="str">
        <f>_xlfn.XLOOKUP(orders!C770,customers!$A$1:$A$1001,customers!$I$1:$I$1001,,0)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6">
        <f>INDEX(products!$A$1:$G$49,MATCH(orders!$D771,products!$A$1:$A$49,0),MATCH(L$1,products!$A$1:$G$1,0))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_xlfn.XLOOKUP(orders!C771,customers!$A$1:$A$1001,customers!$I$1:$I$1001,,0)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6">
        <f>INDEX(products!$A$1:$G$49,MATCH(orders!$D772,products!$A$1:$A$49,0),MATCH(L$1,products!$A$1:$G$1,0))</f>
        <v>9.9499999999999993</v>
      </c>
      <c r="M772" s="6">
        <f t="shared" si="36"/>
        <v>9.9499999999999993</v>
      </c>
      <c r="N772" t="str">
        <f t="shared" si="37"/>
        <v>Arabica</v>
      </c>
      <c r="O772" t="str">
        <f t="shared" si="38"/>
        <v>Dark</v>
      </c>
      <c r="P772" t="str">
        <f>_xlfn.XLOOKUP(orders!C772,customers!$A$1:$A$1001,customers!$I$1:$I$1001,,0)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6">
        <f>INDEX(products!$A$1:$G$49,MATCH(orders!$D773,products!$A$1:$A$49,0),MATCH(L$1,products!$A$1:$G$1,0))</f>
        <v>7.169999999999999</v>
      </c>
      <c r="M773" s="6">
        <f t="shared" si="36"/>
        <v>21.509999999999998</v>
      </c>
      <c r="N773" t="str">
        <f t="shared" si="37"/>
        <v>Robusta</v>
      </c>
      <c r="O773" t="str">
        <f t="shared" si="38"/>
        <v>Light</v>
      </c>
      <c r="P773" t="str">
        <f>_xlfn.XLOOKUP(orders!C773,customers!$A$1:$A$1001,customers!$I$1:$I$1001,,0)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6">
        <f>INDEX(products!$A$1:$G$49,MATCH(orders!$D774,products!$A$1:$A$49,0),MATCH(L$1,products!$A$1:$G$1,0))</f>
        <v>13.75</v>
      </c>
      <c r="M774" s="6">
        <f t="shared" si="36"/>
        <v>82.5</v>
      </c>
      <c r="N774" t="str">
        <f t="shared" si="37"/>
        <v>Excelsa</v>
      </c>
      <c r="O774" t="str">
        <f t="shared" si="38"/>
        <v>Medium</v>
      </c>
      <c r="P774" t="str">
        <f>_xlfn.XLOOKUP(orders!C774,customers!$A$1:$A$1001,customers!$I$1:$I$1001,,0)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6">
        <f>INDEX(products!$A$1:$G$49,MATCH(orders!$D775,products!$A$1:$A$49,0),MATCH(L$1,products!$A$1:$G$1,0))</f>
        <v>4.3650000000000002</v>
      </c>
      <c r="M775" s="6">
        <f t="shared" si="36"/>
        <v>8.73</v>
      </c>
      <c r="N775" t="str">
        <f t="shared" si="37"/>
        <v>Liberica</v>
      </c>
      <c r="O775" t="str">
        <f t="shared" si="38"/>
        <v>Medium</v>
      </c>
      <c r="P775" t="str">
        <f>_xlfn.XLOOKUP(orders!C775,customers!$A$1:$A$1001,customers!$I$1:$I$1001,,0)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6">
        <f>INDEX(products!$A$1:$G$49,MATCH(orders!$D776,products!$A$1:$A$49,0),MATCH(L$1,products!$A$1:$G$1,0))</f>
        <v>9.9499999999999993</v>
      </c>
      <c r="M776" s="6">
        <f t="shared" si="36"/>
        <v>19.899999999999999</v>
      </c>
      <c r="N776" t="str">
        <f t="shared" si="37"/>
        <v>Robusta</v>
      </c>
      <c r="O776" t="str">
        <f t="shared" si="38"/>
        <v>Medium</v>
      </c>
      <c r="P776" t="str">
        <f>_xlfn.XLOOKUP(orders!C776,customers!$A$1:$A$1001,customers!$I$1:$I$1001,,0)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6">
        <f>INDEX(products!$A$1:$G$49,MATCH(orders!$D777,products!$A$1:$A$49,0),MATCH(L$1,products!$A$1:$G$1,0))</f>
        <v>8.91</v>
      </c>
      <c r="M777" s="6">
        <f t="shared" si="36"/>
        <v>17.82</v>
      </c>
      <c r="N777" t="str">
        <f t="shared" si="37"/>
        <v>Excelsa</v>
      </c>
      <c r="O777" t="str">
        <f t="shared" si="38"/>
        <v>Light</v>
      </c>
      <c r="P777" t="str">
        <f>_xlfn.XLOOKUP(orders!C777,customers!$A$1:$A$1001,customers!$I$1:$I$1001,,0)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6">
        <f>INDEX(products!$A$1:$G$49,MATCH(orders!$D778,products!$A$1:$A$49,0),MATCH(L$1,products!$A$1:$G$1,0))</f>
        <v>6.75</v>
      </c>
      <c r="M778" s="6">
        <f t="shared" si="36"/>
        <v>20.25</v>
      </c>
      <c r="N778" t="str">
        <f t="shared" si="37"/>
        <v>Arabica</v>
      </c>
      <c r="O778" t="str">
        <f t="shared" si="38"/>
        <v>Medium</v>
      </c>
      <c r="P778" t="str">
        <f>_xlfn.XLOOKUP(orders!C778,customers!$A$1:$A$1001,customers!$I$1:$I$1001,,0)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6">
        <f>INDEX(products!$A$1:$G$49,MATCH(orders!$D779,products!$A$1:$A$49,0),MATCH(L$1,products!$A$1:$G$1,0))</f>
        <v>29.784999999999997</v>
      </c>
      <c r="M779" s="6">
        <f t="shared" si="36"/>
        <v>59.569999999999993</v>
      </c>
      <c r="N779" t="str">
        <f t="shared" si="37"/>
        <v>Arabica</v>
      </c>
      <c r="O779" t="str">
        <f t="shared" si="38"/>
        <v>Light</v>
      </c>
      <c r="P779" t="str">
        <f>_xlfn.XLOOKUP(orders!C779,customers!$A$1:$A$1001,customers!$I$1:$I$1001,,0)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6">
        <f>INDEX(products!$A$1:$G$49,MATCH(orders!$D780,products!$A$1:$A$49,0),MATCH(L$1,products!$A$1:$G$1,0))</f>
        <v>9.51</v>
      </c>
      <c r="M780" s="6">
        <f t="shared" si="36"/>
        <v>19.02</v>
      </c>
      <c r="N780" t="str">
        <f t="shared" si="37"/>
        <v>Liberica</v>
      </c>
      <c r="O780" t="str">
        <f t="shared" si="38"/>
        <v>Light</v>
      </c>
      <c r="P780" t="str">
        <f>_xlfn.XLOOKUP(orders!C780,customers!$A$1:$A$1001,customers!$I$1:$I$1001,,0)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6">
        <f>INDEX(products!$A$1:$G$49,MATCH(orders!$D781,products!$A$1:$A$49,0),MATCH(L$1,products!$A$1:$G$1,0))</f>
        <v>12.95</v>
      </c>
      <c r="M781" s="6">
        <f t="shared" si="36"/>
        <v>77.699999999999989</v>
      </c>
      <c r="N781" t="str">
        <f t="shared" si="37"/>
        <v>Liberica</v>
      </c>
      <c r="O781" t="str">
        <f t="shared" si="38"/>
        <v>Dark</v>
      </c>
      <c r="P781" t="str">
        <f>_xlfn.XLOOKUP(orders!C781,customers!$A$1:$A$1001,customers!$I$1:$I$1001,,0)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6">
        <f>INDEX(products!$A$1:$G$49,MATCH(orders!$D782,products!$A$1:$A$49,0),MATCH(L$1,products!$A$1:$G$1,0))</f>
        <v>13.75</v>
      </c>
      <c r="M782" s="6">
        <f t="shared" si="36"/>
        <v>41.25</v>
      </c>
      <c r="N782" t="str">
        <f t="shared" si="37"/>
        <v>Excelsa</v>
      </c>
      <c r="O782" t="str">
        <f t="shared" si="38"/>
        <v>Medium</v>
      </c>
      <c r="P782" t="str">
        <f>_xlfn.XLOOKUP(orders!C782,customers!$A$1:$A$1001,customers!$I$1:$I$1001,,0)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6">
        <f>INDEX(products!$A$1:$G$49,MATCH(orders!$D783,products!$A$1:$A$49,0),MATCH(L$1,products!$A$1:$G$1,0))</f>
        <v>36.454999999999998</v>
      </c>
      <c r="M783" s="6">
        <f t="shared" si="36"/>
        <v>145.82</v>
      </c>
      <c r="N783" t="str">
        <f t="shared" si="37"/>
        <v>Liberica</v>
      </c>
      <c r="O783" t="str">
        <f t="shared" si="38"/>
        <v>Light</v>
      </c>
      <c r="P783" t="str">
        <f>_xlfn.XLOOKUP(orders!C783,customers!$A$1:$A$1001,customers!$I$1:$I$1001,,0)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6">
        <f>INDEX(products!$A$1:$G$49,MATCH(orders!$D784,products!$A$1:$A$49,0),MATCH(L$1,products!$A$1:$G$1,0))</f>
        <v>4.4550000000000001</v>
      </c>
      <c r="M784" s="6">
        <f t="shared" si="36"/>
        <v>26.73</v>
      </c>
      <c r="N784" t="str">
        <f t="shared" si="37"/>
        <v>Excelsa</v>
      </c>
      <c r="O784" t="str">
        <f t="shared" si="38"/>
        <v>Light</v>
      </c>
      <c r="P784" t="str">
        <f>_xlfn.XLOOKUP(orders!C784,customers!$A$1:$A$1001,customers!$I$1:$I$1001,,0)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6">
        <f>INDEX(products!$A$1:$G$49,MATCH(orders!$D785,products!$A$1:$A$49,0),MATCH(L$1,products!$A$1:$G$1,0))</f>
        <v>8.73</v>
      </c>
      <c r="M785" s="6">
        <f t="shared" si="36"/>
        <v>43.650000000000006</v>
      </c>
      <c r="N785" t="str">
        <f t="shared" si="37"/>
        <v>Liberica</v>
      </c>
      <c r="O785" t="str">
        <f t="shared" si="38"/>
        <v>Medium</v>
      </c>
      <c r="P785" t="str">
        <f>_xlfn.XLOOKUP(orders!C785,customers!$A$1:$A$1001,customers!$I$1:$I$1001,,0)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6">
        <f>INDEX(products!$A$1:$G$49,MATCH(orders!$D786,products!$A$1:$A$49,0),MATCH(L$1,products!$A$1:$G$1,0))</f>
        <v>15.85</v>
      </c>
      <c r="M786" s="6">
        <f t="shared" si="36"/>
        <v>31.7</v>
      </c>
      <c r="N786" t="str">
        <f t="shared" si="37"/>
        <v>Liberica</v>
      </c>
      <c r="O786" t="str">
        <f t="shared" si="38"/>
        <v>Light</v>
      </c>
      <c r="P786" t="str">
        <f>_xlfn.XLOOKUP(orders!C786,customers!$A$1:$A$1001,customers!$I$1:$I$1001,,0)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6">
        <f>INDEX(products!$A$1:$G$49,MATCH(orders!$D787,products!$A$1:$A$49,0),MATCH(L$1,products!$A$1:$G$1,0))</f>
        <v>22.884999999999998</v>
      </c>
      <c r="M787" s="6">
        <f t="shared" si="36"/>
        <v>22.884999999999998</v>
      </c>
      <c r="N787" t="str">
        <f t="shared" si="37"/>
        <v>Arabica</v>
      </c>
      <c r="O787" t="str">
        <f t="shared" si="38"/>
        <v>Dark</v>
      </c>
      <c r="P787" t="str">
        <f>_xlfn.XLOOKUP(orders!C787,customers!$A$1:$A$1001,customers!$I$1:$I$1001,,0)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6">
        <f>INDEX(products!$A$1:$G$49,MATCH(orders!$D788,products!$A$1:$A$49,0),MATCH(L$1,products!$A$1:$G$1,0))</f>
        <v>27.945</v>
      </c>
      <c r="M788" s="6">
        <f t="shared" si="36"/>
        <v>27.945</v>
      </c>
      <c r="N788" t="str">
        <f t="shared" si="37"/>
        <v>Excelsa</v>
      </c>
      <c r="O788" t="str">
        <f t="shared" si="38"/>
        <v>Dark</v>
      </c>
      <c r="P788" t="str">
        <f>_xlfn.XLOOKUP(orders!C788,customers!$A$1:$A$1001,customers!$I$1:$I$1001,,0)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6">
        <f>INDEX(products!$A$1:$G$49,MATCH(orders!$D789,products!$A$1:$A$49,0),MATCH(L$1,products!$A$1:$G$1,0))</f>
        <v>13.75</v>
      </c>
      <c r="M789" s="6">
        <f t="shared" si="36"/>
        <v>82.5</v>
      </c>
      <c r="N789" t="str">
        <f t="shared" si="37"/>
        <v>Excelsa</v>
      </c>
      <c r="O789" t="str">
        <f t="shared" si="38"/>
        <v>Medium</v>
      </c>
      <c r="P789" t="str">
        <f>_xlfn.XLOOKUP(orders!C789,customers!$A$1:$A$1001,customers!$I$1:$I$1001,,0)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6">
        <f>INDEX(products!$A$1:$G$49,MATCH(orders!$D790,products!$A$1:$A$49,0),MATCH(L$1,products!$A$1:$G$1,0))</f>
        <v>22.884999999999998</v>
      </c>
      <c r="M790" s="6">
        <f t="shared" si="36"/>
        <v>45.769999999999996</v>
      </c>
      <c r="N790" t="str">
        <f t="shared" si="37"/>
        <v>Robusta</v>
      </c>
      <c r="O790" t="str">
        <f t="shared" si="38"/>
        <v>Medium</v>
      </c>
      <c r="P790" t="str">
        <f>_xlfn.XLOOKUP(orders!C790,customers!$A$1:$A$1001,customers!$I$1:$I$1001,,0)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6">
        <f>INDEX(products!$A$1:$G$49,MATCH(orders!$D791,products!$A$1:$A$49,0),MATCH(L$1,products!$A$1:$G$1,0))</f>
        <v>12.95</v>
      </c>
      <c r="M791" s="6">
        <f t="shared" si="36"/>
        <v>77.699999999999989</v>
      </c>
      <c r="N791" t="str">
        <f t="shared" si="37"/>
        <v>Arabica</v>
      </c>
      <c r="O791" t="str">
        <f t="shared" si="38"/>
        <v>Light</v>
      </c>
      <c r="P791" t="str">
        <f>_xlfn.XLOOKUP(orders!C791,customers!$A$1:$A$1001,customers!$I$1:$I$1001,,0)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6">
        <f>INDEX(products!$A$1:$G$49,MATCH(orders!$D792,products!$A$1:$A$49,0),MATCH(L$1,products!$A$1:$G$1,0))</f>
        <v>7.77</v>
      </c>
      <c r="M792" s="6">
        <f t="shared" si="36"/>
        <v>23.31</v>
      </c>
      <c r="N792" t="str">
        <f t="shared" si="37"/>
        <v>Arabica</v>
      </c>
      <c r="O792" t="str">
        <f t="shared" si="38"/>
        <v>Light</v>
      </c>
      <c r="P792" t="str">
        <f>_xlfn.XLOOKUP(orders!C792,customers!$A$1:$A$1001,customers!$I$1:$I$1001,,0)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6">
        <f>INDEX(products!$A$1:$G$49,MATCH(orders!$D793,products!$A$1:$A$49,0),MATCH(L$1,products!$A$1:$G$1,0))</f>
        <v>4.7549999999999999</v>
      </c>
      <c r="M793" s="6">
        <f t="shared" si="36"/>
        <v>23.774999999999999</v>
      </c>
      <c r="N793" t="str">
        <f t="shared" si="37"/>
        <v>Liberica</v>
      </c>
      <c r="O793" t="str">
        <f t="shared" si="38"/>
        <v>Light</v>
      </c>
      <c r="P793" t="str">
        <f>_xlfn.XLOOKUP(orders!C793,customers!$A$1:$A$1001,customers!$I$1:$I$1001,,0)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6">
        <f>INDEX(products!$A$1:$G$49,MATCH(orders!$D794,products!$A$1:$A$49,0),MATCH(L$1,products!$A$1:$G$1,0))</f>
        <v>8.73</v>
      </c>
      <c r="M794" s="6">
        <f t="shared" si="36"/>
        <v>52.38</v>
      </c>
      <c r="N794" t="str">
        <f t="shared" si="37"/>
        <v>Liberica</v>
      </c>
      <c r="O794" t="str">
        <f t="shared" si="38"/>
        <v>Medium</v>
      </c>
      <c r="P794" t="str">
        <f>_xlfn.XLOOKUP(orders!C794,customers!$A$1:$A$1001,customers!$I$1:$I$1001,,0)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6">
        <f>INDEX(products!$A$1:$G$49,MATCH(orders!$D795,products!$A$1:$A$49,0),MATCH(L$1,products!$A$1:$G$1,0))</f>
        <v>3.5849999999999995</v>
      </c>
      <c r="M795" s="6">
        <f t="shared" si="36"/>
        <v>17.924999999999997</v>
      </c>
      <c r="N795" t="str">
        <f t="shared" si="37"/>
        <v>Robusta</v>
      </c>
      <c r="O795" t="str">
        <f t="shared" si="38"/>
        <v>Light</v>
      </c>
      <c r="P795" t="str">
        <f>_xlfn.XLOOKUP(orders!C795,customers!$A$1:$A$1001,customers!$I$1:$I$1001,,0)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6">
        <f>INDEX(products!$A$1:$G$49,MATCH(orders!$D796,products!$A$1:$A$49,0),MATCH(L$1,products!$A$1:$G$1,0))</f>
        <v>29.784999999999997</v>
      </c>
      <c r="M796" s="6">
        <f t="shared" si="36"/>
        <v>148.92499999999998</v>
      </c>
      <c r="N796" t="str">
        <f t="shared" si="37"/>
        <v>Arabica</v>
      </c>
      <c r="O796" t="str">
        <f t="shared" si="38"/>
        <v>Light</v>
      </c>
      <c r="P796" t="str">
        <f>_xlfn.XLOOKUP(orders!C796,customers!$A$1:$A$1001,customers!$I$1:$I$1001,,0)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6">
        <f>INDEX(products!$A$1:$G$49,MATCH(orders!$D797,products!$A$1:$A$49,0),MATCH(L$1,products!$A$1:$G$1,0))</f>
        <v>7.169999999999999</v>
      </c>
      <c r="M797" s="6">
        <f t="shared" si="36"/>
        <v>28.679999999999996</v>
      </c>
      <c r="N797" t="str">
        <f t="shared" si="37"/>
        <v>Robusta</v>
      </c>
      <c r="O797" t="str">
        <f t="shared" si="38"/>
        <v>Light</v>
      </c>
      <c r="P797" t="str">
        <f>_xlfn.XLOOKUP(orders!C797,customers!$A$1:$A$1001,customers!$I$1:$I$1001,,0)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6">
        <f>INDEX(products!$A$1:$G$49,MATCH(orders!$D798,products!$A$1:$A$49,0),MATCH(L$1,products!$A$1:$G$1,0))</f>
        <v>9.51</v>
      </c>
      <c r="M798" s="6">
        <f t="shared" si="36"/>
        <v>9.51</v>
      </c>
      <c r="N798" t="str">
        <f t="shared" si="37"/>
        <v>Liberica</v>
      </c>
      <c r="O798" t="str">
        <f t="shared" si="38"/>
        <v>Light</v>
      </c>
      <c r="P798" t="str">
        <f>_xlfn.XLOOKUP(orders!C798,customers!$A$1:$A$1001,customers!$I$1:$I$1001,,0)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6">
        <f>INDEX(products!$A$1:$G$49,MATCH(orders!$D799,products!$A$1:$A$49,0),MATCH(L$1,products!$A$1:$G$1,0))</f>
        <v>7.77</v>
      </c>
      <c r="M799" s="6">
        <f t="shared" si="36"/>
        <v>31.08</v>
      </c>
      <c r="N799" t="str">
        <f t="shared" si="37"/>
        <v>Arabica</v>
      </c>
      <c r="O799" t="str">
        <f t="shared" si="38"/>
        <v>Light</v>
      </c>
      <c r="P799" t="str">
        <f>_xlfn.XLOOKUP(orders!C799,customers!$A$1:$A$1001,customers!$I$1:$I$1001,,0)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6">
        <f>INDEX(products!$A$1:$G$49,MATCH(orders!$D800,products!$A$1:$A$49,0),MATCH(L$1,products!$A$1:$G$1,0))</f>
        <v>2.6849999999999996</v>
      </c>
      <c r="M800" s="6">
        <f t="shared" si="36"/>
        <v>8.0549999999999997</v>
      </c>
      <c r="N800" t="str">
        <f t="shared" si="37"/>
        <v>Robusta</v>
      </c>
      <c r="O800" t="str">
        <f t="shared" si="38"/>
        <v>Dark</v>
      </c>
      <c r="P800" t="str">
        <f>_xlfn.XLOOKUP(orders!C800,customers!$A$1:$A$1001,customers!$I$1:$I$1001,,0)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6">
        <f>INDEX(products!$A$1:$G$49,MATCH(orders!$D801,products!$A$1:$A$49,0),MATCH(L$1,products!$A$1:$G$1,0))</f>
        <v>12.15</v>
      </c>
      <c r="M801" s="6">
        <f t="shared" si="36"/>
        <v>36.450000000000003</v>
      </c>
      <c r="N801" t="str">
        <f t="shared" si="37"/>
        <v>Excelsa</v>
      </c>
      <c r="O801" t="str">
        <f t="shared" si="38"/>
        <v>Dark</v>
      </c>
      <c r="P801" t="str">
        <f>_xlfn.XLOOKUP(orders!C801,customers!$A$1:$A$1001,customers!$I$1:$I$1001,,0)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6">
        <f>INDEX(products!$A$1:$G$49,MATCH(orders!$D802,products!$A$1:$A$49,0),MATCH(L$1,products!$A$1:$G$1,0))</f>
        <v>2.6849999999999996</v>
      </c>
      <c r="M802" s="6">
        <f t="shared" si="36"/>
        <v>16.11</v>
      </c>
      <c r="N802" t="str">
        <f t="shared" si="37"/>
        <v>Robusta</v>
      </c>
      <c r="O802" t="str">
        <f t="shared" si="38"/>
        <v>Dark</v>
      </c>
      <c r="P802" t="str">
        <f>_xlfn.XLOOKUP(orders!C802,customers!$A$1:$A$1001,customers!$I$1:$I$1001,,0)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6">
        <f>INDEX(products!$A$1:$G$49,MATCH(orders!$D803,products!$A$1:$A$49,0),MATCH(L$1,products!$A$1:$G$1,0))</f>
        <v>20.584999999999997</v>
      </c>
      <c r="M803" s="6">
        <f t="shared" si="36"/>
        <v>41.169999999999995</v>
      </c>
      <c r="N803" t="str">
        <f t="shared" si="37"/>
        <v>Robusta</v>
      </c>
      <c r="O803" t="str">
        <f t="shared" si="38"/>
        <v>Dark</v>
      </c>
      <c r="P803" t="str">
        <f>_xlfn.XLOOKUP(orders!C803,customers!$A$1:$A$1001,customers!$I$1:$I$1001,,0)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6">
        <f>INDEX(products!$A$1:$G$49,MATCH(orders!$D804,products!$A$1:$A$49,0),MATCH(L$1,products!$A$1:$G$1,0))</f>
        <v>2.6849999999999996</v>
      </c>
      <c r="M804" s="6">
        <f t="shared" si="36"/>
        <v>10.739999999999998</v>
      </c>
      <c r="N804" t="str">
        <f t="shared" si="37"/>
        <v>Robusta</v>
      </c>
      <c r="O804" t="str">
        <f t="shared" si="38"/>
        <v>Dark</v>
      </c>
      <c r="P804" t="str">
        <f>_xlfn.XLOOKUP(orders!C804,customers!$A$1:$A$1001,customers!$I$1:$I$1001,,0)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6">
        <f>INDEX(products!$A$1:$G$49,MATCH(orders!$D805,products!$A$1:$A$49,0),MATCH(L$1,products!$A$1:$G$1,0))</f>
        <v>31.624999999999996</v>
      </c>
      <c r="M805" s="6">
        <f t="shared" si="36"/>
        <v>126.49999999999999</v>
      </c>
      <c r="N805" t="str">
        <f t="shared" si="37"/>
        <v>Excelsa</v>
      </c>
      <c r="O805" t="str">
        <f t="shared" si="38"/>
        <v>Medium</v>
      </c>
      <c r="P805" t="str">
        <f>_xlfn.XLOOKUP(orders!C805,customers!$A$1:$A$1001,customers!$I$1:$I$1001,,0)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6">
        <f>INDEX(products!$A$1:$G$49,MATCH(orders!$D806,products!$A$1:$A$49,0),MATCH(L$1,products!$A$1:$G$1,0))</f>
        <v>11.95</v>
      </c>
      <c r="M806" s="6">
        <f t="shared" si="36"/>
        <v>23.9</v>
      </c>
      <c r="N806" t="str">
        <f t="shared" si="37"/>
        <v>Robusta</v>
      </c>
      <c r="O806" t="str">
        <f t="shared" si="38"/>
        <v>Light</v>
      </c>
      <c r="P806" t="str">
        <f>_xlfn.XLOOKUP(orders!C806,customers!$A$1:$A$1001,customers!$I$1:$I$1001,,0)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6">
        <f>INDEX(products!$A$1:$G$49,MATCH(orders!$D807,products!$A$1:$A$49,0),MATCH(L$1,products!$A$1:$G$1,0))</f>
        <v>5.97</v>
      </c>
      <c r="M807" s="6">
        <f t="shared" si="36"/>
        <v>5.97</v>
      </c>
      <c r="N807" t="str">
        <f t="shared" si="37"/>
        <v>Robusta</v>
      </c>
      <c r="O807" t="str">
        <f t="shared" si="38"/>
        <v>Medium</v>
      </c>
      <c r="P807" t="str">
        <f>_xlfn.XLOOKUP(orders!C807,customers!$A$1:$A$1001,customers!$I$1:$I$1001,,0)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6">
        <f>INDEX(products!$A$1:$G$49,MATCH(orders!$D808,products!$A$1:$A$49,0),MATCH(L$1,products!$A$1:$G$1,0))</f>
        <v>3.8849999999999998</v>
      </c>
      <c r="M808" s="6">
        <f t="shared" si="36"/>
        <v>7.77</v>
      </c>
      <c r="N808" t="str">
        <f t="shared" si="37"/>
        <v>Liberica</v>
      </c>
      <c r="O808" t="str">
        <f t="shared" si="38"/>
        <v>Dark</v>
      </c>
      <c r="P808" t="str">
        <f>_xlfn.XLOOKUP(orders!C808,customers!$A$1:$A$1001,customers!$I$1:$I$1001,,0)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6">
        <f>INDEX(products!$A$1:$G$49,MATCH(orders!$D809,products!$A$1:$A$49,0),MATCH(L$1,products!$A$1:$G$1,0))</f>
        <v>7.77</v>
      </c>
      <c r="M809" s="6">
        <f t="shared" si="36"/>
        <v>23.31</v>
      </c>
      <c r="N809" t="str">
        <f t="shared" si="37"/>
        <v>Liberica</v>
      </c>
      <c r="O809" t="str">
        <f t="shared" si="38"/>
        <v>Dark</v>
      </c>
      <c r="P809" t="str">
        <f>_xlfn.XLOOKUP(orders!C809,customers!$A$1:$A$1001,customers!$I$1:$I$1001,,0)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6">
        <f>INDEX(products!$A$1:$G$49,MATCH(orders!$D810,products!$A$1:$A$49,0),MATCH(L$1,products!$A$1:$G$1,0))</f>
        <v>27.484999999999996</v>
      </c>
      <c r="M810" s="6">
        <f t="shared" si="36"/>
        <v>137.42499999999998</v>
      </c>
      <c r="N810" t="str">
        <f t="shared" si="37"/>
        <v>Robusta</v>
      </c>
      <c r="O810" t="str">
        <f t="shared" si="38"/>
        <v>Light</v>
      </c>
      <c r="P810" t="str">
        <f>_xlfn.XLOOKUP(orders!C810,customers!$A$1:$A$1001,customers!$I$1:$I$1001,,0)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6">
        <f>INDEX(products!$A$1:$G$49,MATCH(orders!$D811,products!$A$1:$A$49,0),MATCH(L$1,products!$A$1:$G$1,0))</f>
        <v>2.6849999999999996</v>
      </c>
      <c r="M811" s="6">
        <f t="shared" si="36"/>
        <v>8.0549999999999997</v>
      </c>
      <c r="N811" t="str">
        <f t="shared" si="37"/>
        <v>Robusta</v>
      </c>
      <c r="O811" t="str">
        <f t="shared" si="38"/>
        <v>Dark</v>
      </c>
      <c r="P811" t="str">
        <f>_xlfn.XLOOKUP(orders!C811,customers!$A$1:$A$1001,customers!$I$1:$I$1001,,0)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6">
        <f>INDEX(products!$A$1:$G$49,MATCH(orders!$D812,products!$A$1:$A$49,0),MATCH(L$1,products!$A$1:$G$1,0))</f>
        <v>9.51</v>
      </c>
      <c r="M812" s="6">
        <f t="shared" si="36"/>
        <v>28.53</v>
      </c>
      <c r="N812" t="str">
        <f t="shared" si="37"/>
        <v>Liberica</v>
      </c>
      <c r="O812" t="str">
        <f t="shared" si="38"/>
        <v>Light</v>
      </c>
      <c r="P812" t="str">
        <f>_xlfn.XLOOKUP(orders!C812,customers!$A$1:$A$1001,customers!$I$1:$I$1001,,0)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6">
        <f>INDEX(products!$A$1:$G$49,MATCH(orders!$D813,products!$A$1:$A$49,0),MATCH(L$1,products!$A$1:$G$1,0))</f>
        <v>11.25</v>
      </c>
      <c r="M813" s="6">
        <f t="shared" si="36"/>
        <v>67.5</v>
      </c>
      <c r="N813" t="str">
        <f t="shared" si="37"/>
        <v>Arabica</v>
      </c>
      <c r="O813" t="str">
        <f t="shared" si="38"/>
        <v>Medium</v>
      </c>
      <c r="P813" t="str">
        <f>_xlfn.XLOOKUP(orders!C813,customers!$A$1:$A$1001,customers!$I$1:$I$1001,,0)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6">
        <f>INDEX(products!$A$1:$G$49,MATCH(orders!$D814,products!$A$1:$A$49,0),MATCH(L$1,products!$A$1:$G$1,0))</f>
        <v>29.784999999999997</v>
      </c>
      <c r="M814" s="6">
        <f t="shared" si="36"/>
        <v>178.70999999999998</v>
      </c>
      <c r="N814" t="str">
        <f t="shared" si="37"/>
        <v>Liberica</v>
      </c>
      <c r="O814" t="str">
        <f t="shared" si="38"/>
        <v>Dark</v>
      </c>
      <c r="P814" t="str">
        <f>_xlfn.XLOOKUP(orders!C814,customers!$A$1:$A$1001,customers!$I$1:$I$1001,,0)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6">
        <f>INDEX(products!$A$1:$G$49,MATCH(orders!$D815,products!$A$1:$A$49,0),MATCH(L$1,products!$A$1:$G$1,0))</f>
        <v>31.624999999999996</v>
      </c>
      <c r="M815" s="6">
        <f t="shared" si="36"/>
        <v>31.624999999999996</v>
      </c>
      <c r="N815" t="str">
        <f t="shared" si="37"/>
        <v>Excelsa</v>
      </c>
      <c r="O815" t="str">
        <f t="shared" si="38"/>
        <v>Medium</v>
      </c>
      <c r="P815" t="str">
        <f>_xlfn.XLOOKUP(orders!C815,customers!$A$1:$A$1001,customers!$I$1:$I$1001,,0)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6">
        <f>INDEX(products!$A$1:$G$49,MATCH(orders!$D816,products!$A$1:$A$49,0),MATCH(L$1,products!$A$1:$G$1,0))</f>
        <v>4.4550000000000001</v>
      </c>
      <c r="M816" s="6">
        <f t="shared" si="36"/>
        <v>8.91</v>
      </c>
      <c r="N816" t="str">
        <f t="shared" si="37"/>
        <v>Excelsa</v>
      </c>
      <c r="O816" t="str">
        <f t="shared" si="38"/>
        <v>Light</v>
      </c>
      <c r="P816" t="str">
        <f>_xlfn.XLOOKUP(orders!C816,customers!$A$1:$A$1001,customers!$I$1:$I$1001,,0)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6">
        <f>INDEX(products!$A$1:$G$49,MATCH(orders!$D817,products!$A$1:$A$49,0),MATCH(L$1,products!$A$1:$G$1,0))</f>
        <v>5.97</v>
      </c>
      <c r="M817" s="6">
        <f t="shared" si="36"/>
        <v>35.82</v>
      </c>
      <c r="N817" t="str">
        <f t="shared" si="37"/>
        <v>Robusta</v>
      </c>
      <c r="O817" t="str">
        <f t="shared" si="38"/>
        <v>Medium</v>
      </c>
      <c r="P817" t="str">
        <f>_xlfn.XLOOKUP(orders!C817,customers!$A$1:$A$1001,customers!$I$1:$I$1001,,0)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6">
        <f>INDEX(products!$A$1:$G$49,MATCH(orders!$D818,products!$A$1:$A$49,0),MATCH(L$1,products!$A$1:$G$1,0))</f>
        <v>9.51</v>
      </c>
      <c r="M818" s="6">
        <f t="shared" si="36"/>
        <v>38.04</v>
      </c>
      <c r="N818" t="str">
        <f t="shared" si="37"/>
        <v>Liberica</v>
      </c>
      <c r="O818" t="str">
        <f t="shared" si="38"/>
        <v>Light</v>
      </c>
      <c r="P818" t="str">
        <f>_xlfn.XLOOKUP(orders!C818,customers!$A$1:$A$1001,customers!$I$1:$I$1001,,0)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6">
        <f>INDEX(products!$A$1:$G$49,MATCH(orders!$D819,products!$A$1:$A$49,0),MATCH(L$1,products!$A$1:$G$1,0))</f>
        <v>7.77</v>
      </c>
      <c r="M819" s="6">
        <f t="shared" si="36"/>
        <v>15.54</v>
      </c>
      <c r="N819" t="str">
        <f t="shared" si="37"/>
        <v>Liberica</v>
      </c>
      <c r="O819" t="str">
        <f t="shared" si="38"/>
        <v>Dark</v>
      </c>
      <c r="P819" t="str">
        <f>_xlfn.XLOOKUP(orders!C819,customers!$A$1:$A$1001,customers!$I$1:$I$1001,,0)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6">
        <f>INDEX(products!$A$1:$G$49,MATCH(orders!$D820,products!$A$1:$A$49,0),MATCH(L$1,products!$A$1:$G$1,0))</f>
        <v>15.85</v>
      </c>
      <c r="M820" s="6">
        <f t="shared" si="36"/>
        <v>79.25</v>
      </c>
      <c r="N820" t="str">
        <f t="shared" si="37"/>
        <v>Liberica</v>
      </c>
      <c r="O820" t="str">
        <f t="shared" si="38"/>
        <v>Light</v>
      </c>
      <c r="P820" t="str">
        <f>_xlfn.XLOOKUP(orders!C820,customers!$A$1:$A$1001,customers!$I$1:$I$1001,,0)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6">
        <f>INDEX(products!$A$1:$G$49,MATCH(orders!$D821,products!$A$1:$A$49,0),MATCH(L$1,products!$A$1:$G$1,0))</f>
        <v>4.7549999999999999</v>
      </c>
      <c r="M821" s="6">
        <f t="shared" si="36"/>
        <v>4.7549999999999999</v>
      </c>
      <c r="N821" t="str">
        <f t="shared" si="37"/>
        <v>Liberica</v>
      </c>
      <c r="O821" t="str">
        <f t="shared" si="38"/>
        <v>Light</v>
      </c>
      <c r="P821" t="str">
        <f>_xlfn.XLOOKUP(orders!C821,customers!$A$1:$A$1001,customers!$I$1:$I$1001,,0)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6">
        <f>INDEX(products!$A$1:$G$49,MATCH(orders!$D822,products!$A$1:$A$49,0),MATCH(L$1,products!$A$1:$G$1,0))</f>
        <v>13.75</v>
      </c>
      <c r="M822" s="6">
        <f t="shared" si="36"/>
        <v>55</v>
      </c>
      <c r="N822" t="str">
        <f t="shared" si="37"/>
        <v>Excelsa</v>
      </c>
      <c r="O822" t="str">
        <f t="shared" si="38"/>
        <v>Medium</v>
      </c>
      <c r="P822" t="str">
        <f>_xlfn.XLOOKUP(orders!C822,customers!$A$1:$A$1001,customers!$I$1:$I$1001,,0)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6">
        <f>INDEX(products!$A$1:$G$49,MATCH(orders!$D823,products!$A$1:$A$49,0),MATCH(L$1,products!$A$1:$G$1,0))</f>
        <v>5.3699999999999992</v>
      </c>
      <c r="M823" s="6">
        <f t="shared" si="36"/>
        <v>26.849999999999994</v>
      </c>
      <c r="N823" t="str">
        <f t="shared" si="37"/>
        <v>Robusta</v>
      </c>
      <c r="O823" t="str">
        <f t="shared" si="38"/>
        <v>Dark</v>
      </c>
      <c r="P823" t="str">
        <f>_xlfn.XLOOKUP(orders!C823,customers!$A$1:$A$1001,customers!$I$1:$I$1001,,0)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6">
        <f>INDEX(products!$A$1:$G$49,MATCH(orders!$D824,products!$A$1:$A$49,0),MATCH(L$1,products!$A$1:$G$1,0))</f>
        <v>34.154999999999994</v>
      </c>
      <c r="M824" s="6">
        <f t="shared" si="36"/>
        <v>136.61999999999998</v>
      </c>
      <c r="N824" t="str">
        <f t="shared" si="37"/>
        <v>Excelsa</v>
      </c>
      <c r="O824" t="str">
        <f t="shared" si="38"/>
        <v>Light</v>
      </c>
      <c r="P824" t="str">
        <f>_xlfn.XLOOKUP(orders!C824,customers!$A$1:$A$1001,customers!$I$1:$I$1001,,0)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6">
        <f>INDEX(products!$A$1:$G$49,MATCH(orders!$D825,products!$A$1:$A$49,0),MATCH(L$1,products!$A$1:$G$1,0))</f>
        <v>15.85</v>
      </c>
      <c r="M825" s="6">
        <f t="shared" si="36"/>
        <v>47.55</v>
      </c>
      <c r="N825" t="str">
        <f t="shared" si="37"/>
        <v>Liberica</v>
      </c>
      <c r="O825" t="str">
        <f t="shared" si="38"/>
        <v>Light</v>
      </c>
      <c r="P825" t="str">
        <f>_xlfn.XLOOKUP(orders!C825,customers!$A$1:$A$1001,customers!$I$1:$I$1001,,0)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6">
        <f>INDEX(products!$A$1:$G$49,MATCH(orders!$D826,products!$A$1:$A$49,0),MATCH(L$1,products!$A$1:$G$1,0))</f>
        <v>3.375</v>
      </c>
      <c r="M826" s="6">
        <f t="shared" si="36"/>
        <v>16.875</v>
      </c>
      <c r="N826" t="str">
        <f t="shared" si="37"/>
        <v>Arabica</v>
      </c>
      <c r="O826" t="str">
        <f t="shared" si="38"/>
        <v>Medium</v>
      </c>
      <c r="P826" t="str">
        <f>_xlfn.XLOOKUP(orders!C826,customers!$A$1:$A$1001,customers!$I$1:$I$1001,,0)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6">
        <f>INDEX(products!$A$1:$G$49,MATCH(orders!$D827,products!$A$1:$A$49,0),MATCH(L$1,products!$A$1:$G$1,0))</f>
        <v>9.9499999999999993</v>
      </c>
      <c r="M827" s="6">
        <f t="shared" si="36"/>
        <v>29.849999999999998</v>
      </c>
      <c r="N827" t="str">
        <f t="shared" si="37"/>
        <v>Arabica</v>
      </c>
      <c r="O827" t="str">
        <f t="shared" si="38"/>
        <v>Dark</v>
      </c>
      <c r="P827" t="str">
        <f>_xlfn.XLOOKUP(orders!C827,customers!$A$1:$A$1001,customers!$I$1:$I$1001,,0)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6">
        <f>INDEX(products!$A$1:$G$49,MATCH(orders!$D828,products!$A$1:$A$49,0),MATCH(L$1,products!$A$1:$G$1,0))</f>
        <v>8.25</v>
      </c>
      <c r="M828" s="6">
        <f t="shared" si="36"/>
        <v>41.25</v>
      </c>
      <c r="N828" t="str">
        <f t="shared" si="37"/>
        <v>Excelsa</v>
      </c>
      <c r="O828" t="str">
        <f t="shared" si="38"/>
        <v>Medium</v>
      </c>
      <c r="P828" t="str">
        <f>_xlfn.XLOOKUP(orders!C828,customers!$A$1:$A$1001,customers!$I$1:$I$1001,,0)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6">
        <f>INDEX(products!$A$1:$G$49,MATCH(orders!$D829,products!$A$1:$A$49,0),MATCH(L$1,products!$A$1:$G$1,0))</f>
        <v>4.125</v>
      </c>
      <c r="M829" s="6">
        <f t="shared" si="36"/>
        <v>20.625</v>
      </c>
      <c r="N829" t="str">
        <f t="shared" si="37"/>
        <v>Excelsa</v>
      </c>
      <c r="O829" t="str">
        <f t="shared" si="38"/>
        <v>Medium</v>
      </c>
      <c r="P829" t="str">
        <f>_xlfn.XLOOKUP(orders!C829,customers!$A$1:$A$1001,customers!$I$1:$I$1001,,0)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6">
        <f>INDEX(products!$A$1:$G$49,MATCH(orders!$D830,products!$A$1:$A$49,0),MATCH(L$1,products!$A$1:$G$1,0))</f>
        <v>22.884999999999998</v>
      </c>
      <c r="M830" s="6">
        <f t="shared" si="36"/>
        <v>137.31</v>
      </c>
      <c r="N830" t="str">
        <f t="shared" si="37"/>
        <v>Arabica</v>
      </c>
      <c r="O830" t="str">
        <f t="shared" si="38"/>
        <v>Dark</v>
      </c>
      <c r="P830" t="str">
        <f>_xlfn.XLOOKUP(orders!C830,customers!$A$1:$A$1001,customers!$I$1:$I$1001,,0)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6">
        <f>INDEX(products!$A$1:$G$49,MATCH(orders!$D831,products!$A$1:$A$49,0),MATCH(L$1,products!$A$1:$G$1,0))</f>
        <v>2.9849999999999999</v>
      </c>
      <c r="M831" s="6">
        <f t="shared" si="36"/>
        <v>2.9849999999999999</v>
      </c>
      <c r="N831" t="str">
        <f t="shared" si="37"/>
        <v>Arabica</v>
      </c>
      <c r="O831" t="str">
        <f t="shared" si="38"/>
        <v>Dark</v>
      </c>
      <c r="P831" t="str">
        <f>_xlfn.XLOOKUP(orders!C831,customers!$A$1:$A$1001,customers!$I$1:$I$1001,,0)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6">
        <f>INDEX(products!$A$1:$G$49,MATCH(orders!$D832,products!$A$1:$A$49,0),MATCH(L$1,products!$A$1:$G$1,0))</f>
        <v>13.75</v>
      </c>
      <c r="M832" s="6">
        <f t="shared" si="36"/>
        <v>27.5</v>
      </c>
      <c r="N832" t="str">
        <f t="shared" si="37"/>
        <v>Excelsa</v>
      </c>
      <c r="O832" t="str">
        <f t="shared" si="38"/>
        <v>Medium</v>
      </c>
      <c r="P832" t="str">
        <f>_xlfn.XLOOKUP(orders!C832,customers!$A$1:$A$1001,customers!$I$1:$I$1001,,0)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6">
        <f>INDEX(products!$A$1:$G$49,MATCH(orders!$D833,products!$A$1:$A$49,0),MATCH(L$1,products!$A$1:$G$1,0))</f>
        <v>2.9849999999999999</v>
      </c>
      <c r="M833" s="6">
        <f t="shared" si="36"/>
        <v>5.97</v>
      </c>
      <c r="N833" t="str">
        <f t="shared" si="37"/>
        <v>Arabica</v>
      </c>
      <c r="O833" t="str">
        <f t="shared" si="38"/>
        <v>Dark</v>
      </c>
      <c r="P833" t="str">
        <f>_xlfn.XLOOKUP(orders!C833,customers!$A$1:$A$1001,customers!$I$1:$I$1001,,0)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6">
        <f>INDEX(products!$A$1:$G$49,MATCH(orders!$D834,products!$A$1:$A$49,0),MATCH(L$1,products!$A$1:$G$1,0))</f>
        <v>9.9499999999999993</v>
      </c>
      <c r="M834" s="6">
        <f t="shared" si="36"/>
        <v>59.699999999999996</v>
      </c>
      <c r="N834" t="str">
        <f t="shared" si="37"/>
        <v>Robusta</v>
      </c>
      <c r="O834" t="str">
        <f t="shared" si="38"/>
        <v>Medium</v>
      </c>
      <c r="P834" t="str">
        <f>_xlfn.XLOOKUP(orders!C834,customers!$A$1:$A$1001,customers!$I$1:$I$1001,,0)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6">
        <f>INDEX(products!$A$1:$G$49,MATCH(orders!$D835,products!$A$1:$A$49,0),MATCH(L$1,products!$A$1:$G$1,0))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_xlfn.XLOOKUP(orders!C835,customers!$A$1:$A$1001,customers!$I$1:$I$1001,,0)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6">
        <f>INDEX(products!$A$1:$G$49,MATCH(orders!$D836,products!$A$1:$A$49,0),MATCH(L$1,products!$A$1:$G$1,0))</f>
        <v>22.884999999999998</v>
      </c>
      <c r="M836" s="6">
        <f t="shared" si="39"/>
        <v>22.884999999999998</v>
      </c>
      <c r="N836" t="str">
        <f t="shared" si="40"/>
        <v>Arabica</v>
      </c>
      <c r="O836" t="str">
        <f t="shared" si="41"/>
        <v>Dark</v>
      </c>
      <c r="P836" t="str">
        <f>_xlfn.XLOOKUP(orders!C836,customers!$A$1:$A$1001,customers!$I$1:$I$1001,,0)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6">
        <f>INDEX(products!$A$1:$G$49,MATCH(orders!$D837,products!$A$1:$A$49,0),MATCH(L$1,products!$A$1:$G$1,0))</f>
        <v>8.91</v>
      </c>
      <c r="M837" s="6">
        <f t="shared" si="39"/>
        <v>8.91</v>
      </c>
      <c r="N837" t="str">
        <f t="shared" si="40"/>
        <v>Excelsa</v>
      </c>
      <c r="O837" t="str">
        <f t="shared" si="41"/>
        <v>Light</v>
      </c>
      <c r="P837" t="str">
        <f>_xlfn.XLOOKUP(orders!C837,customers!$A$1:$A$1001,customers!$I$1:$I$1001,,0)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6">
        <f>INDEX(products!$A$1:$G$49,MATCH(orders!$D838,products!$A$1:$A$49,0),MATCH(L$1,products!$A$1:$G$1,0))</f>
        <v>2.9849999999999999</v>
      </c>
      <c r="M838" s="6">
        <f t="shared" si="39"/>
        <v>11.94</v>
      </c>
      <c r="N838" t="str">
        <f t="shared" si="40"/>
        <v>Arabica</v>
      </c>
      <c r="O838" t="str">
        <f t="shared" si="41"/>
        <v>Dark</v>
      </c>
      <c r="P838" t="str">
        <f>_xlfn.XLOOKUP(orders!C838,customers!$A$1:$A$1001,customers!$I$1:$I$1001,,0)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6">
        <f>INDEX(products!$A$1:$G$49,MATCH(orders!$D839,products!$A$1:$A$49,0),MATCH(L$1,products!$A$1:$G$1,0))</f>
        <v>33.464999999999996</v>
      </c>
      <c r="M839" s="6">
        <f t="shared" si="39"/>
        <v>100.39499999999998</v>
      </c>
      <c r="N839" t="str">
        <f t="shared" si="40"/>
        <v>Liberica</v>
      </c>
      <c r="O839" t="str">
        <f t="shared" si="41"/>
        <v>Medium</v>
      </c>
      <c r="P839" t="str">
        <f>_xlfn.XLOOKUP(orders!C839,customers!$A$1:$A$1001,customers!$I$1:$I$1001,,0)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6">
        <f>INDEX(products!$A$1:$G$49,MATCH(orders!$D840,products!$A$1:$A$49,0),MATCH(L$1,products!$A$1:$G$1,0))</f>
        <v>22.884999999999998</v>
      </c>
      <c r="M840" s="6">
        <f t="shared" si="39"/>
        <v>114.42499999999998</v>
      </c>
      <c r="N840" t="str">
        <f t="shared" si="40"/>
        <v>Arabica</v>
      </c>
      <c r="O840" t="str">
        <f t="shared" si="41"/>
        <v>Dark</v>
      </c>
      <c r="P840" t="str">
        <f>_xlfn.XLOOKUP(orders!C840,customers!$A$1:$A$1001,customers!$I$1:$I$1001,,0)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6">
        <f>INDEX(products!$A$1:$G$49,MATCH(orders!$D841,products!$A$1:$A$49,0),MATCH(L$1,products!$A$1:$G$1,0))</f>
        <v>8.25</v>
      </c>
      <c r="M841" s="6">
        <f t="shared" si="39"/>
        <v>41.25</v>
      </c>
      <c r="N841" t="str">
        <f t="shared" si="40"/>
        <v>Excelsa</v>
      </c>
      <c r="O841" t="str">
        <f t="shared" si="41"/>
        <v>Medium</v>
      </c>
      <c r="P841" t="str">
        <f>_xlfn.XLOOKUP(orders!C841,customers!$A$1:$A$1001,customers!$I$1:$I$1001,,0)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6">
        <f>INDEX(products!$A$1:$G$49,MATCH(orders!$D842,products!$A$1:$A$49,0),MATCH(L$1,products!$A$1:$G$1,0))</f>
        <v>7.169999999999999</v>
      </c>
      <c r="M842" s="6">
        <f t="shared" si="39"/>
        <v>28.679999999999996</v>
      </c>
      <c r="N842" t="str">
        <f t="shared" si="40"/>
        <v>Robusta</v>
      </c>
      <c r="O842" t="str">
        <f t="shared" si="41"/>
        <v>Light</v>
      </c>
      <c r="P842" t="str">
        <f>_xlfn.XLOOKUP(orders!C842,customers!$A$1:$A$1001,customers!$I$1:$I$1001,,0)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6">
        <f>INDEX(products!$A$1:$G$49,MATCH(orders!$D843,products!$A$1:$A$49,0),MATCH(L$1,products!$A$1:$G$1,0))</f>
        <v>4.3650000000000002</v>
      </c>
      <c r="M843" s="6">
        <f t="shared" si="39"/>
        <v>4.3650000000000002</v>
      </c>
      <c r="N843" t="str">
        <f t="shared" si="40"/>
        <v>Liberica</v>
      </c>
      <c r="O843" t="str">
        <f t="shared" si="41"/>
        <v>Medium</v>
      </c>
      <c r="P843" t="str">
        <f>_xlfn.XLOOKUP(orders!C843,customers!$A$1:$A$1001,customers!$I$1:$I$1001,,0)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6">
        <f>INDEX(products!$A$1:$G$49,MATCH(orders!$D844,products!$A$1:$A$49,0),MATCH(L$1,products!$A$1:$G$1,0))</f>
        <v>4.125</v>
      </c>
      <c r="M844" s="6">
        <f t="shared" si="39"/>
        <v>8.25</v>
      </c>
      <c r="N844" t="str">
        <f t="shared" si="40"/>
        <v>Excelsa</v>
      </c>
      <c r="O844" t="str">
        <f t="shared" si="41"/>
        <v>Medium</v>
      </c>
      <c r="P844" t="str">
        <f>_xlfn.XLOOKUP(orders!C844,customers!$A$1:$A$1001,customers!$I$1:$I$1001,,0)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6">
        <f>INDEX(products!$A$1:$G$49,MATCH(orders!$D845,products!$A$1:$A$49,0),MATCH(L$1,products!$A$1:$G$1,0))</f>
        <v>4.125</v>
      </c>
      <c r="M845" s="6">
        <f t="shared" si="39"/>
        <v>8.25</v>
      </c>
      <c r="N845" t="str">
        <f t="shared" si="40"/>
        <v>Excelsa</v>
      </c>
      <c r="O845" t="str">
        <f t="shared" si="41"/>
        <v>Medium</v>
      </c>
      <c r="P845" t="str">
        <f>_xlfn.XLOOKUP(orders!C845,customers!$A$1:$A$1001,customers!$I$1:$I$1001,,0)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6">
        <f>INDEX(products!$A$1:$G$49,MATCH(orders!$D846,products!$A$1:$A$49,0),MATCH(L$1,products!$A$1:$G$1,0))</f>
        <v>5.97</v>
      </c>
      <c r="M846" s="6">
        <f t="shared" si="39"/>
        <v>35.82</v>
      </c>
      <c r="N846" t="str">
        <f t="shared" si="40"/>
        <v>Arabica</v>
      </c>
      <c r="O846" t="str">
        <f t="shared" si="41"/>
        <v>Dark</v>
      </c>
      <c r="P846" t="str">
        <f>_xlfn.XLOOKUP(orders!C846,customers!$A$1:$A$1001,customers!$I$1:$I$1001,,0)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6">
        <f>INDEX(products!$A$1:$G$49,MATCH(orders!$D847,products!$A$1:$A$49,0),MATCH(L$1,products!$A$1:$G$1,0))</f>
        <v>27.945</v>
      </c>
      <c r="M847" s="6">
        <f t="shared" si="39"/>
        <v>167.67000000000002</v>
      </c>
      <c r="N847" t="str">
        <f t="shared" si="40"/>
        <v>Excelsa</v>
      </c>
      <c r="O847" t="str">
        <f t="shared" si="41"/>
        <v>Dark</v>
      </c>
      <c r="P847" t="str">
        <f>_xlfn.XLOOKUP(orders!C847,customers!$A$1:$A$1001,customers!$I$1:$I$1001,,0)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6">
        <f>INDEX(products!$A$1:$G$49,MATCH(orders!$D848,products!$A$1:$A$49,0),MATCH(L$1,products!$A$1:$G$1,0))</f>
        <v>25.874999999999996</v>
      </c>
      <c r="M848" s="6">
        <f t="shared" si="39"/>
        <v>51.749999999999993</v>
      </c>
      <c r="N848" t="str">
        <f t="shared" si="40"/>
        <v>Arabica</v>
      </c>
      <c r="O848" t="str">
        <f t="shared" si="41"/>
        <v>Medium</v>
      </c>
      <c r="P848" t="str">
        <f>_xlfn.XLOOKUP(orders!C848,customers!$A$1:$A$1001,customers!$I$1:$I$1001,,0)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6">
        <f>INDEX(products!$A$1:$G$49,MATCH(orders!$D849,products!$A$1:$A$49,0),MATCH(L$1,products!$A$1:$G$1,0))</f>
        <v>2.9849999999999999</v>
      </c>
      <c r="M849" s="6">
        <f t="shared" si="39"/>
        <v>8.9550000000000001</v>
      </c>
      <c r="N849" t="str">
        <f t="shared" si="40"/>
        <v>Arabica</v>
      </c>
      <c r="O849" t="str">
        <f t="shared" si="41"/>
        <v>Dark</v>
      </c>
      <c r="P849" t="str">
        <f>_xlfn.XLOOKUP(orders!C849,customers!$A$1:$A$1001,customers!$I$1:$I$1001,,0)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6">
        <f>INDEX(products!$A$1:$G$49,MATCH(orders!$D850,products!$A$1:$A$49,0),MATCH(L$1,products!$A$1:$G$1,0))</f>
        <v>8.91</v>
      </c>
      <c r="M850" s="6">
        <f t="shared" si="39"/>
        <v>53.46</v>
      </c>
      <c r="N850" t="str">
        <f t="shared" si="40"/>
        <v>Excelsa</v>
      </c>
      <c r="O850" t="str">
        <f t="shared" si="41"/>
        <v>Light</v>
      </c>
      <c r="P850" t="str">
        <f>_xlfn.XLOOKUP(orders!C850,customers!$A$1:$A$1001,customers!$I$1:$I$1001,,0)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6">
        <f>INDEX(products!$A$1:$G$49,MATCH(orders!$D851,products!$A$1:$A$49,0),MATCH(L$1,products!$A$1:$G$1,0))</f>
        <v>3.8849999999999998</v>
      </c>
      <c r="M851" s="6">
        <f t="shared" si="39"/>
        <v>23.31</v>
      </c>
      <c r="N851" t="str">
        <f t="shared" si="40"/>
        <v>Arabica</v>
      </c>
      <c r="O851" t="str">
        <f t="shared" si="41"/>
        <v>Light</v>
      </c>
      <c r="P851" t="str">
        <f>_xlfn.XLOOKUP(orders!C851,customers!$A$1:$A$1001,customers!$I$1:$I$1001,,0)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6">
        <f>INDEX(products!$A$1:$G$49,MATCH(orders!$D852,products!$A$1:$A$49,0),MATCH(L$1,products!$A$1:$G$1,0))</f>
        <v>3.375</v>
      </c>
      <c r="M852" s="6">
        <f t="shared" si="39"/>
        <v>6.75</v>
      </c>
      <c r="N852" t="str">
        <f t="shared" si="40"/>
        <v>Arabica</v>
      </c>
      <c r="O852" t="str">
        <f t="shared" si="41"/>
        <v>Medium</v>
      </c>
      <c r="P852" t="str">
        <f>_xlfn.XLOOKUP(orders!C852,customers!$A$1:$A$1001,customers!$I$1:$I$1001,,0)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6">
        <f>INDEX(products!$A$1:$G$49,MATCH(orders!$D853,products!$A$1:$A$49,0),MATCH(L$1,products!$A$1:$G$1,0))</f>
        <v>7.77</v>
      </c>
      <c r="M853" s="6">
        <f t="shared" si="39"/>
        <v>7.77</v>
      </c>
      <c r="N853" t="str">
        <f t="shared" si="40"/>
        <v>Liberica</v>
      </c>
      <c r="O853" t="str">
        <f t="shared" si="41"/>
        <v>Dark</v>
      </c>
      <c r="P853" t="str">
        <f>_xlfn.XLOOKUP(orders!C853,customers!$A$1:$A$1001,customers!$I$1:$I$1001,,0)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6">
        <f>INDEX(products!$A$1:$G$49,MATCH(orders!$D854,products!$A$1:$A$49,0),MATCH(L$1,products!$A$1:$G$1,0))</f>
        <v>29.784999999999997</v>
      </c>
      <c r="M854" s="6">
        <f t="shared" si="39"/>
        <v>119.13999999999999</v>
      </c>
      <c r="N854" t="str">
        <f t="shared" si="40"/>
        <v>Liberica</v>
      </c>
      <c r="O854" t="str">
        <f t="shared" si="41"/>
        <v>Dark</v>
      </c>
      <c r="P854" t="str">
        <f>_xlfn.XLOOKUP(orders!C854,customers!$A$1:$A$1001,customers!$I$1:$I$1001,,0)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6">
        <f>INDEX(products!$A$1:$G$49,MATCH(orders!$D855,products!$A$1:$A$49,0),MATCH(L$1,products!$A$1:$G$1,0))</f>
        <v>9.9499999999999993</v>
      </c>
      <c r="M855" s="6">
        <f t="shared" si="39"/>
        <v>19.899999999999999</v>
      </c>
      <c r="N855" t="str">
        <f t="shared" si="40"/>
        <v>Arabica</v>
      </c>
      <c r="O855" t="str">
        <f t="shared" si="41"/>
        <v>Dark</v>
      </c>
      <c r="P855" t="str">
        <f>_xlfn.XLOOKUP(orders!C855,customers!$A$1:$A$1001,customers!$I$1:$I$1001,,0)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6">
        <f>INDEX(products!$A$1:$G$49,MATCH(orders!$D856,products!$A$1:$A$49,0),MATCH(L$1,products!$A$1:$G$1,0))</f>
        <v>7.169999999999999</v>
      </c>
      <c r="M856" s="6">
        <f t="shared" si="39"/>
        <v>35.849999999999994</v>
      </c>
      <c r="N856" t="str">
        <f t="shared" si="40"/>
        <v>Robusta</v>
      </c>
      <c r="O856" t="str">
        <f t="shared" si="41"/>
        <v>Light</v>
      </c>
      <c r="P856" t="str">
        <f>_xlfn.XLOOKUP(orders!C856,customers!$A$1:$A$1001,customers!$I$1:$I$1001,,0)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6">
        <f>INDEX(products!$A$1:$G$49,MATCH(orders!$D857,products!$A$1:$A$49,0),MATCH(L$1,products!$A$1:$G$1,0))</f>
        <v>29.784999999999997</v>
      </c>
      <c r="M857" s="6">
        <f t="shared" si="39"/>
        <v>89.35499999999999</v>
      </c>
      <c r="N857" t="str">
        <f t="shared" si="40"/>
        <v>Liberica</v>
      </c>
      <c r="O857" t="str">
        <f t="shared" si="41"/>
        <v>Dark</v>
      </c>
      <c r="P857" t="str">
        <f>_xlfn.XLOOKUP(orders!C857,customers!$A$1:$A$1001,customers!$I$1:$I$1001,,0)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6">
        <f>INDEX(products!$A$1:$G$49,MATCH(orders!$D858,products!$A$1:$A$49,0),MATCH(L$1,products!$A$1:$G$1,0))</f>
        <v>4.3650000000000002</v>
      </c>
      <c r="M858" s="6">
        <f t="shared" si="39"/>
        <v>8.73</v>
      </c>
      <c r="N858" t="str">
        <f t="shared" si="40"/>
        <v>Liberica</v>
      </c>
      <c r="O858" t="str">
        <f t="shared" si="41"/>
        <v>Medium</v>
      </c>
      <c r="P858" t="str">
        <f>_xlfn.XLOOKUP(orders!C858,customers!$A$1:$A$1001,customers!$I$1:$I$1001,,0)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6">
        <f>INDEX(products!$A$1:$G$49,MATCH(orders!$D859,products!$A$1:$A$49,0),MATCH(L$1,products!$A$1:$G$1,0))</f>
        <v>27.484999999999996</v>
      </c>
      <c r="M859" s="6">
        <f t="shared" si="39"/>
        <v>137.42499999999998</v>
      </c>
      <c r="N859" t="str">
        <f t="shared" si="40"/>
        <v>Robusta</v>
      </c>
      <c r="O859" t="str">
        <f t="shared" si="41"/>
        <v>Light</v>
      </c>
      <c r="P859" t="str">
        <f>_xlfn.XLOOKUP(orders!C859,customers!$A$1:$A$1001,customers!$I$1:$I$1001,,0)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6">
        <f>INDEX(products!$A$1:$G$49,MATCH(orders!$D860,products!$A$1:$A$49,0),MATCH(L$1,products!$A$1:$G$1,0))</f>
        <v>8.73</v>
      </c>
      <c r="M860" s="6">
        <f t="shared" si="39"/>
        <v>34.92</v>
      </c>
      <c r="N860" t="str">
        <f t="shared" si="40"/>
        <v>Liberica</v>
      </c>
      <c r="O860" t="str">
        <f t="shared" si="41"/>
        <v>Medium</v>
      </c>
      <c r="P860" t="str">
        <f>_xlfn.XLOOKUP(orders!C860,customers!$A$1:$A$1001,customers!$I$1:$I$1001,,0)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6">
        <f>INDEX(products!$A$1:$G$49,MATCH(orders!$D861,products!$A$1:$A$49,0),MATCH(L$1,products!$A$1:$G$1,0))</f>
        <v>29.784999999999997</v>
      </c>
      <c r="M861" s="6">
        <f t="shared" si="39"/>
        <v>178.70999999999998</v>
      </c>
      <c r="N861" t="str">
        <f t="shared" si="40"/>
        <v>Arabica</v>
      </c>
      <c r="O861" t="str">
        <f t="shared" si="41"/>
        <v>Light</v>
      </c>
      <c r="P861" t="str">
        <f>_xlfn.XLOOKUP(orders!C861,customers!$A$1:$A$1001,customers!$I$1:$I$1001,,0)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6">
        <f>INDEX(products!$A$1:$G$49,MATCH(orders!$D862,products!$A$1:$A$49,0),MATCH(L$1,products!$A$1:$G$1,0))</f>
        <v>25.874999999999996</v>
      </c>
      <c r="M862" s="6">
        <f t="shared" si="39"/>
        <v>25.874999999999996</v>
      </c>
      <c r="N862" t="str">
        <f t="shared" si="40"/>
        <v>Arabica</v>
      </c>
      <c r="O862" t="str">
        <f t="shared" si="41"/>
        <v>Medium</v>
      </c>
      <c r="P862" t="str">
        <f>_xlfn.XLOOKUP(orders!C862,customers!$A$1:$A$1001,customers!$I$1:$I$1001,,0)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6">
        <f>INDEX(products!$A$1:$G$49,MATCH(orders!$D863,products!$A$1:$A$49,0),MATCH(L$1,products!$A$1:$G$1,0))</f>
        <v>12.95</v>
      </c>
      <c r="M863" s="6">
        <f t="shared" si="39"/>
        <v>77.699999999999989</v>
      </c>
      <c r="N863" t="str">
        <f t="shared" si="40"/>
        <v>Liberica</v>
      </c>
      <c r="O863" t="str">
        <f t="shared" si="41"/>
        <v>Dark</v>
      </c>
      <c r="P863" t="str">
        <f>_xlfn.XLOOKUP(orders!C863,customers!$A$1:$A$1001,customers!$I$1:$I$1001,,0)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6">
        <f>INDEX(products!$A$1:$G$49,MATCH(orders!$D864,products!$A$1:$A$49,0),MATCH(L$1,products!$A$1:$G$1,0))</f>
        <v>9.9499999999999993</v>
      </c>
      <c r="M864" s="6">
        <f t="shared" si="39"/>
        <v>9.9499999999999993</v>
      </c>
      <c r="N864" t="str">
        <f t="shared" si="40"/>
        <v>Robusta</v>
      </c>
      <c r="O864" t="str">
        <f t="shared" si="41"/>
        <v>Medium</v>
      </c>
      <c r="P864" t="str">
        <f>_xlfn.XLOOKUP(orders!C864,customers!$A$1:$A$1001,customers!$I$1:$I$1001,,0)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6">
        <f>INDEX(products!$A$1:$G$49,MATCH(orders!$D865,products!$A$1:$A$49,0),MATCH(L$1,products!$A$1:$G$1,0))</f>
        <v>14.55</v>
      </c>
      <c r="M865" s="6">
        <f t="shared" si="39"/>
        <v>29.1</v>
      </c>
      <c r="N865" t="str">
        <f t="shared" si="40"/>
        <v>Liberica</v>
      </c>
      <c r="O865" t="str">
        <f t="shared" si="41"/>
        <v>Medium</v>
      </c>
      <c r="P865" t="str">
        <f>_xlfn.XLOOKUP(orders!C865,customers!$A$1:$A$1001,customers!$I$1:$I$1001,,0)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6">
        <f>INDEX(products!$A$1:$G$49,MATCH(orders!$D866,products!$A$1:$A$49,0),MATCH(L$1,products!$A$1:$G$1,0))</f>
        <v>3.5849999999999995</v>
      </c>
      <c r="M866" s="6">
        <f t="shared" si="39"/>
        <v>21.509999999999998</v>
      </c>
      <c r="N866" t="str">
        <f t="shared" si="40"/>
        <v>Robusta</v>
      </c>
      <c r="O866" t="str">
        <f t="shared" si="41"/>
        <v>Light</v>
      </c>
      <c r="P866" t="str">
        <f>_xlfn.XLOOKUP(orders!C866,customers!$A$1:$A$1001,customers!$I$1:$I$1001,,0)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6">
        <f>INDEX(products!$A$1:$G$49,MATCH(orders!$D867,products!$A$1:$A$49,0),MATCH(L$1,products!$A$1:$G$1,0))</f>
        <v>6.75</v>
      </c>
      <c r="M867" s="6">
        <f t="shared" si="39"/>
        <v>6.75</v>
      </c>
      <c r="N867" t="str">
        <f t="shared" si="40"/>
        <v>Arabica</v>
      </c>
      <c r="O867" t="str">
        <f t="shared" si="41"/>
        <v>Medium</v>
      </c>
      <c r="P867" t="str">
        <f>_xlfn.XLOOKUP(orders!C867,customers!$A$1:$A$1001,customers!$I$1:$I$1001,,0)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6">
        <f>INDEX(products!$A$1:$G$49,MATCH(orders!$D868,products!$A$1:$A$49,0),MATCH(L$1,products!$A$1:$G$1,0))</f>
        <v>5.97</v>
      </c>
      <c r="M868" s="6">
        <f t="shared" si="39"/>
        <v>17.91</v>
      </c>
      <c r="N868" t="str">
        <f t="shared" si="40"/>
        <v>Arabica</v>
      </c>
      <c r="O868" t="str">
        <f t="shared" si="41"/>
        <v>Dark</v>
      </c>
      <c r="P868" t="str">
        <f>_xlfn.XLOOKUP(orders!C868,customers!$A$1:$A$1001,customers!$I$1:$I$1001,,0)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6">
        <f>INDEX(products!$A$1:$G$49,MATCH(orders!$D869,products!$A$1:$A$49,0),MATCH(L$1,products!$A$1:$G$1,0))</f>
        <v>29.784999999999997</v>
      </c>
      <c r="M869" s="6">
        <f t="shared" si="39"/>
        <v>29.784999999999997</v>
      </c>
      <c r="N869" t="str">
        <f t="shared" si="40"/>
        <v>Arabica</v>
      </c>
      <c r="O869" t="str">
        <f t="shared" si="41"/>
        <v>Light</v>
      </c>
      <c r="P869" t="str">
        <f>_xlfn.XLOOKUP(orders!C869,customers!$A$1:$A$1001,customers!$I$1:$I$1001,,0)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6">
        <f>INDEX(products!$A$1:$G$49,MATCH(orders!$D870,products!$A$1:$A$49,0),MATCH(L$1,products!$A$1:$G$1,0))</f>
        <v>8.25</v>
      </c>
      <c r="M870" s="6">
        <f t="shared" si="39"/>
        <v>41.25</v>
      </c>
      <c r="N870" t="str">
        <f t="shared" si="40"/>
        <v>Excelsa</v>
      </c>
      <c r="O870" t="str">
        <f t="shared" si="41"/>
        <v>Medium</v>
      </c>
      <c r="P870" t="str">
        <f>_xlfn.XLOOKUP(orders!C870,customers!$A$1:$A$1001,customers!$I$1:$I$1001,,0)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6">
        <f>INDEX(products!$A$1:$G$49,MATCH(orders!$D871,products!$A$1:$A$49,0),MATCH(L$1,products!$A$1:$G$1,0))</f>
        <v>5.97</v>
      </c>
      <c r="M871" s="6">
        <f t="shared" si="39"/>
        <v>17.91</v>
      </c>
      <c r="N871" t="str">
        <f t="shared" si="40"/>
        <v>Robusta</v>
      </c>
      <c r="O871" t="str">
        <f t="shared" si="41"/>
        <v>Medium</v>
      </c>
      <c r="P871" t="str">
        <f>_xlfn.XLOOKUP(orders!C871,customers!$A$1:$A$1001,customers!$I$1:$I$1001,,0)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6">
        <f>INDEX(products!$A$1:$G$49,MATCH(orders!$D872,products!$A$1:$A$49,0),MATCH(L$1,products!$A$1:$G$1,0))</f>
        <v>7.29</v>
      </c>
      <c r="M872" s="6">
        <f t="shared" si="39"/>
        <v>7.29</v>
      </c>
      <c r="N872" t="str">
        <f t="shared" si="40"/>
        <v>Excelsa</v>
      </c>
      <c r="O872" t="str">
        <f t="shared" si="41"/>
        <v>Dark</v>
      </c>
      <c r="P872" t="str">
        <f>_xlfn.XLOOKUP(orders!C872,customers!$A$1:$A$1001,customers!$I$1:$I$1001,,0)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6">
        <f>INDEX(products!$A$1:$G$49,MATCH(orders!$D873,products!$A$1:$A$49,0),MATCH(L$1,products!$A$1:$G$1,0))</f>
        <v>14.85</v>
      </c>
      <c r="M873" s="6">
        <f t="shared" si="39"/>
        <v>29.7</v>
      </c>
      <c r="N873" t="str">
        <f t="shared" si="40"/>
        <v>Excelsa</v>
      </c>
      <c r="O873" t="str">
        <f t="shared" si="41"/>
        <v>Light</v>
      </c>
      <c r="P873" t="str">
        <f>_xlfn.XLOOKUP(orders!C873,customers!$A$1:$A$1001,customers!$I$1:$I$1001,,0)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6">
        <f>INDEX(products!$A$1:$G$49,MATCH(orders!$D874,products!$A$1:$A$49,0),MATCH(L$1,products!$A$1:$G$1,0))</f>
        <v>11.25</v>
      </c>
      <c r="M874" s="6">
        <f t="shared" si="39"/>
        <v>22.5</v>
      </c>
      <c r="N874" t="str">
        <f t="shared" si="40"/>
        <v>Arabica</v>
      </c>
      <c r="O874" t="str">
        <f t="shared" si="41"/>
        <v>Medium</v>
      </c>
      <c r="P874" t="str">
        <f>_xlfn.XLOOKUP(orders!C874,customers!$A$1:$A$1001,customers!$I$1:$I$1001,,0)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6">
        <f>INDEX(products!$A$1:$G$49,MATCH(orders!$D875,products!$A$1:$A$49,0),MATCH(L$1,products!$A$1:$G$1,0))</f>
        <v>2.9849999999999999</v>
      </c>
      <c r="M875" s="6">
        <f t="shared" si="39"/>
        <v>11.94</v>
      </c>
      <c r="N875" t="str">
        <f t="shared" si="40"/>
        <v>Robusta</v>
      </c>
      <c r="O875" t="str">
        <f t="shared" si="41"/>
        <v>Medium</v>
      </c>
      <c r="P875" t="str">
        <f>_xlfn.XLOOKUP(orders!C875,customers!$A$1:$A$1001,customers!$I$1:$I$1001,,0)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6">
        <f>INDEX(products!$A$1:$G$49,MATCH(orders!$D876,products!$A$1:$A$49,0),MATCH(L$1,products!$A$1:$G$1,0))</f>
        <v>12.95</v>
      </c>
      <c r="M876" s="6">
        <f t="shared" si="39"/>
        <v>25.9</v>
      </c>
      <c r="N876" t="str">
        <f t="shared" si="40"/>
        <v>Arabica</v>
      </c>
      <c r="O876" t="str">
        <f t="shared" si="41"/>
        <v>Light</v>
      </c>
      <c r="P876" t="str">
        <f>_xlfn.XLOOKUP(orders!C876,customers!$A$1:$A$1001,customers!$I$1:$I$1001,,0)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6">
        <f>INDEX(products!$A$1:$G$49,MATCH(orders!$D877,products!$A$1:$A$49,0),MATCH(L$1,products!$A$1:$G$1,0))</f>
        <v>8.73</v>
      </c>
      <c r="M877" s="6">
        <f t="shared" si="39"/>
        <v>43.650000000000006</v>
      </c>
      <c r="N877" t="str">
        <f t="shared" si="40"/>
        <v>Liberica</v>
      </c>
      <c r="O877" t="str">
        <f t="shared" si="41"/>
        <v>Medium</v>
      </c>
      <c r="P877" t="str">
        <f>_xlfn.XLOOKUP(orders!C877,customers!$A$1:$A$1001,customers!$I$1:$I$1001,,0)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6">
        <f>INDEX(products!$A$1:$G$49,MATCH(orders!$D878,products!$A$1:$A$49,0),MATCH(L$1,products!$A$1:$G$1,0))</f>
        <v>7.77</v>
      </c>
      <c r="M878" s="6">
        <f t="shared" si="39"/>
        <v>46.62</v>
      </c>
      <c r="N878" t="str">
        <f t="shared" si="40"/>
        <v>Arabica</v>
      </c>
      <c r="O878" t="str">
        <f t="shared" si="41"/>
        <v>Light</v>
      </c>
      <c r="P878" t="str">
        <f>_xlfn.XLOOKUP(orders!C878,customers!$A$1:$A$1001,customers!$I$1:$I$1001,,0)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6">
        <f>INDEX(products!$A$1:$G$49,MATCH(orders!$D879,products!$A$1:$A$49,0),MATCH(L$1,products!$A$1:$G$1,0))</f>
        <v>9.51</v>
      </c>
      <c r="M879" s="6">
        <f t="shared" si="39"/>
        <v>28.53</v>
      </c>
      <c r="N879" t="str">
        <f t="shared" si="40"/>
        <v>Liberica</v>
      </c>
      <c r="O879" t="str">
        <f t="shared" si="41"/>
        <v>Light</v>
      </c>
      <c r="P879" t="str">
        <f>_xlfn.XLOOKUP(orders!C879,customers!$A$1:$A$1001,customers!$I$1:$I$1001,,0)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6">
        <f>INDEX(products!$A$1:$G$49,MATCH(orders!$D880,products!$A$1:$A$49,0),MATCH(L$1,products!$A$1:$G$1,0))</f>
        <v>27.484999999999996</v>
      </c>
      <c r="M880" s="6">
        <f t="shared" si="39"/>
        <v>27.484999999999996</v>
      </c>
      <c r="N880" t="str">
        <f t="shared" si="40"/>
        <v>Robusta</v>
      </c>
      <c r="O880" t="str">
        <f t="shared" si="41"/>
        <v>Light</v>
      </c>
      <c r="P880" t="str">
        <f>_xlfn.XLOOKUP(orders!C880,customers!$A$1:$A$1001,customers!$I$1:$I$1001,,0)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6">
        <f>INDEX(products!$A$1:$G$49,MATCH(orders!$D881,products!$A$1:$A$49,0),MATCH(L$1,products!$A$1:$G$1,0))</f>
        <v>3.645</v>
      </c>
      <c r="M881" s="6">
        <f t="shared" si="39"/>
        <v>10.935</v>
      </c>
      <c r="N881" t="str">
        <f t="shared" si="40"/>
        <v>Excelsa</v>
      </c>
      <c r="O881" t="str">
        <f t="shared" si="41"/>
        <v>Dark</v>
      </c>
      <c r="P881" t="str">
        <f>_xlfn.XLOOKUP(orders!C881,customers!$A$1:$A$1001,customers!$I$1:$I$1001,,0)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6">
        <f>INDEX(products!$A$1:$G$49,MATCH(orders!$D882,products!$A$1:$A$49,0),MATCH(L$1,products!$A$1:$G$1,0))</f>
        <v>3.5849999999999995</v>
      </c>
      <c r="M882" s="6">
        <f t="shared" si="39"/>
        <v>7.169999999999999</v>
      </c>
      <c r="N882" t="str">
        <f t="shared" si="40"/>
        <v>Robusta</v>
      </c>
      <c r="O882" t="str">
        <f t="shared" si="41"/>
        <v>Light</v>
      </c>
      <c r="P882" t="str">
        <f>_xlfn.XLOOKUP(orders!C882,customers!$A$1:$A$1001,customers!$I$1:$I$1001,,0)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6">
        <f>INDEX(products!$A$1:$G$49,MATCH(orders!$D883,products!$A$1:$A$49,0),MATCH(L$1,products!$A$1:$G$1,0))</f>
        <v>3.8849999999999998</v>
      </c>
      <c r="M883" s="6">
        <f t="shared" si="39"/>
        <v>23.31</v>
      </c>
      <c r="N883" t="str">
        <f t="shared" si="40"/>
        <v>Arabica</v>
      </c>
      <c r="O883" t="str">
        <f t="shared" si="41"/>
        <v>Light</v>
      </c>
      <c r="P883" t="str">
        <f>_xlfn.XLOOKUP(orders!C883,customers!$A$1:$A$1001,customers!$I$1:$I$1001,,0)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6">
        <f>INDEX(products!$A$1:$G$49,MATCH(orders!$D884,products!$A$1:$A$49,0),MATCH(L$1,products!$A$1:$G$1,0))</f>
        <v>22.884999999999998</v>
      </c>
      <c r="M884" s="6">
        <f t="shared" si="39"/>
        <v>114.42499999999998</v>
      </c>
      <c r="N884" t="str">
        <f t="shared" si="40"/>
        <v>Arabica</v>
      </c>
      <c r="O884" t="str">
        <f t="shared" si="41"/>
        <v>Dark</v>
      </c>
      <c r="P884" t="str">
        <f>_xlfn.XLOOKUP(orders!C884,customers!$A$1:$A$1001,customers!$I$1:$I$1001,,0)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6">
        <f>INDEX(products!$A$1:$G$49,MATCH(orders!$D885,products!$A$1:$A$49,0),MATCH(L$1,products!$A$1:$G$1,0))</f>
        <v>25.874999999999996</v>
      </c>
      <c r="M885" s="6">
        <f t="shared" si="39"/>
        <v>77.624999999999986</v>
      </c>
      <c r="N885" t="str">
        <f t="shared" si="40"/>
        <v>Arabica</v>
      </c>
      <c r="O885" t="str">
        <f t="shared" si="41"/>
        <v>Medium</v>
      </c>
      <c r="P885" t="str">
        <f>_xlfn.XLOOKUP(orders!C885,customers!$A$1:$A$1001,customers!$I$1:$I$1001,,0)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6">
        <f>INDEX(products!$A$1:$G$49,MATCH(orders!$D886,products!$A$1:$A$49,0),MATCH(L$1,products!$A$1:$G$1,0))</f>
        <v>5.3699999999999992</v>
      </c>
      <c r="M886" s="6">
        <f t="shared" si="39"/>
        <v>5.3699999999999992</v>
      </c>
      <c r="N886" t="str">
        <f t="shared" si="40"/>
        <v>Robusta</v>
      </c>
      <c r="O886" t="str">
        <f t="shared" si="41"/>
        <v>Dark</v>
      </c>
      <c r="P886" t="str">
        <f>_xlfn.XLOOKUP(orders!C886,customers!$A$1:$A$1001,customers!$I$1:$I$1001,,0)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6">
        <f>INDEX(products!$A$1:$G$49,MATCH(orders!$D887,products!$A$1:$A$49,0),MATCH(L$1,products!$A$1:$G$1,0))</f>
        <v>20.584999999999997</v>
      </c>
      <c r="M887" s="6">
        <f t="shared" si="39"/>
        <v>123.50999999999999</v>
      </c>
      <c r="N887" t="str">
        <f t="shared" si="40"/>
        <v>Robusta</v>
      </c>
      <c r="O887" t="str">
        <f t="shared" si="41"/>
        <v>Dark</v>
      </c>
      <c r="P887" t="str">
        <f>_xlfn.XLOOKUP(orders!C887,customers!$A$1:$A$1001,customers!$I$1:$I$1001,,0)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6">
        <f>INDEX(products!$A$1:$G$49,MATCH(orders!$D888,products!$A$1:$A$49,0),MATCH(L$1,products!$A$1:$G$1,0))</f>
        <v>8.73</v>
      </c>
      <c r="M888" s="6">
        <f t="shared" si="39"/>
        <v>17.46</v>
      </c>
      <c r="N888" t="str">
        <f t="shared" si="40"/>
        <v>Liberica</v>
      </c>
      <c r="O888" t="str">
        <f t="shared" si="41"/>
        <v>Medium</v>
      </c>
      <c r="P888" t="str">
        <f>_xlfn.XLOOKUP(orders!C888,customers!$A$1:$A$1001,customers!$I$1:$I$1001,,0)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6">
        <f>INDEX(products!$A$1:$G$49,MATCH(orders!$D889,products!$A$1:$A$49,0),MATCH(L$1,products!$A$1:$G$1,0))</f>
        <v>4.4550000000000001</v>
      </c>
      <c r="M889" s="6">
        <f t="shared" si="39"/>
        <v>13.365</v>
      </c>
      <c r="N889" t="str">
        <f t="shared" si="40"/>
        <v>Excelsa</v>
      </c>
      <c r="O889" t="str">
        <f t="shared" si="41"/>
        <v>Light</v>
      </c>
      <c r="P889" t="str">
        <f>_xlfn.XLOOKUP(orders!C889,customers!$A$1:$A$1001,customers!$I$1:$I$1001,,0)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6">
        <f>INDEX(products!$A$1:$G$49,MATCH(orders!$D890,products!$A$1:$A$49,0),MATCH(L$1,products!$A$1:$G$1,0))</f>
        <v>3.8849999999999998</v>
      </c>
      <c r="M890" s="6">
        <f t="shared" si="39"/>
        <v>7.77</v>
      </c>
      <c r="N890" t="str">
        <f t="shared" si="40"/>
        <v>Arabica</v>
      </c>
      <c r="O890" t="str">
        <f t="shared" si="41"/>
        <v>Light</v>
      </c>
      <c r="P890" t="str">
        <f>_xlfn.XLOOKUP(orders!C890,customers!$A$1:$A$1001,customers!$I$1:$I$1001,,0)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6">
        <f>INDEX(products!$A$1:$G$49,MATCH(orders!$D891,products!$A$1:$A$49,0),MATCH(L$1,products!$A$1:$G$1,0))</f>
        <v>2.6849999999999996</v>
      </c>
      <c r="M891" s="6">
        <f t="shared" si="39"/>
        <v>2.6849999999999996</v>
      </c>
      <c r="N891" t="str">
        <f t="shared" si="40"/>
        <v>Robusta</v>
      </c>
      <c r="O891" t="str">
        <f t="shared" si="41"/>
        <v>Dark</v>
      </c>
      <c r="P891" t="str">
        <f>_xlfn.XLOOKUP(orders!C891,customers!$A$1:$A$1001,customers!$I$1:$I$1001,,0)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6">
        <f>INDEX(products!$A$1:$G$49,MATCH(orders!$D892,products!$A$1:$A$49,0),MATCH(L$1,products!$A$1:$G$1,0))</f>
        <v>20.584999999999997</v>
      </c>
      <c r="M892" s="6">
        <f t="shared" si="39"/>
        <v>20.584999999999997</v>
      </c>
      <c r="N892" t="str">
        <f t="shared" si="40"/>
        <v>Robusta</v>
      </c>
      <c r="O892" t="str">
        <f t="shared" si="41"/>
        <v>Dark</v>
      </c>
      <c r="P892" t="str">
        <f>_xlfn.XLOOKUP(orders!C892,customers!$A$1:$A$1001,customers!$I$1:$I$1001,,0)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6">
        <f>INDEX(products!$A$1:$G$49,MATCH(orders!$D893,products!$A$1:$A$49,0),MATCH(L$1,products!$A$1:$G$1,0))</f>
        <v>22.884999999999998</v>
      </c>
      <c r="M893" s="6">
        <f t="shared" si="39"/>
        <v>114.42499999999998</v>
      </c>
      <c r="N893" t="str">
        <f t="shared" si="40"/>
        <v>Arabica</v>
      </c>
      <c r="O893" t="str">
        <f t="shared" si="41"/>
        <v>Dark</v>
      </c>
      <c r="P893" t="str">
        <f>_xlfn.XLOOKUP(orders!C893,customers!$A$1:$A$1001,customers!$I$1:$I$1001,,0)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6">
        <f>INDEX(products!$A$1:$G$49,MATCH(orders!$D894,products!$A$1:$A$49,0),MATCH(L$1,products!$A$1:$G$1,0))</f>
        <v>4.125</v>
      </c>
      <c r="M894" s="6">
        <f t="shared" si="39"/>
        <v>20.625</v>
      </c>
      <c r="N894" t="str">
        <f t="shared" si="40"/>
        <v>Excelsa</v>
      </c>
      <c r="O894" t="str">
        <f t="shared" si="41"/>
        <v>Medium</v>
      </c>
      <c r="P894" t="str">
        <f>_xlfn.XLOOKUP(orders!C894,customers!$A$1:$A$1001,customers!$I$1:$I$1001,,0)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6">
        <f>INDEX(products!$A$1:$G$49,MATCH(orders!$D895,products!$A$1:$A$49,0),MATCH(L$1,products!$A$1:$G$1,0))</f>
        <v>9.51</v>
      </c>
      <c r="M895" s="6">
        <f t="shared" si="39"/>
        <v>57.06</v>
      </c>
      <c r="N895" t="str">
        <f t="shared" si="40"/>
        <v>Liberica</v>
      </c>
      <c r="O895" t="str">
        <f t="shared" si="41"/>
        <v>Light</v>
      </c>
      <c r="P895" t="str">
        <f>_xlfn.XLOOKUP(orders!C895,customers!$A$1:$A$1001,customers!$I$1:$I$1001,,0)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6">
        <f>INDEX(products!$A$1:$G$49,MATCH(orders!$D896,products!$A$1:$A$49,0),MATCH(L$1,products!$A$1:$G$1,0))</f>
        <v>20.584999999999997</v>
      </c>
      <c r="M896" s="6">
        <f t="shared" si="39"/>
        <v>82.339999999999989</v>
      </c>
      <c r="N896" t="str">
        <f t="shared" si="40"/>
        <v>Robusta</v>
      </c>
      <c r="O896" t="str">
        <f t="shared" si="41"/>
        <v>Dark</v>
      </c>
      <c r="P896" t="str">
        <f>_xlfn.XLOOKUP(orders!C896,customers!$A$1:$A$1001,customers!$I$1:$I$1001,,0)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6">
        <f>INDEX(products!$A$1:$G$49,MATCH(orders!$D897,products!$A$1:$A$49,0),MATCH(L$1,products!$A$1:$G$1,0))</f>
        <v>31.624999999999996</v>
      </c>
      <c r="M897" s="6">
        <f t="shared" si="39"/>
        <v>158.12499999999997</v>
      </c>
      <c r="N897" t="str">
        <f t="shared" si="40"/>
        <v>Excelsa</v>
      </c>
      <c r="O897" t="str">
        <f t="shared" si="41"/>
        <v>Medium</v>
      </c>
      <c r="P897" t="str">
        <f>_xlfn.XLOOKUP(orders!C897,customers!$A$1:$A$1001,customers!$I$1:$I$1001,,0)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6">
        <f>INDEX(products!$A$1:$G$49,MATCH(orders!$D898,products!$A$1:$A$49,0),MATCH(L$1,products!$A$1:$G$1,0))</f>
        <v>5.3699999999999992</v>
      </c>
      <c r="M898" s="6">
        <f t="shared" si="39"/>
        <v>32.22</v>
      </c>
      <c r="N898" t="str">
        <f t="shared" si="40"/>
        <v>Robusta</v>
      </c>
      <c r="O898" t="str">
        <f t="shared" si="41"/>
        <v>Dark</v>
      </c>
      <c r="P898" t="str">
        <f>_xlfn.XLOOKUP(orders!C898,customers!$A$1:$A$1001,customers!$I$1:$I$1001,,0)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6">
        <f>INDEX(products!$A$1:$G$49,MATCH(orders!$D899,products!$A$1:$A$49,0),MATCH(L$1,products!$A$1:$G$1,0))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_xlfn.XLOOKUP(orders!C899,customers!$A$1:$A$1001,customers!$I$1:$I$1001,,0)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6">
        <f>INDEX(products!$A$1:$G$49,MATCH(orders!$D900,products!$A$1:$A$49,0),MATCH(L$1,products!$A$1:$G$1,0))</f>
        <v>7.169999999999999</v>
      </c>
      <c r="M900" s="6">
        <f t="shared" si="42"/>
        <v>35.849999999999994</v>
      </c>
      <c r="N900" t="str">
        <f t="shared" si="43"/>
        <v>Robusta</v>
      </c>
      <c r="O900" t="str">
        <f t="shared" si="44"/>
        <v>Light</v>
      </c>
      <c r="P900" t="str">
        <f>_xlfn.XLOOKUP(orders!C900,customers!$A$1:$A$1001,customers!$I$1:$I$1001,,0)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6">
        <f>INDEX(products!$A$1:$G$49,MATCH(orders!$D901,products!$A$1:$A$49,0),MATCH(L$1,products!$A$1:$G$1,0))</f>
        <v>14.55</v>
      </c>
      <c r="M901" s="6">
        <f t="shared" si="42"/>
        <v>72.75</v>
      </c>
      <c r="N901" t="str">
        <f t="shared" si="43"/>
        <v>Liberica</v>
      </c>
      <c r="O901" t="str">
        <f t="shared" si="44"/>
        <v>Medium</v>
      </c>
      <c r="P901" t="str">
        <f>_xlfn.XLOOKUP(orders!C901,customers!$A$1:$A$1001,customers!$I$1:$I$1001,,0)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6">
        <f>INDEX(products!$A$1:$G$49,MATCH(orders!$D902,products!$A$1:$A$49,0),MATCH(L$1,products!$A$1:$G$1,0))</f>
        <v>15.85</v>
      </c>
      <c r="M902" s="6">
        <f t="shared" si="42"/>
        <v>47.55</v>
      </c>
      <c r="N902" t="str">
        <f t="shared" si="43"/>
        <v>Liberica</v>
      </c>
      <c r="O902" t="str">
        <f t="shared" si="44"/>
        <v>Light</v>
      </c>
      <c r="P902" t="str">
        <f>_xlfn.XLOOKUP(orders!C902,customers!$A$1:$A$1001,customers!$I$1:$I$1001,,0)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6">
        <f>INDEX(products!$A$1:$G$49,MATCH(orders!$D903,products!$A$1:$A$49,0),MATCH(L$1,products!$A$1:$G$1,0))</f>
        <v>3.5849999999999995</v>
      </c>
      <c r="M903" s="6">
        <f t="shared" si="42"/>
        <v>3.5849999999999995</v>
      </c>
      <c r="N903" t="str">
        <f t="shared" si="43"/>
        <v>Robusta</v>
      </c>
      <c r="O903" t="str">
        <f t="shared" si="44"/>
        <v>Light</v>
      </c>
      <c r="P903" t="str">
        <f>_xlfn.XLOOKUP(orders!C903,customers!$A$1:$A$1001,customers!$I$1:$I$1001,,0)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6">
        <f>INDEX(products!$A$1:$G$49,MATCH(orders!$D904,products!$A$1:$A$49,0),MATCH(L$1,products!$A$1:$G$1,0))</f>
        <v>31.624999999999996</v>
      </c>
      <c r="M904" s="6">
        <f t="shared" si="42"/>
        <v>158.12499999999997</v>
      </c>
      <c r="N904" t="str">
        <f t="shared" si="43"/>
        <v>Excelsa</v>
      </c>
      <c r="O904" t="str">
        <f t="shared" si="44"/>
        <v>Medium</v>
      </c>
      <c r="P904" t="str">
        <f>_xlfn.XLOOKUP(orders!C904,customers!$A$1:$A$1001,customers!$I$1:$I$1001,,0)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6">
        <f>INDEX(products!$A$1:$G$49,MATCH(orders!$D905,products!$A$1:$A$49,0),MATCH(L$1,products!$A$1:$G$1,0))</f>
        <v>8.73</v>
      </c>
      <c r="M905" s="6">
        <f t="shared" si="42"/>
        <v>17.46</v>
      </c>
      <c r="N905" t="str">
        <f t="shared" si="43"/>
        <v>Liberica</v>
      </c>
      <c r="O905" t="str">
        <f t="shared" si="44"/>
        <v>Medium</v>
      </c>
      <c r="P905" t="str">
        <f>_xlfn.XLOOKUP(orders!C905,customers!$A$1:$A$1001,customers!$I$1:$I$1001,,0)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6">
        <f>INDEX(products!$A$1:$G$49,MATCH(orders!$D906,products!$A$1:$A$49,0),MATCH(L$1,products!$A$1:$G$1,0))</f>
        <v>29.784999999999997</v>
      </c>
      <c r="M906" s="6">
        <f t="shared" si="42"/>
        <v>148.92499999999998</v>
      </c>
      <c r="N906" t="str">
        <f t="shared" si="43"/>
        <v>Arabica</v>
      </c>
      <c r="O906" t="str">
        <f t="shared" si="44"/>
        <v>Light</v>
      </c>
      <c r="P906" t="str">
        <f>_xlfn.XLOOKUP(orders!C906,customers!$A$1:$A$1001,customers!$I$1:$I$1001,,0)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6">
        <f>INDEX(products!$A$1:$G$49,MATCH(orders!$D907,products!$A$1:$A$49,0),MATCH(L$1,products!$A$1:$G$1,0))</f>
        <v>6.75</v>
      </c>
      <c r="M907" s="6">
        <f t="shared" si="42"/>
        <v>40.5</v>
      </c>
      <c r="N907" t="str">
        <f t="shared" si="43"/>
        <v>Arabica</v>
      </c>
      <c r="O907" t="str">
        <f t="shared" si="44"/>
        <v>Medium</v>
      </c>
      <c r="P907" t="str">
        <f>_xlfn.XLOOKUP(orders!C907,customers!$A$1:$A$1001,customers!$I$1:$I$1001,,0)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6">
        <f>INDEX(products!$A$1:$G$49,MATCH(orders!$D908,products!$A$1:$A$49,0),MATCH(L$1,products!$A$1:$G$1,0))</f>
        <v>6.75</v>
      </c>
      <c r="M908" s="6">
        <f t="shared" si="42"/>
        <v>27</v>
      </c>
      <c r="N908" t="str">
        <f t="shared" si="43"/>
        <v>Arabica</v>
      </c>
      <c r="O908" t="str">
        <f t="shared" si="44"/>
        <v>Medium</v>
      </c>
      <c r="P908" t="str">
        <f>_xlfn.XLOOKUP(orders!C908,customers!$A$1:$A$1001,customers!$I$1:$I$1001,,0)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6">
        <f>INDEX(products!$A$1:$G$49,MATCH(orders!$D909,products!$A$1:$A$49,0),MATCH(L$1,products!$A$1:$G$1,0))</f>
        <v>12.95</v>
      </c>
      <c r="M909" s="6">
        <f t="shared" si="42"/>
        <v>38.849999999999994</v>
      </c>
      <c r="N909" t="str">
        <f t="shared" si="43"/>
        <v>Liberica</v>
      </c>
      <c r="O909" t="str">
        <f t="shared" si="44"/>
        <v>Dark</v>
      </c>
      <c r="P909" t="str">
        <f>_xlfn.XLOOKUP(orders!C909,customers!$A$1:$A$1001,customers!$I$1:$I$1001,,0)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6">
        <f>INDEX(products!$A$1:$G$49,MATCH(orders!$D910,products!$A$1:$A$49,0),MATCH(L$1,products!$A$1:$G$1,0))</f>
        <v>11.95</v>
      </c>
      <c r="M910" s="6">
        <f t="shared" si="42"/>
        <v>59.75</v>
      </c>
      <c r="N910" t="str">
        <f t="shared" si="43"/>
        <v>Robusta</v>
      </c>
      <c r="O910" t="str">
        <f t="shared" si="44"/>
        <v>Light</v>
      </c>
      <c r="P910" t="str">
        <f>_xlfn.XLOOKUP(orders!C910,customers!$A$1:$A$1001,customers!$I$1:$I$1001,,0)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6">
        <f>INDEX(products!$A$1:$G$49,MATCH(orders!$D911,products!$A$1:$A$49,0),MATCH(L$1,products!$A$1:$G$1,0))</f>
        <v>3.5849999999999995</v>
      </c>
      <c r="M911" s="6">
        <f t="shared" si="42"/>
        <v>10.754999999999999</v>
      </c>
      <c r="N911" t="str">
        <f t="shared" si="43"/>
        <v>Robusta</v>
      </c>
      <c r="O911" t="str">
        <f t="shared" si="44"/>
        <v>Light</v>
      </c>
      <c r="P911" t="str">
        <f>_xlfn.XLOOKUP(orders!C911,customers!$A$1:$A$1001,customers!$I$1:$I$1001,,0)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6">
        <f>INDEX(products!$A$1:$G$49,MATCH(orders!$D912,products!$A$1:$A$49,0),MATCH(L$1,products!$A$1:$G$1,0))</f>
        <v>22.884999999999998</v>
      </c>
      <c r="M912" s="6">
        <f t="shared" si="42"/>
        <v>91.539999999999992</v>
      </c>
      <c r="N912" t="str">
        <f t="shared" si="43"/>
        <v>Arabica</v>
      </c>
      <c r="O912" t="str">
        <f t="shared" si="44"/>
        <v>Dark</v>
      </c>
      <c r="P912" t="str">
        <f>_xlfn.XLOOKUP(orders!C912,customers!$A$1:$A$1001,customers!$I$1:$I$1001,,0)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6">
        <f>INDEX(products!$A$1:$G$49,MATCH(orders!$D913,products!$A$1:$A$49,0),MATCH(L$1,products!$A$1:$G$1,0))</f>
        <v>11.25</v>
      </c>
      <c r="M913" s="6">
        <f t="shared" si="42"/>
        <v>45</v>
      </c>
      <c r="N913" t="str">
        <f t="shared" si="43"/>
        <v>Arabica</v>
      </c>
      <c r="O913" t="str">
        <f t="shared" si="44"/>
        <v>Medium</v>
      </c>
      <c r="P913" t="str">
        <f>_xlfn.XLOOKUP(orders!C913,customers!$A$1:$A$1001,customers!$I$1:$I$1001,,0)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6">
        <f>INDEX(products!$A$1:$G$49,MATCH(orders!$D914,products!$A$1:$A$49,0),MATCH(L$1,products!$A$1:$G$1,0))</f>
        <v>22.884999999999998</v>
      </c>
      <c r="M914" s="6">
        <f t="shared" si="42"/>
        <v>137.31</v>
      </c>
      <c r="N914" t="str">
        <f t="shared" si="43"/>
        <v>Robusta</v>
      </c>
      <c r="O914" t="str">
        <f t="shared" si="44"/>
        <v>Medium</v>
      </c>
      <c r="P914" t="str">
        <f>_xlfn.XLOOKUP(orders!C914,customers!$A$1:$A$1001,customers!$I$1:$I$1001,,0)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6">
        <f>INDEX(products!$A$1:$G$49,MATCH(orders!$D915,products!$A$1:$A$49,0),MATCH(L$1,products!$A$1:$G$1,0))</f>
        <v>6.75</v>
      </c>
      <c r="M915" s="6">
        <f t="shared" si="42"/>
        <v>6.75</v>
      </c>
      <c r="N915" t="str">
        <f t="shared" si="43"/>
        <v>Arabica</v>
      </c>
      <c r="O915" t="str">
        <f t="shared" si="44"/>
        <v>Medium</v>
      </c>
      <c r="P915" t="str">
        <f>_xlfn.XLOOKUP(orders!C915,customers!$A$1:$A$1001,customers!$I$1:$I$1001,,0)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6">
        <f>INDEX(products!$A$1:$G$49,MATCH(orders!$D916,products!$A$1:$A$49,0),MATCH(L$1,products!$A$1:$G$1,0))</f>
        <v>11.25</v>
      </c>
      <c r="M916" s="6">
        <f t="shared" si="42"/>
        <v>45</v>
      </c>
      <c r="N916" t="str">
        <f t="shared" si="43"/>
        <v>Arabica</v>
      </c>
      <c r="O916" t="str">
        <f t="shared" si="44"/>
        <v>Medium</v>
      </c>
      <c r="P916" t="str">
        <f>_xlfn.XLOOKUP(orders!C916,customers!$A$1:$A$1001,customers!$I$1:$I$1001,,0)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6">
        <f>INDEX(products!$A$1:$G$49,MATCH(orders!$D917,products!$A$1:$A$49,0),MATCH(L$1,products!$A$1:$G$1,0))</f>
        <v>27.945</v>
      </c>
      <c r="M917" s="6">
        <f t="shared" si="42"/>
        <v>83.835000000000008</v>
      </c>
      <c r="N917" t="str">
        <f t="shared" si="43"/>
        <v>Excelsa</v>
      </c>
      <c r="O917" t="str">
        <f t="shared" si="44"/>
        <v>Dark</v>
      </c>
      <c r="P917" t="str">
        <f>_xlfn.XLOOKUP(orders!C917,customers!$A$1:$A$1001,customers!$I$1:$I$1001,,0)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6">
        <f>INDEX(products!$A$1:$G$49,MATCH(orders!$D918,products!$A$1:$A$49,0),MATCH(L$1,products!$A$1:$G$1,0))</f>
        <v>3.645</v>
      </c>
      <c r="M918" s="6">
        <f t="shared" si="42"/>
        <v>3.645</v>
      </c>
      <c r="N918" t="str">
        <f t="shared" si="43"/>
        <v>Excelsa</v>
      </c>
      <c r="O918" t="str">
        <f t="shared" si="44"/>
        <v>Dark</v>
      </c>
      <c r="P918" t="str">
        <f>_xlfn.XLOOKUP(orders!C918,customers!$A$1:$A$1001,customers!$I$1:$I$1001,,0)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6">
        <f>INDEX(products!$A$1:$G$49,MATCH(orders!$D919,products!$A$1:$A$49,0),MATCH(L$1,products!$A$1:$G$1,0))</f>
        <v>6.75</v>
      </c>
      <c r="M919" s="6">
        <f t="shared" si="42"/>
        <v>6.75</v>
      </c>
      <c r="N919" t="str">
        <f t="shared" si="43"/>
        <v>Arabica</v>
      </c>
      <c r="O919" t="str">
        <f t="shared" si="44"/>
        <v>Medium</v>
      </c>
      <c r="P919" t="str">
        <f>_xlfn.XLOOKUP(orders!C919,customers!$A$1:$A$1001,customers!$I$1:$I$1001,,0)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6">
        <f>INDEX(products!$A$1:$G$49,MATCH(orders!$D920,products!$A$1:$A$49,0),MATCH(L$1,products!$A$1:$G$1,0))</f>
        <v>7.29</v>
      </c>
      <c r="M920" s="6">
        <f t="shared" si="42"/>
        <v>21.87</v>
      </c>
      <c r="N920" t="str">
        <f t="shared" si="43"/>
        <v>Excelsa</v>
      </c>
      <c r="O920" t="str">
        <f t="shared" si="44"/>
        <v>Dark</v>
      </c>
      <c r="P920" t="str">
        <f>_xlfn.XLOOKUP(orders!C920,customers!$A$1:$A$1001,customers!$I$1:$I$1001,,0)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6">
        <f>INDEX(products!$A$1:$G$49,MATCH(orders!$D921,products!$A$1:$A$49,0),MATCH(L$1,products!$A$1:$G$1,0))</f>
        <v>2.6849999999999996</v>
      </c>
      <c r="M921" s="6">
        <f t="shared" si="42"/>
        <v>13.424999999999997</v>
      </c>
      <c r="N921" t="str">
        <f t="shared" si="43"/>
        <v>Robusta</v>
      </c>
      <c r="O921" t="str">
        <f t="shared" si="44"/>
        <v>Dark</v>
      </c>
      <c r="P921" t="str">
        <f>_xlfn.XLOOKUP(orders!C921,customers!$A$1:$A$1001,customers!$I$1:$I$1001,,0)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6">
        <f>INDEX(products!$A$1:$G$49,MATCH(orders!$D922,products!$A$1:$A$49,0),MATCH(L$1,products!$A$1:$G$1,0))</f>
        <v>20.584999999999997</v>
      </c>
      <c r="M922" s="6">
        <f t="shared" si="42"/>
        <v>123.50999999999999</v>
      </c>
      <c r="N922" t="str">
        <f t="shared" si="43"/>
        <v>Robusta</v>
      </c>
      <c r="O922" t="str">
        <f t="shared" si="44"/>
        <v>Dark</v>
      </c>
      <c r="P922" t="str">
        <f>_xlfn.XLOOKUP(orders!C922,customers!$A$1:$A$1001,customers!$I$1:$I$1001,,0)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6">
        <f>INDEX(products!$A$1:$G$49,MATCH(orders!$D923,products!$A$1:$A$49,0),MATCH(L$1,products!$A$1:$G$1,0))</f>
        <v>3.8849999999999998</v>
      </c>
      <c r="M923" s="6">
        <f t="shared" si="42"/>
        <v>7.77</v>
      </c>
      <c r="N923" t="str">
        <f t="shared" si="43"/>
        <v>Liberica</v>
      </c>
      <c r="O923" t="str">
        <f t="shared" si="44"/>
        <v>Dark</v>
      </c>
      <c r="P923" t="str">
        <f>_xlfn.XLOOKUP(orders!C923,customers!$A$1:$A$1001,customers!$I$1:$I$1001,,0)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6">
        <f>INDEX(products!$A$1:$G$49,MATCH(orders!$D924,products!$A$1:$A$49,0),MATCH(L$1,products!$A$1:$G$1,0))</f>
        <v>11.25</v>
      </c>
      <c r="M924" s="6">
        <f t="shared" si="42"/>
        <v>67.5</v>
      </c>
      <c r="N924" t="str">
        <f t="shared" si="43"/>
        <v>Arabica</v>
      </c>
      <c r="O924" t="str">
        <f t="shared" si="44"/>
        <v>Medium</v>
      </c>
      <c r="P924" t="str">
        <f>_xlfn.XLOOKUP(orders!C924,customers!$A$1:$A$1001,customers!$I$1:$I$1001,,0)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6">
        <f>INDEX(products!$A$1:$G$49,MATCH(orders!$D925,products!$A$1:$A$49,0),MATCH(L$1,products!$A$1:$G$1,0))</f>
        <v>27.945</v>
      </c>
      <c r="M925" s="6">
        <f t="shared" si="42"/>
        <v>27.945</v>
      </c>
      <c r="N925" t="str">
        <f t="shared" si="43"/>
        <v>Excelsa</v>
      </c>
      <c r="O925" t="str">
        <f t="shared" si="44"/>
        <v>Dark</v>
      </c>
      <c r="P925" t="str">
        <f>_xlfn.XLOOKUP(orders!C925,customers!$A$1:$A$1001,customers!$I$1:$I$1001,,0)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6">
        <f>INDEX(products!$A$1:$G$49,MATCH(orders!$D926,products!$A$1:$A$49,0),MATCH(L$1,products!$A$1:$G$1,0))</f>
        <v>29.784999999999997</v>
      </c>
      <c r="M926" s="6">
        <f t="shared" si="42"/>
        <v>89.35499999999999</v>
      </c>
      <c r="N926" t="str">
        <f t="shared" si="43"/>
        <v>Arabica</v>
      </c>
      <c r="O926" t="str">
        <f t="shared" si="44"/>
        <v>Light</v>
      </c>
      <c r="P926" t="str">
        <f>_xlfn.XLOOKUP(orders!C926,customers!$A$1:$A$1001,customers!$I$1:$I$1001,,0)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6">
        <f>INDEX(products!$A$1:$G$49,MATCH(orders!$D927,products!$A$1:$A$49,0),MATCH(L$1,products!$A$1:$G$1,0))</f>
        <v>6.75</v>
      </c>
      <c r="M927" s="6">
        <f t="shared" si="42"/>
        <v>20.25</v>
      </c>
      <c r="N927" t="str">
        <f t="shared" si="43"/>
        <v>Arabica</v>
      </c>
      <c r="O927" t="str">
        <f t="shared" si="44"/>
        <v>Medium</v>
      </c>
      <c r="P927" t="str">
        <f>_xlfn.XLOOKUP(orders!C927,customers!$A$1:$A$1001,customers!$I$1:$I$1001,,0)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6">
        <f>INDEX(products!$A$1:$G$49,MATCH(orders!$D928,products!$A$1:$A$49,0),MATCH(L$1,products!$A$1:$G$1,0))</f>
        <v>6.75</v>
      </c>
      <c r="M928" s="6">
        <f t="shared" si="42"/>
        <v>33.75</v>
      </c>
      <c r="N928" t="str">
        <f t="shared" si="43"/>
        <v>Arabica</v>
      </c>
      <c r="O928" t="str">
        <f t="shared" si="44"/>
        <v>Medium</v>
      </c>
      <c r="P928" t="str">
        <f>_xlfn.XLOOKUP(orders!C928,customers!$A$1:$A$1001,customers!$I$1:$I$1001,,0)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6">
        <f>INDEX(products!$A$1:$G$49,MATCH(orders!$D929,products!$A$1:$A$49,0),MATCH(L$1,products!$A$1:$G$1,0))</f>
        <v>27.945</v>
      </c>
      <c r="M929" s="6">
        <f t="shared" si="42"/>
        <v>111.78</v>
      </c>
      <c r="N929" t="str">
        <f t="shared" si="43"/>
        <v>Excelsa</v>
      </c>
      <c r="O929" t="str">
        <f t="shared" si="44"/>
        <v>Dark</v>
      </c>
      <c r="P929" t="str">
        <f>_xlfn.XLOOKUP(orders!C929,customers!$A$1:$A$1001,customers!$I$1:$I$1001,,0)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6">
        <f>INDEX(products!$A$1:$G$49,MATCH(orders!$D930,products!$A$1:$A$49,0),MATCH(L$1,products!$A$1:$G$1,0))</f>
        <v>31.624999999999996</v>
      </c>
      <c r="M930" s="6">
        <f t="shared" si="42"/>
        <v>63.249999999999993</v>
      </c>
      <c r="N930" t="str">
        <f t="shared" si="43"/>
        <v>Excelsa</v>
      </c>
      <c r="O930" t="str">
        <f t="shared" si="44"/>
        <v>Medium</v>
      </c>
      <c r="P930" t="str">
        <f>_xlfn.XLOOKUP(orders!C930,customers!$A$1:$A$1001,customers!$I$1:$I$1001,,0)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6">
        <f>INDEX(products!$A$1:$G$49,MATCH(orders!$D931,products!$A$1:$A$49,0),MATCH(L$1,products!$A$1:$G$1,0))</f>
        <v>4.4550000000000001</v>
      </c>
      <c r="M931" s="6">
        <f t="shared" si="42"/>
        <v>8.91</v>
      </c>
      <c r="N931" t="str">
        <f t="shared" si="43"/>
        <v>Excelsa</v>
      </c>
      <c r="O931" t="str">
        <f t="shared" si="44"/>
        <v>Light</v>
      </c>
      <c r="P931" t="str">
        <f>_xlfn.XLOOKUP(orders!C931,customers!$A$1:$A$1001,customers!$I$1:$I$1001,,0)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6">
        <f>INDEX(products!$A$1:$G$49,MATCH(orders!$D932,products!$A$1:$A$49,0),MATCH(L$1,products!$A$1:$G$1,0))</f>
        <v>12.15</v>
      </c>
      <c r="M932" s="6">
        <f t="shared" si="42"/>
        <v>12.15</v>
      </c>
      <c r="N932" t="str">
        <f t="shared" si="43"/>
        <v>Excelsa</v>
      </c>
      <c r="O932" t="str">
        <f t="shared" si="44"/>
        <v>Dark</v>
      </c>
      <c r="P932" t="str">
        <f>_xlfn.XLOOKUP(orders!C932,customers!$A$1:$A$1001,customers!$I$1:$I$1001,,0)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6">
        <f>INDEX(products!$A$1:$G$49,MATCH(orders!$D933,products!$A$1:$A$49,0),MATCH(L$1,products!$A$1:$G$1,0))</f>
        <v>5.97</v>
      </c>
      <c r="M933" s="6">
        <f t="shared" si="42"/>
        <v>23.88</v>
      </c>
      <c r="N933" t="str">
        <f t="shared" si="43"/>
        <v>Arabica</v>
      </c>
      <c r="O933" t="str">
        <f t="shared" si="44"/>
        <v>Dark</v>
      </c>
      <c r="P933" t="str">
        <f>_xlfn.XLOOKUP(orders!C933,customers!$A$1:$A$1001,customers!$I$1:$I$1001,,0)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6">
        <f>INDEX(products!$A$1:$G$49,MATCH(orders!$D934,products!$A$1:$A$49,0),MATCH(L$1,products!$A$1:$G$1,0))</f>
        <v>13.75</v>
      </c>
      <c r="M934" s="6">
        <f t="shared" si="42"/>
        <v>55</v>
      </c>
      <c r="N934" t="str">
        <f t="shared" si="43"/>
        <v>Excelsa</v>
      </c>
      <c r="O934" t="str">
        <f t="shared" si="44"/>
        <v>Medium</v>
      </c>
      <c r="P934" t="str">
        <f>_xlfn.XLOOKUP(orders!C934,customers!$A$1:$A$1001,customers!$I$1:$I$1001,,0)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6">
        <f>INDEX(products!$A$1:$G$49,MATCH(orders!$D935,products!$A$1:$A$49,0),MATCH(L$1,products!$A$1:$G$1,0))</f>
        <v>8.9499999999999993</v>
      </c>
      <c r="M935" s="6">
        <f t="shared" si="42"/>
        <v>26.849999999999998</v>
      </c>
      <c r="N935" t="str">
        <f t="shared" si="43"/>
        <v>Robusta</v>
      </c>
      <c r="O935" t="str">
        <f t="shared" si="44"/>
        <v>Dark</v>
      </c>
      <c r="P935" t="str">
        <f>_xlfn.XLOOKUP(orders!C935,customers!$A$1:$A$1001,customers!$I$1:$I$1001,,0)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6">
        <f>INDEX(products!$A$1:$G$49,MATCH(orders!$D936,products!$A$1:$A$49,0),MATCH(L$1,products!$A$1:$G$1,0))</f>
        <v>22.884999999999998</v>
      </c>
      <c r="M936" s="6">
        <f t="shared" si="42"/>
        <v>114.42499999999998</v>
      </c>
      <c r="N936" t="str">
        <f t="shared" si="43"/>
        <v>Robusta</v>
      </c>
      <c r="O936" t="str">
        <f t="shared" si="44"/>
        <v>Medium</v>
      </c>
      <c r="P936" t="str">
        <f>_xlfn.XLOOKUP(orders!C936,customers!$A$1:$A$1001,customers!$I$1:$I$1001,,0)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6">
        <f>INDEX(products!$A$1:$G$49,MATCH(orders!$D937,products!$A$1:$A$49,0),MATCH(L$1,products!$A$1:$G$1,0))</f>
        <v>25.874999999999996</v>
      </c>
      <c r="M937" s="6">
        <f t="shared" si="42"/>
        <v>155.24999999999997</v>
      </c>
      <c r="N937" t="str">
        <f t="shared" si="43"/>
        <v>Arabica</v>
      </c>
      <c r="O937" t="str">
        <f t="shared" si="44"/>
        <v>Medium</v>
      </c>
      <c r="P937" t="str">
        <f>_xlfn.XLOOKUP(orders!C937,customers!$A$1:$A$1001,customers!$I$1:$I$1001,,0)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6">
        <f>INDEX(products!$A$1:$G$49,MATCH(orders!$D938,products!$A$1:$A$49,0),MATCH(L$1,products!$A$1:$G$1,0))</f>
        <v>7.77</v>
      </c>
      <c r="M938" s="6">
        <f t="shared" si="42"/>
        <v>23.31</v>
      </c>
      <c r="N938" t="str">
        <f t="shared" si="43"/>
        <v>Liberica</v>
      </c>
      <c r="O938" t="str">
        <f t="shared" si="44"/>
        <v>Dark</v>
      </c>
      <c r="P938" t="str">
        <f>_xlfn.XLOOKUP(orders!C938,customers!$A$1:$A$1001,customers!$I$1:$I$1001,,0)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6">
        <f>INDEX(products!$A$1:$G$49,MATCH(orders!$D939,products!$A$1:$A$49,0),MATCH(L$1,products!$A$1:$G$1,0))</f>
        <v>22.884999999999998</v>
      </c>
      <c r="M939" s="6">
        <f t="shared" si="42"/>
        <v>91.539999999999992</v>
      </c>
      <c r="N939" t="str">
        <f t="shared" si="43"/>
        <v>Robusta</v>
      </c>
      <c r="O939" t="str">
        <f t="shared" si="44"/>
        <v>Medium</v>
      </c>
      <c r="P939" t="str">
        <f>_xlfn.XLOOKUP(orders!C939,customers!$A$1:$A$1001,customers!$I$1:$I$1001,,0)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6">
        <f>INDEX(products!$A$1:$G$49,MATCH(orders!$D940,products!$A$1:$A$49,0),MATCH(L$1,products!$A$1:$G$1,0))</f>
        <v>14.85</v>
      </c>
      <c r="M940" s="6">
        <f t="shared" si="42"/>
        <v>74.25</v>
      </c>
      <c r="N940" t="str">
        <f t="shared" si="43"/>
        <v>Excelsa</v>
      </c>
      <c r="O940" t="str">
        <f t="shared" si="44"/>
        <v>Light</v>
      </c>
      <c r="P940" t="str">
        <f>_xlfn.XLOOKUP(orders!C940,customers!$A$1:$A$1001,customers!$I$1:$I$1001,,0)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6">
        <f>INDEX(products!$A$1:$G$49,MATCH(orders!$D941,products!$A$1:$A$49,0),MATCH(L$1,products!$A$1:$G$1,0))</f>
        <v>4.7549999999999999</v>
      </c>
      <c r="M941" s="6">
        <f t="shared" si="42"/>
        <v>28.53</v>
      </c>
      <c r="N941" t="str">
        <f t="shared" si="43"/>
        <v>Liberica</v>
      </c>
      <c r="O941" t="str">
        <f t="shared" si="44"/>
        <v>Light</v>
      </c>
      <c r="P941" t="str">
        <f>_xlfn.XLOOKUP(orders!C941,customers!$A$1:$A$1001,customers!$I$1:$I$1001,,0)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6">
        <f>INDEX(products!$A$1:$G$49,MATCH(orders!$D942,products!$A$1:$A$49,0),MATCH(L$1,products!$A$1:$G$1,0))</f>
        <v>7.169999999999999</v>
      </c>
      <c r="M942" s="6">
        <f t="shared" si="42"/>
        <v>14.339999999999998</v>
      </c>
      <c r="N942" t="str">
        <f t="shared" si="43"/>
        <v>Robusta</v>
      </c>
      <c r="O942" t="str">
        <f t="shared" si="44"/>
        <v>Light</v>
      </c>
      <c r="P942" t="str">
        <f>_xlfn.XLOOKUP(orders!C942,customers!$A$1:$A$1001,customers!$I$1:$I$1001,,0)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6">
        <f>INDEX(products!$A$1:$G$49,MATCH(orders!$D943,products!$A$1:$A$49,0),MATCH(L$1,products!$A$1:$G$1,0))</f>
        <v>7.77</v>
      </c>
      <c r="M943" s="6">
        <f t="shared" si="42"/>
        <v>15.54</v>
      </c>
      <c r="N943" t="str">
        <f t="shared" si="43"/>
        <v>Arabica</v>
      </c>
      <c r="O943" t="str">
        <f t="shared" si="44"/>
        <v>Light</v>
      </c>
      <c r="P943" t="str">
        <f>_xlfn.XLOOKUP(orders!C943,customers!$A$1:$A$1001,customers!$I$1:$I$1001,,0)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6">
        <f>INDEX(products!$A$1:$G$49,MATCH(orders!$D944,products!$A$1:$A$49,0),MATCH(L$1,products!$A$1:$G$1,0))</f>
        <v>11.95</v>
      </c>
      <c r="M944" s="6">
        <f t="shared" si="42"/>
        <v>35.849999999999994</v>
      </c>
      <c r="N944" t="str">
        <f t="shared" si="43"/>
        <v>Robusta</v>
      </c>
      <c r="O944" t="str">
        <f t="shared" si="44"/>
        <v>Light</v>
      </c>
      <c r="P944" t="str">
        <f>_xlfn.XLOOKUP(orders!C944,customers!$A$1:$A$1001,customers!$I$1:$I$1001,,0)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6">
        <f>INDEX(products!$A$1:$G$49,MATCH(orders!$D945,products!$A$1:$A$49,0),MATCH(L$1,products!$A$1:$G$1,0))</f>
        <v>7.77</v>
      </c>
      <c r="M945" s="6">
        <f t="shared" si="42"/>
        <v>46.62</v>
      </c>
      <c r="N945" t="str">
        <f t="shared" si="43"/>
        <v>Arabica</v>
      </c>
      <c r="O945" t="str">
        <f t="shared" si="44"/>
        <v>Light</v>
      </c>
      <c r="P945" t="str">
        <f>_xlfn.XLOOKUP(orders!C945,customers!$A$1:$A$1001,customers!$I$1:$I$1001,,0)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6">
        <f>INDEX(products!$A$1:$G$49,MATCH(orders!$D946,products!$A$1:$A$49,0),MATCH(L$1,products!$A$1:$G$1,0))</f>
        <v>7.169999999999999</v>
      </c>
      <c r="M946" s="6">
        <f t="shared" si="42"/>
        <v>35.849999999999994</v>
      </c>
      <c r="N946" t="str">
        <f t="shared" si="43"/>
        <v>Robusta</v>
      </c>
      <c r="O946" t="str">
        <f t="shared" si="44"/>
        <v>Light</v>
      </c>
      <c r="P946" t="str">
        <f>_xlfn.XLOOKUP(orders!C946,customers!$A$1:$A$1001,customers!$I$1:$I$1001,,0)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6">
        <f>INDEX(products!$A$1:$G$49,MATCH(orders!$D947,products!$A$1:$A$49,0),MATCH(L$1,products!$A$1:$G$1,0))</f>
        <v>29.784999999999997</v>
      </c>
      <c r="M947" s="6">
        <f t="shared" si="42"/>
        <v>119.13999999999999</v>
      </c>
      <c r="N947" t="str">
        <f t="shared" si="43"/>
        <v>Liberica</v>
      </c>
      <c r="O947" t="str">
        <f t="shared" si="44"/>
        <v>Dark</v>
      </c>
      <c r="P947" t="str">
        <f>_xlfn.XLOOKUP(orders!C947,customers!$A$1:$A$1001,customers!$I$1:$I$1001,,0)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6">
        <f>INDEX(products!$A$1:$G$49,MATCH(orders!$D948,products!$A$1:$A$49,0),MATCH(L$1,products!$A$1:$G$1,0))</f>
        <v>7.77</v>
      </c>
      <c r="M948" s="6">
        <f t="shared" si="42"/>
        <v>23.31</v>
      </c>
      <c r="N948" t="str">
        <f t="shared" si="43"/>
        <v>Liberica</v>
      </c>
      <c r="O948" t="str">
        <f t="shared" si="44"/>
        <v>Dark</v>
      </c>
      <c r="P948" t="str">
        <f>_xlfn.XLOOKUP(orders!C948,customers!$A$1:$A$1001,customers!$I$1:$I$1001,,0)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6">
        <f>INDEX(products!$A$1:$G$49,MATCH(orders!$D949,products!$A$1:$A$49,0),MATCH(L$1,products!$A$1:$G$1,0))</f>
        <v>11.25</v>
      </c>
      <c r="M949" s="6">
        <f t="shared" si="42"/>
        <v>11.25</v>
      </c>
      <c r="N949" t="str">
        <f t="shared" si="43"/>
        <v>Arabica</v>
      </c>
      <c r="O949" t="str">
        <f t="shared" si="44"/>
        <v>Medium</v>
      </c>
      <c r="P949" t="str">
        <f>_xlfn.XLOOKUP(orders!C949,customers!$A$1:$A$1001,customers!$I$1:$I$1001,,0)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6">
        <f>INDEX(products!$A$1:$G$49,MATCH(orders!$D950,products!$A$1:$A$49,0),MATCH(L$1,products!$A$1:$G$1,0))</f>
        <v>27.945</v>
      </c>
      <c r="M950" s="6">
        <f t="shared" si="42"/>
        <v>83.835000000000008</v>
      </c>
      <c r="N950" t="str">
        <f t="shared" si="43"/>
        <v>Excelsa</v>
      </c>
      <c r="O950" t="str">
        <f t="shared" si="44"/>
        <v>Dark</v>
      </c>
      <c r="P950" t="str">
        <f>_xlfn.XLOOKUP(orders!C950,customers!$A$1:$A$1001,customers!$I$1:$I$1001,,0)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6">
        <f>INDEX(products!$A$1:$G$49,MATCH(orders!$D951,products!$A$1:$A$49,0),MATCH(L$1,products!$A$1:$G$1,0))</f>
        <v>27.484999999999996</v>
      </c>
      <c r="M951" s="6">
        <f t="shared" si="42"/>
        <v>109.93999999999998</v>
      </c>
      <c r="N951" t="str">
        <f t="shared" si="43"/>
        <v>Robusta</v>
      </c>
      <c r="O951" t="str">
        <f t="shared" si="44"/>
        <v>Light</v>
      </c>
      <c r="P951" t="str">
        <f>_xlfn.XLOOKUP(orders!C951,customers!$A$1:$A$1001,customers!$I$1:$I$1001,,0)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6">
        <f>INDEX(products!$A$1:$G$49,MATCH(orders!$D952,products!$A$1:$A$49,0),MATCH(L$1,products!$A$1:$G$1,0))</f>
        <v>3.5849999999999995</v>
      </c>
      <c r="M952" s="6">
        <f t="shared" si="42"/>
        <v>14.339999999999998</v>
      </c>
      <c r="N952" t="str">
        <f t="shared" si="43"/>
        <v>Robusta</v>
      </c>
      <c r="O952" t="str">
        <f t="shared" si="44"/>
        <v>Light</v>
      </c>
      <c r="P952" t="str">
        <f>_xlfn.XLOOKUP(orders!C952,customers!$A$1:$A$1001,customers!$I$1:$I$1001,,0)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6">
        <f>INDEX(products!$A$1:$G$49,MATCH(orders!$D953,products!$A$1:$A$49,0),MATCH(L$1,products!$A$1:$G$1,0))</f>
        <v>3.5849999999999995</v>
      </c>
      <c r="M953" s="6">
        <f t="shared" si="42"/>
        <v>21.509999999999998</v>
      </c>
      <c r="N953" t="str">
        <f t="shared" si="43"/>
        <v>Robusta</v>
      </c>
      <c r="O953" t="str">
        <f t="shared" si="44"/>
        <v>Light</v>
      </c>
      <c r="P953" t="str">
        <f>_xlfn.XLOOKUP(orders!C953,customers!$A$1:$A$1001,customers!$I$1:$I$1001,,0)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6">
        <f>INDEX(products!$A$1:$G$49,MATCH(orders!$D954,products!$A$1:$A$49,0),MATCH(L$1,products!$A$1:$G$1,0))</f>
        <v>11.25</v>
      </c>
      <c r="M954" s="6">
        <f t="shared" si="42"/>
        <v>22.5</v>
      </c>
      <c r="N954" t="str">
        <f t="shared" si="43"/>
        <v>Arabica</v>
      </c>
      <c r="O954" t="str">
        <f t="shared" si="44"/>
        <v>Medium</v>
      </c>
      <c r="P954" t="str">
        <f>_xlfn.XLOOKUP(orders!C954,customers!$A$1:$A$1001,customers!$I$1:$I$1001,,0)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6">
        <f>INDEX(products!$A$1:$G$49,MATCH(orders!$D955,products!$A$1:$A$49,0),MATCH(L$1,products!$A$1:$G$1,0))</f>
        <v>3.8849999999999998</v>
      </c>
      <c r="M955" s="6">
        <f t="shared" si="42"/>
        <v>3.8849999999999998</v>
      </c>
      <c r="N955" t="str">
        <f t="shared" si="43"/>
        <v>Arabica</v>
      </c>
      <c r="O955" t="str">
        <f t="shared" si="44"/>
        <v>Light</v>
      </c>
      <c r="P955" t="str">
        <f>_xlfn.XLOOKUP(orders!C955,customers!$A$1:$A$1001,customers!$I$1:$I$1001,,0)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6">
        <f>INDEX(products!$A$1:$G$49,MATCH(orders!$D956,products!$A$1:$A$49,0),MATCH(L$1,products!$A$1:$G$1,0))</f>
        <v>27.945</v>
      </c>
      <c r="M956" s="6">
        <f t="shared" si="42"/>
        <v>27.945</v>
      </c>
      <c r="N956" t="str">
        <f t="shared" si="43"/>
        <v>Excelsa</v>
      </c>
      <c r="O956" t="str">
        <f t="shared" si="44"/>
        <v>Dark</v>
      </c>
      <c r="P956" t="str">
        <f>_xlfn.XLOOKUP(orders!C956,customers!$A$1:$A$1001,customers!$I$1:$I$1001,,0)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6">
        <f>INDEX(products!$A$1:$G$49,MATCH(orders!$D957,products!$A$1:$A$49,0),MATCH(L$1,products!$A$1:$G$1,0))</f>
        <v>34.154999999999994</v>
      </c>
      <c r="M957" s="6">
        <f t="shared" si="42"/>
        <v>170.77499999999998</v>
      </c>
      <c r="N957" t="str">
        <f t="shared" si="43"/>
        <v>Excelsa</v>
      </c>
      <c r="O957" t="str">
        <f t="shared" si="44"/>
        <v>Light</v>
      </c>
      <c r="P957" t="str">
        <f>_xlfn.XLOOKUP(orders!C957,customers!$A$1:$A$1001,customers!$I$1:$I$1001,,0)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6">
        <f>INDEX(products!$A$1:$G$49,MATCH(orders!$D958,products!$A$1:$A$49,0),MATCH(L$1,products!$A$1:$G$1,0))</f>
        <v>27.484999999999996</v>
      </c>
      <c r="M958" s="6">
        <f t="shared" si="42"/>
        <v>54.969999999999992</v>
      </c>
      <c r="N958" t="str">
        <f t="shared" si="43"/>
        <v>Robusta</v>
      </c>
      <c r="O958" t="str">
        <f t="shared" si="44"/>
        <v>Light</v>
      </c>
      <c r="P958" t="str">
        <f>_xlfn.XLOOKUP(orders!C958,customers!$A$1:$A$1001,customers!$I$1:$I$1001,,0)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6">
        <f>INDEX(products!$A$1:$G$49,MATCH(orders!$D959,products!$A$1:$A$49,0),MATCH(L$1,products!$A$1:$G$1,0))</f>
        <v>14.85</v>
      </c>
      <c r="M959" s="6">
        <f t="shared" si="42"/>
        <v>14.85</v>
      </c>
      <c r="N959" t="str">
        <f t="shared" si="43"/>
        <v>Excelsa</v>
      </c>
      <c r="O959" t="str">
        <f t="shared" si="44"/>
        <v>Light</v>
      </c>
      <c r="P959" t="str">
        <f>_xlfn.XLOOKUP(orders!C959,customers!$A$1:$A$1001,customers!$I$1:$I$1001,,0)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6">
        <f>INDEX(products!$A$1:$G$49,MATCH(orders!$D960,products!$A$1:$A$49,0),MATCH(L$1,products!$A$1:$G$1,0))</f>
        <v>3.8849999999999998</v>
      </c>
      <c r="M960" s="6">
        <f t="shared" si="42"/>
        <v>7.77</v>
      </c>
      <c r="N960" t="str">
        <f t="shared" si="43"/>
        <v>Arabica</v>
      </c>
      <c r="O960" t="str">
        <f t="shared" si="44"/>
        <v>Light</v>
      </c>
      <c r="P960" t="str">
        <f>_xlfn.XLOOKUP(orders!C960,customers!$A$1:$A$1001,customers!$I$1:$I$1001,,0)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6">
        <f>INDEX(products!$A$1:$G$49,MATCH(orders!$D961,products!$A$1:$A$49,0),MATCH(L$1,products!$A$1:$G$1,0))</f>
        <v>4.7549999999999999</v>
      </c>
      <c r="M961" s="6">
        <f t="shared" si="42"/>
        <v>23.774999999999999</v>
      </c>
      <c r="N961" t="str">
        <f t="shared" si="43"/>
        <v>Liberica</v>
      </c>
      <c r="O961" t="str">
        <f t="shared" si="44"/>
        <v>Light</v>
      </c>
      <c r="P961" t="str">
        <f>_xlfn.XLOOKUP(orders!C961,customers!$A$1:$A$1001,customers!$I$1:$I$1001,,0)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6">
        <f>INDEX(products!$A$1:$G$49,MATCH(orders!$D962,products!$A$1:$A$49,0),MATCH(L$1,products!$A$1:$G$1,0))</f>
        <v>15.85</v>
      </c>
      <c r="M962" s="6">
        <f t="shared" si="42"/>
        <v>79.25</v>
      </c>
      <c r="N962" t="str">
        <f t="shared" si="43"/>
        <v>Liberica</v>
      </c>
      <c r="O962" t="str">
        <f t="shared" si="44"/>
        <v>Light</v>
      </c>
      <c r="P962" t="str">
        <f>_xlfn.XLOOKUP(orders!C962,customers!$A$1:$A$1001,customers!$I$1:$I$1001,,0)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6">
        <f>INDEX(products!$A$1:$G$49,MATCH(orders!$D963,products!$A$1:$A$49,0),MATCH(L$1,products!$A$1:$G$1,0))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_xlfn.XLOOKUP(orders!C963,customers!$A$1:$A$1001,customers!$I$1:$I$1001,,0)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6">
        <f>INDEX(products!$A$1:$G$49,MATCH(orders!$D964,products!$A$1:$A$49,0),MATCH(L$1,products!$A$1:$G$1,0))</f>
        <v>8.9499999999999993</v>
      </c>
      <c r="M964" s="6">
        <f t="shared" si="45"/>
        <v>8.9499999999999993</v>
      </c>
      <c r="N964" t="str">
        <f t="shared" si="46"/>
        <v>Robusta</v>
      </c>
      <c r="O964" t="str">
        <f t="shared" si="47"/>
        <v>Dark</v>
      </c>
      <c r="P964" t="str">
        <f>_xlfn.XLOOKUP(orders!C964,customers!$A$1:$A$1001,customers!$I$1:$I$1001,,0)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6">
        <f>INDEX(products!$A$1:$G$49,MATCH(orders!$D965,products!$A$1:$A$49,0),MATCH(L$1,products!$A$1:$G$1,0))</f>
        <v>5.97</v>
      </c>
      <c r="M965" s="6">
        <f t="shared" si="45"/>
        <v>23.88</v>
      </c>
      <c r="N965" t="str">
        <f t="shared" si="46"/>
        <v>Robusta</v>
      </c>
      <c r="O965" t="str">
        <f t="shared" si="47"/>
        <v>Medium</v>
      </c>
      <c r="P965" t="str">
        <f>_xlfn.XLOOKUP(orders!C965,customers!$A$1:$A$1001,customers!$I$1:$I$1001,,0)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6">
        <f>INDEX(products!$A$1:$G$49,MATCH(orders!$D966,products!$A$1:$A$49,0),MATCH(L$1,products!$A$1:$G$1,0))</f>
        <v>4.4550000000000001</v>
      </c>
      <c r="M966" s="6">
        <f t="shared" si="45"/>
        <v>22.274999999999999</v>
      </c>
      <c r="N966" t="str">
        <f t="shared" si="46"/>
        <v>Excelsa</v>
      </c>
      <c r="O966" t="str">
        <f t="shared" si="47"/>
        <v>Light</v>
      </c>
      <c r="P966" t="str">
        <f>_xlfn.XLOOKUP(orders!C966,customers!$A$1:$A$1001,customers!$I$1:$I$1001,,0)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6">
        <f>INDEX(products!$A$1:$G$49,MATCH(orders!$D967,products!$A$1:$A$49,0),MATCH(L$1,products!$A$1:$G$1,0))</f>
        <v>9.9499999999999993</v>
      </c>
      <c r="M967" s="6">
        <f t="shared" si="45"/>
        <v>29.849999999999998</v>
      </c>
      <c r="N967" t="str">
        <f t="shared" si="46"/>
        <v>Robusta</v>
      </c>
      <c r="O967" t="str">
        <f t="shared" si="47"/>
        <v>Medium</v>
      </c>
      <c r="P967" t="str">
        <f>_xlfn.XLOOKUP(orders!C967,customers!$A$1:$A$1001,customers!$I$1:$I$1001,,0)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6">
        <f>INDEX(products!$A$1:$G$49,MATCH(orders!$D968,products!$A$1:$A$49,0),MATCH(L$1,products!$A$1:$G$1,0))</f>
        <v>8.91</v>
      </c>
      <c r="M968" s="6">
        <f t="shared" si="45"/>
        <v>53.46</v>
      </c>
      <c r="N968" t="str">
        <f t="shared" si="46"/>
        <v>Excelsa</v>
      </c>
      <c r="O968" t="str">
        <f t="shared" si="47"/>
        <v>Light</v>
      </c>
      <c r="P968" t="str">
        <f>_xlfn.XLOOKUP(orders!C968,customers!$A$1:$A$1001,customers!$I$1:$I$1001,,0)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6">
        <f>INDEX(products!$A$1:$G$49,MATCH(orders!$D969,products!$A$1:$A$49,0),MATCH(L$1,products!$A$1:$G$1,0))</f>
        <v>2.6849999999999996</v>
      </c>
      <c r="M969" s="6">
        <f t="shared" si="45"/>
        <v>2.6849999999999996</v>
      </c>
      <c r="N969" t="str">
        <f t="shared" si="46"/>
        <v>Robusta</v>
      </c>
      <c r="O969" t="str">
        <f t="shared" si="47"/>
        <v>Dark</v>
      </c>
      <c r="P969" t="str">
        <f>_xlfn.XLOOKUP(orders!C969,customers!$A$1:$A$1001,customers!$I$1:$I$1001,,0)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6">
        <f>INDEX(products!$A$1:$G$49,MATCH(orders!$D970,products!$A$1:$A$49,0),MATCH(L$1,products!$A$1:$G$1,0))</f>
        <v>2.9849999999999999</v>
      </c>
      <c r="M970" s="6">
        <f t="shared" si="45"/>
        <v>5.97</v>
      </c>
      <c r="N970" t="str">
        <f t="shared" si="46"/>
        <v>Robusta</v>
      </c>
      <c r="O970" t="str">
        <f t="shared" si="47"/>
        <v>Medium</v>
      </c>
      <c r="P970" t="str">
        <f>_xlfn.XLOOKUP(orders!C970,customers!$A$1:$A$1001,customers!$I$1:$I$1001,,0)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6">
        <f>INDEX(products!$A$1:$G$49,MATCH(orders!$D971,products!$A$1:$A$49,0),MATCH(L$1,products!$A$1:$G$1,0))</f>
        <v>12.95</v>
      </c>
      <c r="M971" s="6">
        <f t="shared" si="45"/>
        <v>12.95</v>
      </c>
      <c r="N971" t="str">
        <f t="shared" si="46"/>
        <v>Liberica</v>
      </c>
      <c r="O971" t="str">
        <f t="shared" si="47"/>
        <v>Dark</v>
      </c>
      <c r="P971" t="str">
        <f>_xlfn.XLOOKUP(orders!C971,customers!$A$1:$A$1001,customers!$I$1:$I$1001,,0)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6">
        <f>INDEX(products!$A$1:$G$49,MATCH(orders!$D972,products!$A$1:$A$49,0),MATCH(L$1,products!$A$1:$G$1,0))</f>
        <v>8.25</v>
      </c>
      <c r="M972" s="6">
        <f t="shared" si="45"/>
        <v>8.25</v>
      </c>
      <c r="N972" t="str">
        <f t="shared" si="46"/>
        <v>Excelsa</v>
      </c>
      <c r="O972" t="str">
        <f t="shared" si="47"/>
        <v>Medium</v>
      </c>
      <c r="P972" t="str">
        <f>_xlfn.XLOOKUP(orders!C972,customers!$A$1:$A$1001,customers!$I$1:$I$1001,,0)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6">
        <f>INDEX(products!$A$1:$G$49,MATCH(orders!$D973,products!$A$1:$A$49,0),MATCH(L$1,products!$A$1:$G$1,0))</f>
        <v>29.784999999999997</v>
      </c>
      <c r="M973" s="6">
        <f t="shared" si="45"/>
        <v>148.92499999999998</v>
      </c>
      <c r="N973" t="str">
        <f t="shared" si="46"/>
        <v>Arabica</v>
      </c>
      <c r="O973" t="str">
        <f t="shared" si="47"/>
        <v>Light</v>
      </c>
      <c r="P973" t="str">
        <f>_xlfn.XLOOKUP(orders!C973,customers!$A$1:$A$1001,customers!$I$1:$I$1001,,0)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6">
        <f>INDEX(products!$A$1:$G$49,MATCH(orders!$D974,products!$A$1:$A$49,0),MATCH(L$1,products!$A$1:$G$1,0))</f>
        <v>29.784999999999997</v>
      </c>
      <c r="M974" s="6">
        <f t="shared" si="45"/>
        <v>89.35499999999999</v>
      </c>
      <c r="N974" t="str">
        <f t="shared" si="46"/>
        <v>Arabica</v>
      </c>
      <c r="O974" t="str">
        <f t="shared" si="47"/>
        <v>Light</v>
      </c>
      <c r="P974" t="str">
        <f>_xlfn.XLOOKUP(orders!C974,customers!$A$1:$A$1001,customers!$I$1:$I$1001,,0)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6">
        <f>INDEX(products!$A$1:$G$49,MATCH(orders!$D975,products!$A$1:$A$49,0),MATCH(L$1,products!$A$1:$G$1,0))</f>
        <v>14.55</v>
      </c>
      <c r="M975" s="6">
        <f t="shared" si="45"/>
        <v>87.300000000000011</v>
      </c>
      <c r="N975" t="str">
        <f t="shared" si="46"/>
        <v>Liberica</v>
      </c>
      <c r="O975" t="str">
        <f t="shared" si="47"/>
        <v>Medium</v>
      </c>
      <c r="P975" t="str">
        <f>_xlfn.XLOOKUP(orders!C975,customers!$A$1:$A$1001,customers!$I$1:$I$1001,,0)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6">
        <f>INDEX(products!$A$1:$G$49,MATCH(orders!$D976,products!$A$1:$A$49,0),MATCH(L$1,products!$A$1:$G$1,0))</f>
        <v>5.3699999999999992</v>
      </c>
      <c r="M976" s="6">
        <f t="shared" si="45"/>
        <v>5.3699999999999992</v>
      </c>
      <c r="N976" t="str">
        <f t="shared" si="46"/>
        <v>Robusta</v>
      </c>
      <c r="O976" t="str">
        <f t="shared" si="47"/>
        <v>Dark</v>
      </c>
      <c r="P976" t="str">
        <f>_xlfn.XLOOKUP(orders!C976,customers!$A$1:$A$1001,customers!$I$1:$I$1001,,0)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6">
        <f>INDEX(products!$A$1:$G$49,MATCH(orders!$D977,products!$A$1:$A$49,0),MATCH(L$1,products!$A$1:$G$1,0))</f>
        <v>2.9849999999999999</v>
      </c>
      <c r="M977" s="6">
        <f t="shared" si="45"/>
        <v>8.9550000000000001</v>
      </c>
      <c r="N977" t="str">
        <f t="shared" si="46"/>
        <v>Arabica</v>
      </c>
      <c r="O977" t="str">
        <f t="shared" si="47"/>
        <v>Dark</v>
      </c>
      <c r="P977" t="str">
        <f>_xlfn.XLOOKUP(orders!C977,customers!$A$1:$A$1001,customers!$I$1:$I$1001,,0)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6">
        <f>INDEX(products!$A$1:$G$49,MATCH(orders!$D978,products!$A$1:$A$49,0),MATCH(L$1,products!$A$1:$G$1,0))</f>
        <v>27.484999999999996</v>
      </c>
      <c r="M978" s="6">
        <f t="shared" si="45"/>
        <v>137.42499999999998</v>
      </c>
      <c r="N978" t="str">
        <f t="shared" si="46"/>
        <v>Robusta</v>
      </c>
      <c r="O978" t="str">
        <f t="shared" si="47"/>
        <v>Light</v>
      </c>
      <c r="P978" t="str">
        <f>_xlfn.XLOOKUP(orders!C978,customers!$A$1:$A$1001,customers!$I$1:$I$1001,,0)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6">
        <f>INDEX(products!$A$1:$G$49,MATCH(orders!$D979,products!$A$1:$A$49,0),MATCH(L$1,products!$A$1:$G$1,0))</f>
        <v>11.95</v>
      </c>
      <c r="M979" s="6">
        <f t="shared" si="45"/>
        <v>59.75</v>
      </c>
      <c r="N979" t="str">
        <f t="shared" si="46"/>
        <v>Robusta</v>
      </c>
      <c r="O979" t="str">
        <f t="shared" si="47"/>
        <v>Light</v>
      </c>
      <c r="P979" t="str">
        <f>_xlfn.XLOOKUP(orders!C979,customers!$A$1:$A$1001,customers!$I$1:$I$1001,,0)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6">
        <f>INDEX(products!$A$1:$G$49,MATCH(orders!$D980,products!$A$1:$A$49,0),MATCH(L$1,products!$A$1:$G$1,0))</f>
        <v>7.77</v>
      </c>
      <c r="M980" s="6">
        <f t="shared" si="45"/>
        <v>23.31</v>
      </c>
      <c r="N980" t="str">
        <f t="shared" si="46"/>
        <v>Arabica</v>
      </c>
      <c r="O980" t="str">
        <f t="shared" si="47"/>
        <v>Light</v>
      </c>
      <c r="P980" t="str">
        <f>_xlfn.XLOOKUP(orders!C980,customers!$A$1:$A$1001,customers!$I$1:$I$1001,,0)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6">
        <f>INDEX(products!$A$1:$G$49,MATCH(orders!$D981,products!$A$1:$A$49,0),MATCH(L$1,products!$A$1:$G$1,0))</f>
        <v>5.3699999999999992</v>
      </c>
      <c r="M981" s="6">
        <f t="shared" si="45"/>
        <v>10.739999999999998</v>
      </c>
      <c r="N981" t="str">
        <f t="shared" si="46"/>
        <v>Robusta</v>
      </c>
      <c r="O981" t="str">
        <f t="shared" si="47"/>
        <v>Dark</v>
      </c>
      <c r="P981" t="str">
        <f>_xlfn.XLOOKUP(orders!C981,customers!$A$1:$A$1001,customers!$I$1:$I$1001,,0)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6">
        <f>INDEX(products!$A$1:$G$49,MATCH(orders!$D982,products!$A$1:$A$49,0),MATCH(L$1,products!$A$1:$G$1,0))</f>
        <v>27.945</v>
      </c>
      <c r="M982" s="6">
        <f t="shared" si="45"/>
        <v>167.67000000000002</v>
      </c>
      <c r="N982" t="str">
        <f t="shared" si="46"/>
        <v>Excelsa</v>
      </c>
      <c r="O982" t="str">
        <f t="shared" si="47"/>
        <v>Dark</v>
      </c>
      <c r="P982" t="str">
        <f>_xlfn.XLOOKUP(orders!C982,customers!$A$1:$A$1001,customers!$I$1:$I$1001,,0)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6">
        <f>INDEX(products!$A$1:$G$49,MATCH(orders!$D983,products!$A$1:$A$49,0),MATCH(L$1,products!$A$1:$G$1,0))</f>
        <v>3.645</v>
      </c>
      <c r="M983" s="6">
        <f t="shared" si="45"/>
        <v>21.87</v>
      </c>
      <c r="N983" t="str">
        <f t="shared" si="46"/>
        <v>Excelsa</v>
      </c>
      <c r="O983" t="str">
        <f t="shared" si="47"/>
        <v>Dark</v>
      </c>
      <c r="P983" t="str">
        <f>_xlfn.XLOOKUP(orders!C983,customers!$A$1:$A$1001,customers!$I$1:$I$1001,,0)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6">
        <f>INDEX(products!$A$1:$G$49,MATCH(orders!$D984,products!$A$1:$A$49,0),MATCH(L$1,products!$A$1:$G$1,0))</f>
        <v>11.95</v>
      </c>
      <c r="M984" s="6">
        <f t="shared" si="45"/>
        <v>23.9</v>
      </c>
      <c r="N984" t="str">
        <f t="shared" si="46"/>
        <v>Robusta</v>
      </c>
      <c r="O984" t="str">
        <f t="shared" si="47"/>
        <v>Light</v>
      </c>
      <c r="P984" t="str">
        <f>_xlfn.XLOOKUP(orders!C984,customers!$A$1:$A$1001,customers!$I$1:$I$1001,,0)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6">
        <f>INDEX(products!$A$1:$G$49,MATCH(orders!$D985,products!$A$1:$A$49,0),MATCH(L$1,products!$A$1:$G$1,0))</f>
        <v>3.375</v>
      </c>
      <c r="M985" s="6">
        <f t="shared" si="45"/>
        <v>6.75</v>
      </c>
      <c r="N985" t="str">
        <f t="shared" si="46"/>
        <v>Arabica</v>
      </c>
      <c r="O985" t="str">
        <f t="shared" si="47"/>
        <v>Medium</v>
      </c>
      <c r="P985" t="str">
        <f>_xlfn.XLOOKUP(orders!C985,customers!$A$1:$A$1001,customers!$I$1:$I$1001,,0)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6">
        <f>INDEX(products!$A$1:$G$49,MATCH(orders!$D986,products!$A$1:$A$49,0),MATCH(L$1,products!$A$1:$G$1,0))</f>
        <v>31.624999999999996</v>
      </c>
      <c r="M986" s="6">
        <f t="shared" si="45"/>
        <v>31.624999999999996</v>
      </c>
      <c r="N986" t="str">
        <f t="shared" si="46"/>
        <v>Excelsa</v>
      </c>
      <c r="O986" t="str">
        <f t="shared" si="47"/>
        <v>Medium</v>
      </c>
      <c r="P986" t="str">
        <f>_xlfn.XLOOKUP(orders!C986,customers!$A$1:$A$1001,customers!$I$1:$I$1001,,0)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6">
        <f>INDEX(products!$A$1:$G$49,MATCH(orders!$D987,products!$A$1:$A$49,0),MATCH(L$1,products!$A$1:$G$1,0))</f>
        <v>11.95</v>
      </c>
      <c r="M987" s="6">
        <f t="shared" si="45"/>
        <v>47.8</v>
      </c>
      <c r="N987" t="str">
        <f t="shared" si="46"/>
        <v>Robusta</v>
      </c>
      <c r="O987" t="str">
        <f t="shared" si="47"/>
        <v>Light</v>
      </c>
      <c r="P987" t="str">
        <f>_xlfn.XLOOKUP(orders!C987,customers!$A$1:$A$1001,customers!$I$1:$I$1001,,0)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6">
        <f>INDEX(products!$A$1:$G$49,MATCH(orders!$D988,products!$A$1:$A$49,0),MATCH(L$1,products!$A$1:$G$1,0))</f>
        <v>33.464999999999996</v>
      </c>
      <c r="M988" s="6">
        <f t="shared" si="45"/>
        <v>33.464999999999996</v>
      </c>
      <c r="N988" t="str">
        <f t="shared" si="46"/>
        <v>Liberica</v>
      </c>
      <c r="O988" t="str">
        <f t="shared" si="47"/>
        <v>Medium</v>
      </c>
      <c r="P988" t="str">
        <f>_xlfn.XLOOKUP(orders!C988,customers!$A$1:$A$1001,customers!$I$1:$I$1001,,0)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6">
        <f>INDEX(products!$A$1:$G$49,MATCH(orders!$D989,products!$A$1:$A$49,0),MATCH(L$1,products!$A$1:$G$1,0))</f>
        <v>5.97</v>
      </c>
      <c r="M989" s="6">
        <f t="shared" si="45"/>
        <v>29.849999999999998</v>
      </c>
      <c r="N989" t="str">
        <f t="shared" si="46"/>
        <v>Arabica</v>
      </c>
      <c r="O989" t="str">
        <f t="shared" si="47"/>
        <v>Dark</v>
      </c>
      <c r="P989" t="str">
        <f>_xlfn.XLOOKUP(orders!C989,customers!$A$1:$A$1001,customers!$I$1:$I$1001,,0)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6">
        <f>INDEX(products!$A$1:$G$49,MATCH(orders!$D990,products!$A$1:$A$49,0),MATCH(L$1,products!$A$1:$G$1,0))</f>
        <v>9.9499999999999993</v>
      </c>
      <c r="M990" s="6">
        <f t="shared" si="45"/>
        <v>29.849999999999998</v>
      </c>
      <c r="N990" t="str">
        <f t="shared" si="46"/>
        <v>Robusta</v>
      </c>
      <c r="O990" t="str">
        <f t="shared" si="47"/>
        <v>Medium</v>
      </c>
      <c r="P990" t="str">
        <f>_xlfn.XLOOKUP(orders!C990,customers!$A$1:$A$1001,customers!$I$1:$I$1001,,0)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6">
        <f>INDEX(products!$A$1:$G$49,MATCH(orders!$D991,products!$A$1:$A$49,0),MATCH(L$1,products!$A$1:$G$1,0))</f>
        <v>25.874999999999996</v>
      </c>
      <c r="M991" s="6">
        <f t="shared" si="45"/>
        <v>155.24999999999997</v>
      </c>
      <c r="N991" t="str">
        <f t="shared" si="46"/>
        <v>Arabica</v>
      </c>
      <c r="O991" t="str">
        <f t="shared" si="47"/>
        <v>Medium</v>
      </c>
      <c r="P991" t="str">
        <f>_xlfn.XLOOKUP(orders!C991,customers!$A$1:$A$1001,customers!$I$1:$I$1001,,0)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6">
        <f>INDEX(products!$A$1:$G$49,MATCH(orders!$D992,products!$A$1:$A$49,0),MATCH(L$1,products!$A$1:$G$1,0))</f>
        <v>3.645</v>
      </c>
      <c r="M992" s="6">
        <f t="shared" si="45"/>
        <v>18.225000000000001</v>
      </c>
      <c r="N992" t="str">
        <f t="shared" si="46"/>
        <v>Excelsa</v>
      </c>
      <c r="O992" t="str">
        <f t="shared" si="47"/>
        <v>Dark</v>
      </c>
      <c r="P992" t="str">
        <f>_xlfn.XLOOKUP(orders!C992,customers!$A$1:$A$1001,customers!$I$1:$I$1001,,0)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6">
        <f>INDEX(products!$A$1:$G$49,MATCH(orders!$D993,products!$A$1:$A$49,0),MATCH(L$1,products!$A$1:$G$1,0))</f>
        <v>7.77</v>
      </c>
      <c r="M993" s="6">
        <f t="shared" si="45"/>
        <v>15.54</v>
      </c>
      <c r="N993" t="str">
        <f t="shared" si="46"/>
        <v>Liberica</v>
      </c>
      <c r="O993" t="str">
        <f t="shared" si="47"/>
        <v>Dark</v>
      </c>
      <c r="P993" t="str">
        <f>_xlfn.XLOOKUP(orders!C993,customers!$A$1:$A$1001,customers!$I$1:$I$1001,,0)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6">
        <f>INDEX(products!$A$1:$G$49,MATCH(orders!$D994,products!$A$1:$A$49,0),MATCH(L$1,products!$A$1:$G$1,0))</f>
        <v>36.454999999999998</v>
      </c>
      <c r="M994" s="6">
        <f t="shared" si="45"/>
        <v>109.36499999999999</v>
      </c>
      <c r="N994" t="str">
        <f t="shared" si="46"/>
        <v>Liberica</v>
      </c>
      <c r="O994" t="str">
        <f t="shared" si="47"/>
        <v>Light</v>
      </c>
      <c r="P994" t="str">
        <f>_xlfn.XLOOKUP(orders!C994,customers!$A$1:$A$1001,customers!$I$1:$I$1001,,0)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6">
        <f>INDEX(products!$A$1:$G$49,MATCH(orders!$D995,products!$A$1:$A$49,0),MATCH(L$1,products!$A$1:$G$1,0))</f>
        <v>12.95</v>
      </c>
      <c r="M995" s="6">
        <f t="shared" si="45"/>
        <v>77.699999999999989</v>
      </c>
      <c r="N995" t="str">
        <f t="shared" si="46"/>
        <v>Arabica</v>
      </c>
      <c r="O995" t="str">
        <f t="shared" si="47"/>
        <v>Light</v>
      </c>
      <c r="P995" t="str">
        <f>_xlfn.XLOOKUP(orders!C995,customers!$A$1:$A$1001,customers!$I$1:$I$1001,,0)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6">
        <f>INDEX(products!$A$1:$G$49,MATCH(orders!$D996,products!$A$1:$A$49,0),MATCH(L$1,products!$A$1:$G$1,0))</f>
        <v>2.9849999999999999</v>
      </c>
      <c r="M996" s="6">
        <f t="shared" si="45"/>
        <v>8.9550000000000001</v>
      </c>
      <c r="N996" t="str">
        <f t="shared" si="46"/>
        <v>Arabica</v>
      </c>
      <c r="O996" t="str">
        <f t="shared" si="47"/>
        <v>Dark</v>
      </c>
      <c r="P996" t="str">
        <f>_xlfn.XLOOKUP(orders!C996,customers!$A$1:$A$1001,customers!$I$1:$I$1001,,0)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6">
        <f>INDEX(products!$A$1:$G$49,MATCH(orders!$D997,products!$A$1:$A$49,0),MATCH(L$1,products!$A$1:$G$1,0))</f>
        <v>27.484999999999996</v>
      </c>
      <c r="M997" s="6">
        <f t="shared" si="45"/>
        <v>27.484999999999996</v>
      </c>
      <c r="N997" t="str">
        <f t="shared" si="46"/>
        <v>Robusta</v>
      </c>
      <c r="O997" t="str">
        <f t="shared" si="47"/>
        <v>Light</v>
      </c>
      <c r="P997" t="str">
        <f>_xlfn.XLOOKUP(orders!C997,customers!$A$1:$A$1001,customers!$I$1:$I$1001,,0)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6">
        <f>INDEX(products!$A$1:$G$49,MATCH(orders!$D998,products!$A$1:$A$49,0),MATCH(L$1,products!$A$1:$G$1,0))</f>
        <v>5.97</v>
      </c>
      <c r="M998" s="6">
        <f t="shared" si="45"/>
        <v>29.849999999999998</v>
      </c>
      <c r="N998" t="str">
        <f t="shared" si="46"/>
        <v>Robusta</v>
      </c>
      <c r="O998" t="str">
        <f t="shared" si="47"/>
        <v>Medium</v>
      </c>
      <c r="P998" t="str">
        <f>_xlfn.XLOOKUP(orders!C998,customers!$A$1:$A$1001,customers!$I$1:$I$1001,,0)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6">
        <f>INDEX(products!$A$1:$G$49,MATCH(orders!$D999,products!$A$1:$A$49,0),MATCH(L$1,products!$A$1:$G$1,0))</f>
        <v>6.75</v>
      </c>
      <c r="M999" s="6">
        <f t="shared" si="45"/>
        <v>27</v>
      </c>
      <c r="N999" t="str">
        <f t="shared" si="46"/>
        <v>Arabica</v>
      </c>
      <c r="O999" t="str">
        <f t="shared" si="47"/>
        <v>Medium</v>
      </c>
      <c r="P999" t="str">
        <f>_xlfn.XLOOKUP(orders!C999,customers!$A$1:$A$1001,customers!$I$1:$I$1001,,0)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6">
        <f>INDEX(products!$A$1:$G$49,MATCH(orders!$D1000,products!$A$1:$A$49,0),MATCH(L$1,products!$A$1:$G$1,0))</f>
        <v>9.9499999999999993</v>
      </c>
      <c r="M1000" s="6">
        <f t="shared" si="45"/>
        <v>9.9499999999999993</v>
      </c>
      <c r="N1000" t="str">
        <f t="shared" si="46"/>
        <v>Arabica</v>
      </c>
      <c r="O1000" t="str">
        <f t="shared" si="47"/>
        <v>Dark</v>
      </c>
      <c r="P1000" t="str">
        <f>_xlfn.XLOOKUP(orders!C1000,customers!$A$1:$A$1001,customers!$I$1:$I$1001,,0)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6">
        <f>INDEX(products!$A$1:$G$49,MATCH(orders!$D1001,products!$A$1:$A$49,0),MATCH(L$1,products!$A$1:$G$1,0))</f>
        <v>4.125</v>
      </c>
      <c r="M1001" s="6">
        <f t="shared" si="45"/>
        <v>12.375</v>
      </c>
      <c r="N1001" t="str">
        <f t="shared" si="46"/>
        <v>Excelsa</v>
      </c>
      <c r="O1001" t="str">
        <f t="shared" si="47"/>
        <v>Medium</v>
      </c>
      <c r="P1001" t="str">
        <f>_xlfn.XLOOKUP(orders!C1001,customers!$A$1:$A$1001,customers!$I$1:$I$1001,,0)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0"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Sabira K.M</dc:creator>
  <cp:keywords/>
  <dc:description/>
  <cp:lastModifiedBy>SAFUWAN ASHRAF</cp:lastModifiedBy>
  <cp:revision/>
  <dcterms:created xsi:type="dcterms:W3CDTF">2022-11-26T09:51:45Z</dcterms:created>
  <dcterms:modified xsi:type="dcterms:W3CDTF">2024-10-02T06:31:42Z</dcterms:modified>
  <cp:category/>
  <cp:contentStatus/>
</cp:coreProperties>
</file>