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8" l="1"/>
  <c r="U19" i="8"/>
  <c r="U17" i="8"/>
  <c r="O13" i="8"/>
  <c r="O12" i="8"/>
  <c r="M9" i="8"/>
  <c r="M8" i="8"/>
  <c r="M7" i="8"/>
  <c r="L17" i="8"/>
  <c r="K10" i="8"/>
  <c r="H13" i="8"/>
  <c r="C13" i="8"/>
  <c r="G14" i="7"/>
  <c r="E11" i="7"/>
  <c r="E10" i="7"/>
  <c r="E9" i="7"/>
  <c r="E6" i="7"/>
  <c r="N11" i="7"/>
  <c r="M11" i="7"/>
  <c r="E15" i="7" l="1"/>
  <c r="K5" i="7" l="1"/>
  <c r="F8" i="3"/>
  <c r="L3" i="3"/>
  <c r="L2" i="3"/>
  <c r="K3" i="3"/>
  <c r="K2" i="3"/>
  <c r="J3" i="3"/>
  <c r="J2" i="3"/>
  <c r="I3" i="3"/>
  <c r="I2" i="3"/>
  <c r="H12" i="1"/>
  <c r="K5" i="1"/>
  <c r="K4" i="1"/>
</calcChain>
</file>

<file path=xl/sharedStrings.xml><?xml version="1.0" encoding="utf-8"?>
<sst xmlns="http://schemas.openxmlformats.org/spreadsheetml/2006/main" count="221" uniqueCount="67">
  <si>
    <t>A</t>
  </si>
  <si>
    <t>B</t>
  </si>
  <si>
    <t>C</t>
  </si>
  <si>
    <t>D</t>
  </si>
  <si>
    <t>Total</t>
  </si>
  <si>
    <t>Purchased</t>
  </si>
  <si>
    <t>Not purchased</t>
  </si>
  <si>
    <t>actual</t>
  </si>
  <si>
    <t>expected</t>
  </si>
  <si>
    <t>Manure A Manure B Manure C</t>
  </si>
  <si>
    <t>Low sound 3.1 3.6 3.4</t>
  </si>
  <si>
    <t>3.6 3.2 3.9</t>
  </si>
  <si>
    <t>2.8 3.9 3.9</t>
  </si>
  <si>
    <t>3.0 3.7 3.1</t>
  </si>
  <si>
    <t>High sound 2.8 3.2 4.1</t>
  </si>
  <si>
    <t>2.3 4.1 3.4</t>
  </si>
  <si>
    <t>3.2 3.9 3.9</t>
  </si>
  <si>
    <t>3.2 3.3 3.6</t>
  </si>
  <si>
    <t>Manure A</t>
  </si>
  <si>
    <t>Manure B</t>
  </si>
  <si>
    <t>Manure C</t>
  </si>
  <si>
    <t>Low Sound</t>
  </si>
  <si>
    <t>High Sound</t>
  </si>
  <si>
    <t>Anova: Two-Factor With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</si>
  <si>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</si>
  <si>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</si>
  <si>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</si>
  <si>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</si>
  <si>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</si>
  <si>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</si>
  <si>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</si>
  <si>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</si>
  <si>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</si>
  <si>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</si>
  <si>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</si>
  <si>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</si>
  <si>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</si>
  <si>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</si>
  <si>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</si>
  <si>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</si>
  <si>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</si>
  <si>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Post Graduate</t>
  </si>
  <si>
    <t>Graduate</t>
  </si>
  <si>
    <t>High School</t>
  </si>
  <si>
    <t>Below High School</t>
  </si>
  <si>
    <t>Doesn't read</t>
  </si>
  <si>
    <t>Reader</t>
  </si>
  <si>
    <t>Age</t>
  </si>
  <si>
    <t>35-55yrs</t>
  </si>
  <si>
    <t>20-35 yrs</t>
  </si>
  <si>
    <t>55 and above</t>
  </si>
  <si>
    <t>City A</t>
  </si>
  <si>
    <t>City B</t>
  </si>
  <si>
    <t>Company 1</t>
  </si>
  <si>
    <t>Company 2</t>
  </si>
  <si>
    <t>Company 3</t>
  </si>
  <si>
    <t>Company 4</t>
  </si>
  <si>
    <t>20-35 yrs.</t>
  </si>
  <si>
    <t>70 120 110 101 88 83 95 98 107 100 </t>
  </si>
  <si>
    <t>100 </t>
  </si>
  <si>
    <t>Drug A</t>
  </si>
  <si>
    <t>Drug B</t>
  </si>
  <si>
    <t>November</t>
  </si>
  <si>
    <t>December</t>
  </si>
  <si>
    <t>January</t>
  </si>
  <si>
    <t>Low sound</t>
  </si>
  <si>
    <t>High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</si>
</sst>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5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Border="1" applyAlignment="1"/>
    <xf numFmtId="0" fontId="2" fillId="0" borderId="6" xfId="0" applyFont="1" applyFill="1" applyBorder="1" applyAlignment="1">
      <alignment horizontal="right"/>
    </xf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8"/>
  <sheetViews>
    <sheetView topLeftCell="B1" workbookViewId="0">
      <selection activeCell="L10" sqref="L10:N18"/>
    </sheetView>
  </sheetViews>
  <sheetFormatPr defaultRowHeight="15" x14ac:dyDescent="0.25"/>
  <cols>
    <col min="12" max="12" width="9.5703125" bestFit="1" customWidth="1"/>
  </cols>
  <sheetData>
    <row r="1" spans="3:15" x14ac:dyDescent="0.25">
      <c r="E1" t="s">
        <v>7</v>
      </c>
      <c r="K1" t="s">
        <v>8</v>
      </c>
    </row>
    <row r="2" spans="3:15" x14ac:dyDescent="0.25">
      <c r="C2" s="1"/>
      <c r="D2" s="15" t="s">
        <v>1</v>
      </c>
      <c r="E2" s="15" t="s">
        <v>2</v>
      </c>
      <c r="F2" s="15" t="s">
        <v>3</v>
      </c>
      <c r="G2" s="15" t="s">
        <v>4</v>
      </c>
      <c r="H2" s="5"/>
      <c r="J2" s="1"/>
      <c r="K2" s="15" t="s">
        <v>1</v>
      </c>
      <c r="L2" s="15" t="s">
        <v>2</v>
      </c>
      <c r="M2" s="15" t="s">
        <v>3</v>
      </c>
      <c r="N2" s="15" t="s">
        <v>4</v>
      </c>
      <c r="O2" s="5"/>
    </row>
    <row r="3" spans="3:15" x14ac:dyDescent="0.25">
      <c r="C3" s="2" t="s">
        <v>0</v>
      </c>
      <c r="D3" s="16"/>
      <c r="E3" s="16"/>
      <c r="F3" s="16"/>
      <c r="G3" s="16"/>
      <c r="H3" s="6"/>
      <c r="J3" s="2" t="s">
        <v>0</v>
      </c>
      <c r="K3" s="16"/>
      <c r="L3" s="16"/>
      <c r="M3" s="16"/>
      <c r="N3" s="16"/>
      <c r="O3" s="6"/>
    </row>
    <row r="4" spans="3:15" ht="30" x14ac:dyDescent="0.25">
      <c r="C4" s="3" t="s">
        <v>5</v>
      </c>
      <c r="D4" s="4">
        <v>35</v>
      </c>
      <c r="E4" s="4">
        <v>45</v>
      </c>
      <c r="F4" s="4">
        <v>47</v>
      </c>
      <c r="G4" s="4">
        <v>50</v>
      </c>
      <c r="H4" s="4">
        <v>177</v>
      </c>
      <c r="J4" s="3" t="s">
        <v>5</v>
      </c>
      <c r="K4" s="4">
        <f>H4*D6/H6</f>
        <v>44.25</v>
      </c>
      <c r="L4" s="4">
        <v>44.25</v>
      </c>
      <c r="M4" s="4">
        <v>44.25</v>
      </c>
      <c r="N4" s="4">
        <v>44.25</v>
      </c>
      <c r="O4" s="4">
        <v>177</v>
      </c>
    </row>
    <row r="5" spans="3:15" ht="45" x14ac:dyDescent="0.25">
      <c r="C5" s="3" t="s">
        <v>6</v>
      </c>
      <c r="D5" s="4">
        <v>65</v>
      </c>
      <c r="E5" s="4">
        <v>55</v>
      </c>
      <c r="F5" s="4">
        <v>53</v>
      </c>
      <c r="G5" s="4">
        <v>50</v>
      </c>
      <c r="H5" s="4">
        <v>223</v>
      </c>
      <c r="J5" s="3" t="s">
        <v>6</v>
      </c>
      <c r="K5" s="4">
        <f>H5*D6/H6</f>
        <v>55.75</v>
      </c>
      <c r="L5" s="4">
        <v>55.75</v>
      </c>
      <c r="M5" s="4">
        <v>55.75</v>
      </c>
      <c r="N5" s="4">
        <v>55.75</v>
      </c>
      <c r="O5" s="4">
        <v>223</v>
      </c>
    </row>
    <row r="6" spans="3:15" x14ac:dyDescent="0.25">
      <c r="C6" s="3" t="s">
        <v>4</v>
      </c>
      <c r="D6" s="4">
        <v>100</v>
      </c>
      <c r="E6" s="4">
        <v>100</v>
      </c>
      <c r="F6" s="4">
        <v>100</v>
      </c>
      <c r="G6" s="4">
        <v>100</v>
      </c>
      <c r="H6" s="4">
        <v>400</v>
      </c>
      <c r="J6" s="3" t="s">
        <v>4</v>
      </c>
      <c r="K6" s="4">
        <v>100</v>
      </c>
      <c r="L6" s="4">
        <v>100</v>
      </c>
      <c r="M6" s="4">
        <v>100</v>
      </c>
      <c r="N6" s="4">
        <v>100</v>
      </c>
      <c r="O6" s="4">
        <v>400</v>
      </c>
    </row>
    <row r="10" spans="3:15" ht="15.75" x14ac:dyDescent="0.25">
      <c r="L10" s="8" t="s">
        <v>9</v>
      </c>
    </row>
    <row r="11" spans="3:15" ht="15.75" x14ac:dyDescent="0.25">
      <c r="L11" s="8" t="s">
        <v>10</v>
      </c>
    </row>
    <row r="12" spans="3:15" ht="15.75" x14ac:dyDescent="0.25">
      <c r="H12">
        <f>CHITEST(D4:G5,K4:N5)</f>
        <v>0.16197005772379947</v>
      </c>
      <c r="L12" s="8" t="s">
        <v>11</v>
      </c>
    </row>
    <row r="13" spans="3:15" ht="15.75" x14ac:dyDescent="0.25">
      <c r="L13" s="8" t="s">
        <v>12</v>
      </c>
    </row>
    <row r="14" spans="3:15" ht="15.75" x14ac:dyDescent="0.25">
      <c r="L14" s="8" t="s">
        <v>13</v>
      </c>
    </row>
    <row r="15" spans="3:15" ht="15.75" x14ac:dyDescent="0.25">
      <c r="L15" s="8" t="s">
        <v>14</v>
      </c>
    </row>
    <row r="16" spans="3:15" ht="15.75" x14ac:dyDescent="0.25">
      <c r="L16" s="8" t="s">
        <v>15</v>
      </c>
    </row>
    <row r="17" spans="12:12" ht="15.75" x14ac:dyDescent="0.25">
      <c r="L17" s="8" t="s">
        <v>16</v>
      </c>
    </row>
    <row r="18" spans="12:12" ht="15.75" x14ac:dyDescent="0.25">
      <c r="L18" s="8" t="s">
        <v>17</v>
      </c>
    </row>
  </sheetData>
  <mergeCells count="8">
    <mergeCell ref="M2:M3"/>
    <mergeCell ref="N2:N3"/>
    <mergeCell ref="D2:D3"/>
    <mergeCell ref="E2:E3"/>
    <mergeCell ref="F2:F3"/>
    <mergeCell ref="G2:G3"/>
    <mergeCell ref="K2:K3"/>
    <mergeCell ref="L2:L3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topLeftCell="A20" workbookViewId="0">
      <selection activeCell="N7" sqref="N7"/>
    </sheetView>
  </sheetViews>
  <sheetFormatPr defaultRowHeight="15" x14ac:dyDescent="0.25"/>
  <cols>
    <col min="2" max="2" width="11.42578125" customWidth="1"/>
    <col min="3" max="3" width="9.5703125" customWidth="1"/>
    <col min="10" max="10" width="13.5703125" customWidth="1"/>
  </cols>
  <sheetData>
    <row r="1" spans="2:14" x14ac:dyDescent="0.25">
      <c r="C1" t="s">
        <v>18</v>
      </c>
      <c r="D1" t="s">
        <v>19</v>
      </c>
      <c r="E1" t="s">
        <v>20</v>
      </c>
    </row>
    <row r="2" spans="2:14" x14ac:dyDescent="0.25">
      <c r="B2" t="s">
        <v>21</v>
      </c>
      <c r="C2">
        <v>3.1</v>
      </c>
      <c r="D2">
        <v>3.6</v>
      </c>
      <c r="E2">
        <v>3.4</v>
      </c>
    </row>
    <row r="3" spans="2:14" x14ac:dyDescent="0.25">
      <c r="C3">
        <v>3.6</v>
      </c>
      <c r="D3">
        <v>3.2</v>
      </c>
      <c r="E3">
        <v>3.9</v>
      </c>
    </row>
    <row r="4" spans="2:14" x14ac:dyDescent="0.25">
      <c r="C4">
        <v>2.8</v>
      </c>
      <c r="D4">
        <v>3.9</v>
      </c>
      <c r="E4">
        <v>3.9</v>
      </c>
    </row>
    <row r="5" spans="2:14" x14ac:dyDescent="0.25">
      <c r="C5">
        <v>3</v>
      </c>
      <c r="D5">
        <v>3.7</v>
      </c>
      <c r="E5">
        <v>3.1</v>
      </c>
    </row>
    <row r="6" spans="2:14" x14ac:dyDescent="0.25">
      <c r="B6" t="s">
        <v>22</v>
      </c>
      <c r="C6">
        <v>2.8</v>
      </c>
      <c r="D6">
        <v>3.2</v>
      </c>
      <c r="E6">
        <v>4.0999999999999996</v>
      </c>
    </row>
    <row r="7" spans="2:14" x14ac:dyDescent="0.25">
      <c r="C7">
        <v>2.2999999999999998</v>
      </c>
      <c r="D7">
        <v>4.0999999999999996</v>
      </c>
      <c r="E7">
        <v>3.4</v>
      </c>
    </row>
    <row r="8" spans="2:14" x14ac:dyDescent="0.25">
      <c r="C8">
        <v>3.2</v>
      </c>
      <c r="D8">
        <v>3.9</v>
      </c>
      <c r="E8">
        <v>3.9</v>
      </c>
    </row>
    <row r="9" spans="2:14" x14ac:dyDescent="0.25">
      <c r="C9">
        <v>3.2</v>
      </c>
      <c r="D9">
        <v>3.3</v>
      </c>
      <c r="E9">
        <v>3.6</v>
      </c>
    </row>
    <row r="12" spans="2:14" x14ac:dyDescent="0.25">
      <c r="J12" t="s">
        <v>23</v>
      </c>
    </row>
    <row r="14" spans="2:14" x14ac:dyDescent="0.25">
      <c r="J14" t="s">
        <v>24</v>
      </c>
      <c r="K14" t="s">
        <v>18</v>
      </c>
      <c r="L14" t="s">
        <v>19</v>
      </c>
      <c r="M14" t="s">
        <v>20</v>
      </c>
      <c r="N14" t="s">
        <v>4</v>
      </c>
    </row>
    <row r="15" spans="2:14" ht="15.75" thickBot="1" x14ac:dyDescent="0.3">
      <c r="J15" s="10" t="s">
        <v>21</v>
      </c>
      <c r="K15" s="10"/>
      <c r="L15" s="10"/>
      <c r="M15" s="10"/>
      <c r="N15" s="10"/>
    </row>
    <row r="16" spans="2:14" x14ac:dyDescent="0.25">
      <c r="J16" s="9" t="s">
        <v>25</v>
      </c>
      <c r="K16" s="9">
        <v>4</v>
      </c>
      <c r="L16" s="9">
        <v>4</v>
      </c>
      <c r="M16" s="9">
        <v>4</v>
      </c>
      <c r="N16" s="9">
        <v>12</v>
      </c>
    </row>
    <row r="17" spans="10:14" x14ac:dyDescent="0.25">
      <c r="J17" s="9" t="s">
        <v>26</v>
      </c>
      <c r="K17" s="9">
        <v>12.5</v>
      </c>
      <c r="L17" s="9">
        <v>14.400000000000002</v>
      </c>
      <c r="M17" s="9">
        <v>14.299999999999999</v>
      </c>
      <c r="N17" s="9">
        <v>41.199999999999996</v>
      </c>
    </row>
    <row r="18" spans="10:14" x14ac:dyDescent="0.25">
      <c r="J18" s="9" t="s">
        <v>27</v>
      </c>
      <c r="K18" s="9">
        <v>3.125</v>
      </c>
      <c r="L18" s="9">
        <v>3.6000000000000005</v>
      </c>
      <c r="M18" s="9">
        <v>3.5749999999999997</v>
      </c>
      <c r="N18" s="9">
        <v>3.4333333333333331</v>
      </c>
    </row>
    <row r="19" spans="10:14" x14ac:dyDescent="0.25">
      <c r="J19" s="9" t="s">
        <v>28</v>
      </c>
      <c r="K19" s="9">
        <v>0.1158333333333334</v>
      </c>
      <c r="L19" s="9">
        <v>8.6666666666666614E-2</v>
      </c>
      <c r="M19" s="9">
        <v>0.15583333333333327</v>
      </c>
      <c r="N19" s="9">
        <v>0.14969696969697308</v>
      </c>
    </row>
    <row r="20" spans="10:14" x14ac:dyDescent="0.25">
      <c r="J20" s="9"/>
      <c r="K20" s="9"/>
      <c r="L20" s="9"/>
      <c r="M20" s="9"/>
      <c r="N20" s="9"/>
    </row>
    <row r="21" spans="10:14" ht="15.75" thickBot="1" x14ac:dyDescent="0.3">
      <c r="J21" s="10" t="s">
        <v>22</v>
      </c>
      <c r="K21" s="10"/>
      <c r="L21" s="10"/>
      <c r="M21" s="10"/>
      <c r="N21" s="10"/>
    </row>
    <row r="22" spans="10:14" x14ac:dyDescent="0.25">
      <c r="J22" s="9" t="s">
        <v>25</v>
      </c>
      <c r="K22" s="9">
        <v>4</v>
      </c>
      <c r="L22" s="9">
        <v>4</v>
      </c>
      <c r="M22" s="9">
        <v>4</v>
      </c>
      <c r="N22" s="9">
        <v>12</v>
      </c>
    </row>
    <row r="23" spans="10:14" x14ac:dyDescent="0.25">
      <c r="J23" s="9" t="s">
        <v>26</v>
      </c>
      <c r="K23" s="9">
        <v>11.5</v>
      </c>
      <c r="L23" s="9">
        <v>14.5</v>
      </c>
      <c r="M23" s="9">
        <v>15</v>
      </c>
      <c r="N23" s="9">
        <v>40.999999999999993</v>
      </c>
    </row>
    <row r="24" spans="10:14" x14ac:dyDescent="0.25">
      <c r="J24" s="9" t="s">
        <v>27</v>
      </c>
      <c r="K24" s="9">
        <v>2.875</v>
      </c>
      <c r="L24" s="9">
        <v>3.625</v>
      </c>
      <c r="M24" s="9">
        <v>3.75</v>
      </c>
      <c r="N24" s="9">
        <v>3.4166666666666661</v>
      </c>
    </row>
    <row r="25" spans="10:14" x14ac:dyDescent="0.25">
      <c r="J25" s="9" t="s">
        <v>28</v>
      </c>
      <c r="K25" s="9">
        <v>0.1824999999999998</v>
      </c>
      <c r="L25" s="9">
        <v>0.19583333333333286</v>
      </c>
      <c r="M25" s="9">
        <v>9.6666666666666581E-2</v>
      </c>
      <c r="N25" s="9">
        <v>0.2924242424242452</v>
      </c>
    </row>
    <row r="26" spans="10:14" x14ac:dyDescent="0.25">
      <c r="J26" s="9"/>
      <c r="K26" s="9"/>
      <c r="L26" s="9"/>
      <c r="M26" s="9"/>
      <c r="N26" s="9"/>
    </row>
    <row r="27" spans="10:14" ht="15.75" thickBot="1" x14ac:dyDescent="0.3">
      <c r="J27" s="10" t="s">
        <v>4</v>
      </c>
      <c r="K27" s="10"/>
      <c r="L27" s="10"/>
      <c r="M27" s="10"/>
    </row>
    <row r="28" spans="10:14" x14ac:dyDescent="0.25">
      <c r="J28" s="9" t="s">
        <v>25</v>
      </c>
      <c r="K28" s="9">
        <v>8</v>
      </c>
      <c r="L28" s="9">
        <v>8</v>
      </c>
      <c r="M28" s="9">
        <v>8</v>
      </c>
    </row>
    <row r="29" spans="10:14" x14ac:dyDescent="0.25">
      <c r="J29" s="9" t="s">
        <v>26</v>
      </c>
      <c r="K29" s="9">
        <v>24</v>
      </c>
      <c r="L29" s="9">
        <v>28.900000000000002</v>
      </c>
      <c r="M29" s="9">
        <v>29.299999999999997</v>
      </c>
    </row>
    <row r="30" spans="10:14" x14ac:dyDescent="0.25">
      <c r="J30" s="9" t="s">
        <v>27</v>
      </c>
      <c r="K30" s="9">
        <v>3</v>
      </c>
      <c r="L30" s="9">
        <v>3.6125000000000003</v>
      </c>
      <c r="M30" s="9">
        <v>3.6624999999999996</v>
      </c>
    </row>
    <row r="31" spans="10:14" x14ac:dyDescent="0.25">
      <c r="J31" s="9" t="s">
        <v>28</v>
      </c>
      <c r="K31" s="9">
        <v>0.14571428571428516</v>
      </c>
      <c r="L31" s="9">
        <v>0.12124999999999993</v>
      </c>
      <c r="M31" s="9">
        <v>0.11696428571428563</v>
      </c>
    </row>
    <row r="32" spans="10:14" x14ac:dyDescent="0.25">
      <c r="J32" s="9"/>
      <c r="K32" s="9"/>
      <c r="L32" s="9"/>
      <c r="M32" s="9"/>
    </row>
    <row r="34" spans="10:16" ht="15.75" thickBot="1" x14ac:dyDescent="0.3">
      <c r="J34" t="s">
        <v>29</v>
      </c>
    </row>
    <row r="35" spans="10:16" x14ac:dyDescent="0.25">
      <c r="J35" s="12" t="s">
        <v>30</v>
      </c>
      <c r="K35" s="12" t="s">
        <v>31</v>
      </c>
      <c r="L35" s="12" t="s">
        <v>32</v>
      </c>
      <c r="M35" s="12" t="s">
        <v>33</v>
      </c>
      <c r="N35" s="12" t="s">
        <v>34</v>
      </c>
      <c r="O35" s="12" t="s">
        <v>35</v>
      </c>
      <c r="P35" s="12" t="s">
        <v>36</v>
      </c>
    </row>
    <row r="36" spans="10:16" x14ac:dyDescent="0.25">
      <c r="J36" s="9" t="s">
        <v>37</v>
      </c>
      <c r="K36" s="9">
        <v>1.6666666666669272E-3</v>
      </c>
      <c r="L36" s="9">
        <v>1</v>
      </c>
      <c r="M36" s="9">
        <v>1.6666666666669272E-3</v>
      </c>
      <c r="N36" s="9">
        <v>1.2000000000001877E-2</v>
      </c>
      <c r="O36" s="9">
        <v>0.91398265748428698</v>
      </c>
      <c r="P36" s="9">
        <v>4.4138734191705664</v>
      </c>
    </row>
    <row r="37" spans="10:16" x14ac:dyDescent="0.25">
      <c r="J37" s="9" t="s">
        <v>38</v>
      </c>
      <c r="K37" s="9">
        <v>2.1775000000000007</v>
      </c>
      <c r="L37" s="9">
        <v>2</v>
      </c>
      <c r="M37" s="9">
        <v>1.0887500000000003</v>
      </c>
      <c r="N37" s="9">
        <v>7.839000000000004</v>
      </c>
      <c r="O37" s="9">
        <v>3.559064941048024E-3</v>
      </c>
      <c r="P37" s="9">
        <v>3.5545571456617879</v>
      </c>
    </row>
    <row r="38" spans="10:16" x14ac:dyDescent="0.25">
      <c r="J38" s="9" t="s">
        <v>39</v>
      </c>
      <c r="K38" s="9">
        <v>0.18583333333333307</v>
      </c>
      <c r="L38" s="9">
        <v>2</v>
      </c>
      <c r="M38" s="9">
        <v>9.2916666666666536E-2</v>
      </c>
      <c r="N38" s="9">
        <v>0.66899999999999915</v>
      </c>
      <c r="O38" s="9">
        <v>0.52450368392211755</v>
      </c>
      <c r="P38" s="9">
        <v>3.5545571456617879</v>
      </c>
    </row>
    <row r="39" spans="10:16" x14ac:dyDescent="0.25">
      <c r="J39" s="9" t="s">
        <v>40</v>
      </c>
      <c r="K39" s="9">
        <v>2.4999999999999996</v>
      </c>
      <c r="L39" s="9">
        <v>18</v>
      </c>
      <c r="M39" s="9">
        <v>0.13888888888888887</v>
      </c>
      <c r="N39" s="9"/>
      <c r="O39" s="9"/>
      <c r="P39" s="9"/>
    </row>
    <row r="40" spans="10:16" x14ac:dyDescent="0.25">
      <c r="J40" s="9"/>
      <c r="K40" s="9"/>
      <c r="L40" s="9"/>
      <c r="M40" s="9"/>
      <c r="N40" s="9"/>
      <c r="O40" s="9"/>
      <c r="P40" s="9"/>
    </row>
    <row r="41" spans="10:16" ht="15.75" thickBot="1" x14ac:dyDescent="0.3">
      <c r="J41" s="11" t="s">
        <v>4</v>
      </c>
      <c r="K41" s="11">
        <v>4.8650000000000002</v>
      </c>
      <c r="L41" s="11">
        <v>23</v>
      </c>
      <c r="M41" s="11"/>
      <c r="N41" s="11"/>
      <c r="O41" s="11"/>
      <c r="P4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I5" sqref="I5"/>
    </sheetView>
  </sheetViews>
  <sheetFormatPr defaultRowHeight="15" x14ac:dyDescent="0.25"/>
  <cols>
    <col min="9" max="12" width="14.85546875" bestFit="1" customWidth="1"/>
  </cols>
  <sheetData>
    <row r="1" spans="1:13" ht="45" x14ac:dyDescent="0.25">
      <c r="B1" s="4" t="s">
        <v>41</v>
      </c>
      <c r="C1" s="4" t="s">
        <v>42</v>
      </c>
      <c r="D1" s="4" t="s">
        <v>43</v>
      </c>
      <c r="E1" s="4" t="s">
        <v>44</v>
      </c>
      <c r="F1" s="4" t="s">
        <v>4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</v>
      </c>
    </row>
    <row r="2" spans="1:13" ht="30" x14ac:dyDescent="0.25">
      <c r="A2" s="4" t="s">
        <v>45</v>
      </c>
      <c r="B2" s="4">
        <v>22</v>
      </c>
      <c r="C2" s="4">
        <v>40</v>
      </c>
      <c r="D2" s="4">
        <v>19</v>
      </c>
      <c r="E2" s="4">
        <v>26</v>
      </c>
      <c r="F2" s="4">
        <v>107</v>
      </c>
      <c r="H2" s="4" t="s">
        <v>45</v>
      </c>
      <c r="I2" s="4">
        <f>F2*B4/F4</f>
        <v>33.810408921933089</v>
      </c>
      <c r="J2" s="4">
        <f>F2*C4/F4</f>
        <v>38.583643122676577</v>
      </c>
      <c r="K2" s="4">
        <f>F2*D4/F4</f>
        <v>16.308550185873607</v>
      </c>
      <c r="L2" s="4">
        <f>E2*E4/F4</f>
        <v>4.4460966542750926</v>
      </c>
      <c r="M2" s="4">
        <v>107</v>
      </c>
    </row>
    <row r="3" spans="1:13" x14ac:dyDescent="0.25">
      <c r="A3" s="4" t="s">
        <v>46</v>
      </c>
      <c r="B3" s="4">
        <v>63</v>
      </c>
      <c r="C3" s="4">
        <v>57</v>
      </c>
      <c r="D3" s="4">
        <v>22</v>
      </c>
      <c r="E3" s="4">
        <v>20</v>
      </c>
      <c r="F3" s="4">
        <v>162</v>
      </c>
      <c r="H3" s="4" t="s">
        <v>46</v>
      </c>
      <c r="I3" s="4">
        <f>F3*B4/F4</f>
        <v>51.189591078066911</v>
      </c>
      <c r="J3" s="4">
        <f>F3*C4/F4</f>
        <v>58.416356877323423</v>
      </c>
      <c r="K3" s="4">
        <f>F3*E4/F4</f>
        <v>27.702602230483272</v>
      </c>
      <c r="L3" s="4">
        <f>F3*E4/F4</f>
        <v>27.702602230483272</v>
      </c>
      <c r="M3" s="4">
        <v>162</v>
      </c>
    </row>
    <row r="4" spans="1:13" x14ac:dyDescent="0.25">
      <c r="A4" s="4" t="s">
        <v>4</v>
      </c>
      <c r="B4" s="4">
        <v>85</v>
      </c>
      <c r="C4" s="4">
        <v>97</v>
      </c>
      <c r="D4" s="4">
        <v>41</v>
      </c>
      <c r="E4" s="4">
        <v>46</v>
      </c>
      <c r="F4" s="4">
        <v>269</v>
      </c>
      <c r="H4" s="4" t="s">
        <v>4</v>
      </c>
      <c r="I4" s="4">
        <v>85</v>
      </c>
      <c r="J4" s="4">
        <v>97</v>
      </c>
      <c r="K4" s="4">
        <v>41</v>
      </c>
      <c r="L4" s="4">
        <v>46</v>
      </c>
      <c r="M4" s="4">
        <v>269</v>
      </c>
    </row>
    <row r="8" spans="1:13" x14ac:dyDescent="0.25">
      <c r="F8">
        <f>CHITEST(B2:E3,I2:L3)</f>
        <v>8.3951161212049691E-25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1" workbookViewId="0">
      <selection activeCell="O9" sqref="O9"/>
    </sheetView>
  </sheetViews>
  <sheetFormatPr defaultRowHeight="15" x14ac:dyDescent="0.25"/>
  <cols>
    <col min="1" max="1" width="13.85546875" customWidth="1"/>
  </cols>
  <sheetData>
    <row r="1" spans="1:11" x14ac:dyDescent="0.25">
      <c r="A1" t="s">
        <v>47</v>
      </c>
      <c r="B1" t="s">
        <v>51</v>
      </c>
      <c r="C1" t="s">
        <v>52</v>
      </c>
    </row>
    <row r="2" spans="1:11" x14ac:dyDescent="0.25">
      <c r="A2" t="s">
        <v>49</v>
      </c>
      <c r="B2">
        <v>886</v>
      </c>
      <c r="C2">
        <v>926</v>
      </c>
    </row>
    <row r="3" spans="1:11" x14ac:dyDescent="0.25">
      <c r="B3">
        <v>824</v>
      </c>
      <c r="C3">
        <v>901</v>
      </c>
    </row>
    <row r="4" spans="1:11" x14ac:dyDescent="0.25">
      <c r="B4">
        <v>846</v>
      </c>
      <c r="C4">
        <v>900</v>
      </c>
    </row>
    <row r="5" spans="1:11" x14ac:dyDescent="0.25">
      <c r="B5">
        <v>855</v>
      </c>
      <c r="C5">
        <v>895</v>
      </c>
    </row>
    <row r="6" spans="1:11" x14ac:dyDescent="0.25">
      <c r="A6" t="s">
        <v>48</v>
      </c>
      <c r="B6">
        <v>790</v>
      </c>
      <c r="C6">
        <v>813</v>
      </c>
    </row>
    <row r="7" spans="1:11" x14ac:dyDescent="0.25">
      <c r="B7">
        <v>806</v>
      </c>
      <c r="C7">
        <v>820</v>
      </c>
      <c r="H7" t="s">
        <v>23</v>
      </c>
    </row>
    <row r="8" spans="1:11" x14ac:dyDescent="0.25">
      <c r="B8">
        <v>811</v>
      </c>
      <c r="C8">
        <v>801</v>
      </c>
    </row>
    <row r="9" spans="1:11" x14ac:dyDescent="0.25">
      <c r="B9">
        <v>800</v>
      </c>
      <c r="C9">
        <v>809</v>
      </c>
      <c r="H9" t="s">
        <v>24</v>
      </c>
      <c r="I9" t="s">
        <v>51</v>
      </c>
      <c r="J9" t="s">
        <v>52</v>
      </c>
      <c r="K9" t="s">
        <v>4</v>
      </c>
    </row>
    <row r="10" spans="1:11" ht="15.75" thickBot="1" x14ac:dyDescent="0.3">
      <c r="A10" t="s">
        <v>50</v>
      </c>
      <c r="B10">
        <v>910</v>
      </c>
      <c r="C10">
        <v>902</v>
      </c>
      <c r="H10" s="10" t="s">
        <v>49</v>
      </c>
      <c r="I10" s="10"/>
      <c r="J10" s="10"/>
      <c r="K10" s="10"/>
    </row>
    <row r="11" spans="1:11" x14ac:dyDescent="0.25">
      <c r="B11">
        <v>915</v>
      </c>
      <c r="C11">
        <v>919</v>
      </c>
      <c r="H11" s="9" t="s">
        <v>25</v>
      </c>
      <c r="I11" s="9">
        <v>4</v>
      </c>
      <c r="J11" s="9">
        <v>4</v>
      </c>
      <c r="K11" s="9">
        <v>8</v>
      </c>
    </row>
    <row r="12" spans="1:11" x14ac:dyDescent="0.25">
      <c r="B12">
        <v>896</v>
      </c>
      <c r="C12">
        <v>919</v>
      </c>
      <c r="H12" s="9" t="s">
        <v>26</v>
      </c>
      <c r="I12" s="9">
        <v>3411</v>
      </c>
      <c r="J12" s="9">
        <v>3622</v>
      </c>
      <c r="K12" s="9">
        <v>7033</v>
      </c>
    </row>
    <row r="13" spans="1:11" x14ac:dyDescent="0.25">
      <c r="B13">
        <v>899</v>
      </c>
      <c r="C13">
        <v>900</v>
      </c>
      <c r="H13" s="9" t="s">
        <v>27</v>
      </c>
      <c r="I13" s="9">
        <v>852.75</v>
      </c>
      <c r="J13" s="9">
        <v>905.5</v>
      </c>
      <c r="K13" s="9">
        <v>879.125</v>
      </c>
    </row>
    <row r="14" spans="1:11" x14ac:dyDescent="0.25">
      <c r="H14" s="9" t="s">
        <v>28</v>
      </c>
      <c r="I14" s="9">
        <v>660.91666666666663</v>
      </c>
      <c r="J14" s="9">
        <v>193.66666666666666</v>
      </c>
      <c r="K14" s="9">
        <v>1161.2678571428571</v>
      </c>
    </row>
    <row r="15" spans="1:11" x14ac:dyDescent="0.25">
      <c r="H15" s="9"/>
      <c r="I15" s="9"/>
      <c r="J15" s="9"/>
      <c r="K15" s="9"/>
    </row>
    <row r="16" spans="1:11" ht="15.75" thickBot="1" x14ac:dyDescent="0.3">
      <c r="H16" s="10" t="s">
        <v>48</v>
      </c>
      <c r="I16" s="10"/>
      <c r="J16" s="10"/>
      <c r="K16" s="10"/>
    </row>
    <row r="17" spans="8:12" x14ac:dyDescent="0.25">
      <c r="H17" s="9" t="s">
        <v>25</v>
      </c>
      <c r="I17" s="9">
        <v>4</v>
      </c>
      <c r="J17" s="9">
        <v>4</v>
      </c>
      <c r="K17" s="9">
        <v>8</v>
      </c>
    </row>
    <row r="18" spans="8:12" x14ac:dyDescent="0.25">
      <c r="H18" s="9" t="s">
        <v>26</v>
      </c>
      <c r="I18" s="9">
        <v>3207</v>
      </c>
      <c r="J18" s="9">
        <v>3243</v>
      </c>
      <c r="K18" s="9">
        <v>6450</v>
      </c>
    </row>
    <row r="19" spans="8:12" x14ac:dyDescent="0.25">
      <c r="H19" s="9" t="s">
        <v>27</v>
      </c>
      <c r="I19" s="9">
        <v>801.75</v>
      </c>
      <c r="J19" s="9">
        <v>810.75</v>
      </c>
      <c r="K19" s="9">
        <v>806.25</v>
      </c>
    </row>
    <row r="20" spans="8:12" x14ac:dyDescent="0.25">
      <c r="H20" s="9" t="s">
        <v>28</v>
      </c>
      <c r="I20" s="9">
        <v>81.583333333333329</v>
      </c>
      <c r="J20" s="9">
        <v>62.916666666666664</v>
      </c>
      <c r="K20" s="9">
        <v>85.071428571428569</v>
      </c>
    </row>
    <row r="21" spans="8:12" x14ac:dyDescent="0.25">
      <c r="H21" s="9"/>
      <c r="I21" s="9"/>
      <c r="J21" s="9"/>
      <c r="K21" s="9"/>
    </row>
    <row r="22" spans="8:12" ht="15.75" thickBot="1" x14ac:dyDescent="0.3">
      <c r="H22" s="10" t="s">
        <v>50</v>
      </c>
      <c r="I22" s="10"/>
      <c r="J22" s="10"/>
      <c r="K22" s="10"/>
    </row>
    <row r="23" spans="8:12" x14ac:dyDescent="0.25">
      <c r="H23" s="9" t="s">
        <v>25</v>
      </c>
      <c r="I23" s="9">
        <v>4</v>
      </c>
      <c r="J23" s="9">
        <v>4</v>
      </c>
      <c r="K23" s="9">
        <v>8</v>
      </c>
    </row>
    <row r="24" spans="8:12" x14ac:dyDescent="0.25">
      <c r="H24" s="9" t="s">
        <v>26</v>
      </c>
      <c r="I24" s="9">
        <v>3620</v>
      </c>
      <c r="J24" s="9">
        <v>3640</v>
      </c>
      <c r="K24" s="9">
        <v>7260</v>
      </c>
    </row>
    <row r="25" spans="8:12" x14ac:dyDescent="0.25">
      <c r="H25" s="9" t="s">
        <v>27</v>
      </c>
      <c r="I25" s="9">
        <v>905</v>
      </c>
      <c r="J25" s="9">
        <v>910</v>
      </c>
      <c r="K25" s="9">
        <v>907.5</v>
      </c>
    </row>
    <row r="26" spans="8:12" x14ac:dyDescent="0.25">
      <c r="H26" s="9" t="s">
        <v>28</v>
      </c>
      <c r="I26" s="9">
        <v>80.666666666666671</v>
      </c>
      <c r="J26" s="9">
        <v>108.66666666666667</v>
      </c>
      <c r="K26" s="9">
        <v>88.285714285714292</v>
      </c>
    </row>
    <row r="27" spans="8:12" x14ac:dyDescent="0.25">
      <c r="H27" s="9"/>
      <c r="I27" s="9"/>
      <c r="J27" s="9"/>
      <c r="K27" s="9"/>
    </row>
    <row r="28" spans="8:12" ht="15.75" thickBot="1" x14ac:dyDescent="0.3">
      <c r="H28" s="10" t="s">
        <v>4</v>
      </c>
      <c r="I28" s="10"/>
      <c r="J28" s="10"/>
      <c r="K28" s="10"/>
      <c r="L28" s="10"/>
    </row>
    <row r="29" spans="8:12" x14ac:dyDescent="0.25">
      <c r="H29" s="9" t="s">
        <v>25</v>
      </c>
      <c r="I29" s="9">
        <v>12</v>
      </c>
      <c r="J29" s="9">
        <v>12</v>
      </c>
      <c r="K29" s="9"/>
      <c r="L29" s="9"/>
    </row>
    <row r="30" spans="8:12" x14ac:dyDescent="0.25">
      <c r="H30" s="9" t="s">
        <v>26</v>
      </c>
      <c r="I30" s="9">
        <v>10238</v>
      </c>
      <c r="J30" s="9">
        <v>10505</v>
      </c>
      <c r="K30" s="9"/>
      <c r="L30" s="9"/>
    </row>
    <row r="31" spans="8:12" x14ac:dyDescent="0.25">
      <c r="H31" s="9" t="s">
        <v>27</v>
      </c>
      <c r="I31" s="9">
        <v>853.16666666666663</v>
      </c>
      <c r="J31" s="9">
        <v>875.41666666666663</v>
      </c>
      <c r="K31" s="9"/>
      <c r="L31" s="9"/>
    </row>
    <row r="32" spans="8:12" x14ac:dyDescent="0.25">
      <c r="H32" s="9" t="s">
        <v>28</v>
      </c>
      <c r="I32" s="9">
        <v>2162.878787878788</v>
      </c>
      <c r="J32" s="9">
        <v>2384.265151515152</v>
      </c>
      <c r="K32" s="9"/>
      <c r="L32" s="9"/>
    </row>
    <row r="33" spans="8:14" x14ac:dyDescent="0.25">
      <c r="H33" s="9"/>
      <c r="I33" s="9"/>
      <c r="J33" s="9"/>
      <c r="K33" s="9"/>
      <c r="L33" s="9"/>
    </row>
    <row r="35" spans="8:14" ht="15.75" thickBot="1" x14ac:dyDescent="0.3">
      <c r="H35" t="s">
        <v>29</v>
      </c>
    </row>
    <row r="36" spans="8:14" x14ac:dyDescent="0.25">
      <c r="H36" s="12" t="s">
        <v>30</v>
      </c>
      <c r="I36" s="12" t="s">
        <v>31</v>
      </c>
      <c r="J36" s="12" t="s">
        <v>32</v>
      </c>
      <c r="K36" s="12" t="s">
        <v>33</v>
      </c>
      <c r="L36" s="12" t="s">
        <v>34</v>
      </c>
      <c r="M36" s="12" t="s">
        <v>35</v>
      </c>
      <c r="N36" s="12" t="s">
        <v>36</v>
      </c>
    </row>
    <row r="37" spans="8:14" x14ac:dyDescent="0.25">
      <c r="H37" s="9" t="s">
        <v>37</v>
      </c>
      <c r="I37" s="9">
        <v>43646.583333333336</v>
      </c>
      <c r="J37" s="9">
        <v>2</v>
      </c>
      <c r="K37" s="9">
        <v>21823.291666666668</v>
      </c>
      <c r="L37" s="9">
        <v>110.1800014024262</v>
      </c>
      <c r="M37" s="9">
        <v>7.9864193282714261E-11</v>
      </c>
      <c r="N37" s="9">
        <v>3.5545571456617879</v>
      </c>
    </row>
    <row r="38" spans="8:14" x14ac:dyDescent="0.25">
      <c r="H38" s="9" t="s">
        <v>38</v>
      </c>
      <c r="I38" s="9">
        <v>2970.3749999999927</v>
      </c>
      <c r="J38" s="9">
        <v>1</v>
      </c>
      <c r="K38" s="9">
        <v>2970.3749999999927</v>
      </c>
      <c r="L38" s="9">
        <v>14.99663417712639</v>
      </c>
      <c r="M38" s="9">
        <v>1.1156188522220929E-3</v>
      </c>
      <c r="N38" s="9">
        <v>4.4138734191705664</v>
      </c>
    </row>
    <row r="39" spans="8:14" x14ac:dyDescent="0.25">
      <c r="H39" s="9" t="s">
        <v>39</v>
      </c>
      <c r="I39" s="9">
        <v>2806.7500000000073</v>
      </c>
      <c r="J39" s="9">
        <v>2</v>
      </c>
      <c r="K39" s="9">
        <v>1403.3750000000036</v>
      </c>
      <c r="L39" s="9">
        <v>7.0852675127971567</v>
      </c>
      <c r="M39" s="9">
        <v>5.3743753282750988E-3</v>
      </c>
      <c r="N39" s="9">
        <v>3.5545571456617879</v>
      </c>
    </row>
    <row r="40" spans="8:14" x14ac:dyDescent="0.25">
      <c r="H40" s="9" t="s">
        <v>40</v>
      </c>
      <c r="I40" s="9">
        <v>3565.25</v>
      </c>
      <c r="J40" s="9">
        <v>18</v>
      </c>
      <c r="K40" s="9">
        <v>198.06944444444446</v>
      </c>
      <c r="L40" s="9"/>
      <c r="M40" s="9"/>
      <c r="N40" s="9"/>
    </row>
    <row r="41" spans="8:14" x14ac:dyDescent="0.25">
      <c r="H41" s="9"/>
      <c r="I41" s="9"/>
      <c r="J41" s="9"/>
      <c r="K41" s="9"/>
      <c r="L41" s="9"/>
      <c r="M41" s="9"/>
      <c r="N41" s="9"/>
    </row>
    <row r="42" spans="8:14" ht="15.75" thickBot="1" x14ac:dyDescent="0.3">
      <c r="H42" s="11" t="s">
        <v>4</v>
      </c>
      <c r="I42" s="11">
        <v>52988.958333333336</v>
      </c>
      <c r="J42" s="11">
        <v>23</v>
      </c>
      <c r="K42" s="11"/>
      <c r="L42" s="11"/>
      <c r="M42" s="11"/>
      <c r="N4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9"/>
  <sheetViews>
    <sheetView workbookViewId="0">
      <selection activeCell="N13" sqref="N13"/>
    </sheetView>
  </sheetViews>
  <sheetFormatPr defaultRowHeight="15" x14ac:dyDescent="0.25"/>
  <sheetData>
    <row r="6" spans="4:11" ht="30" x14ac:dyDescent="0.25">
      <c r="D6" s="3" t="s">
        <v>53</v>
      </c>
      <c r="E6" s="4">
        <v>20</v>
      </c>
      <c r="F6" s="4">
        <v>22</v>
      </c>
      <c r="G6" s="4">
        <v>19</v>
      </c>
      <c r="H6" s="4">
        <v>17</v>
      </c>
      <c r="I6" s="4"/>
      <c r="J6" s="4"/>
      <c r="K6" s="13">
        <v>19.5</v>
      </c>
    </row>
    <row r="7" spans="4:11" ht="30" x14ac:dyDescent="0.25">
      <c r="D7" s="3" t="s">
        <v>54</v>
      </c>
      <c r="E7" s="4">
        <v>17</v>
      </c>
      <c r="F7" s="4">
        <v>15</v>
      </c>
      <c r="G7" s="4">
        <v>18</v>
      </c>
      <c r="H7" s="4">
        <v>22</v>
      </c>
      <c r="I7" s="4"/>
      <c r="J7" s="4"/>
      <c r="K7" s="13">
        <v>18</v>
      </c>
    </row>
    <row r="8" spans="4:11" ht="30" x14ac:dyDescent="0.25">
      <c r="D8" s="3" t="s">
        <v>55</v>
      </c>
      <c r="E8" s="4">
        <v>16</v>
      </c>
      <c r="F8" s="4">
        <v>19</v>
      </c>
      <c r="G8" s="4">
        <v>18</v>
      </c>
      <c r="H8" s="4">
        <v>20</v>
      </c>
      <c r="I8" s="4">
        <v>17</v>
      </c>
      <c r="J8" s="4"/>
      <c r="K8" s="13">
        <v>18</v>
      </c>
    </row>
    <row r="9" spans="4:11" ht="30" x14ac:dyDescent="0.25">
      <c r="D9" s="3" t="s">
        <v>56</v>
      </c>
      <c r="E9" s="4">
        <v>18</v>
      </c>
      <c r="F9" s="4">
        <v>17</v>
      </c>
      <c r="G9" s="4">
        <v>17</v>
      </c>
      <c r="H9" s="4">
        <v>19</v>
      </c>
      <c r="I9" s="4">
        <v>15</v>
      </c>
      <c r="J9" s="4">
        <v>14</v>
      </c>
      <c r="K9" s="14">
        <v>16.66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2"/>
  <sheetViews>
    <sheetView topLeftCell="A18" workbookViewId="0">
      <selection activeCell="R13" sqref="R13"/>
    </sheetView>
  </sheetViews>
  <sheetFormatPr defaultRowHeight="15" x14ac:dyDescent="0.25"/>
  <cols>
    <col min="2" max="2" width="12.28515625" customWidth="1"/>
  </cols>
  <sheetData>
    <row r="3" spans="2:11" x14ac:dyDescent="0.25">
      <c r="B3" t="s">
        <v>47</v>
      </c>
      <c r="C3" t="s">
        <v>51</v>
      </c>
      <c r="D3" t="s">
        <v>52</v>
      </c>
    </row>
    <row r="4" spans="2:11" x14ac:dyDescent="0.25">
      <c r="B4" t="s">
        <v>57</v>
      </c>
      <c r="C4">
        <v>886</v>
      </c>
      <c r="D4">
        <v>926</v>
      </c>
    </row>
    <row r="5" spans="2:11" x14ac:dyDescent="0.25">
      <c r="C5">
        <v>824</v>
      </c>
      <c r="D5">
        <v>901</v>
      </c>
    </row>
    <row r="6" spans="2:11" x14ac:dyDescent="0.25">
      <c r="C6">
        <v>846</v>
      </c>
      <c r="D6">
        <v>900</v>
      </c>
    </row>
    <row r="7" spans="2:11" x14ac:dyDescent="0.25">
      <c r="C7">
        <v>855</v>
      </c>
      <c r="D7">
        <v>895</v>
      </c>
      <c r="H7" t="s">
        <v>23</v>
      </c>
    </row>
    <row r="8" spans="2:11" x14ac:dyDescent="0.25">
      <c r="B8" t="s">
        <v>48</v>
      </c>
      <c r="C8">
        <v>790</v>
      </c>
      <c r="D8">
        <v>813</v>
      </c>
    </row>
    <row r="9" spans="2:11" x14ac:dyDescent="0.25">
      <c r="C9">
        <v>806</v>
      </c>
      <c r="D9">
        <v>820</v>
      </c>
      <c r="H9" t="s">
        <v>24</v>
      </c>
      <c r="I9" t="s">
        <v>51</v>
      </c>
      <c r="J9" t="s">
        <v>52</v>
      </c>
      <c r="K9" t="s">
        <v>4</v>
      </c>
    </row>
    <row r="10" spans="2:11" ht="15.75" thickBot="1" x14ac:dyDescent="0.3">
      <c r="C10">
        <v>811</v>
      </c>
      <c r="D10">
        <v>801</v>
      </c>
      <c r="H10" s="10" t="s">
        <v>57</v>
      </c>
      <c r="I10" s="10"/>
      <c r="J10" s="10"/>
      <c r="K10" s="10"/>
    </row>
    <row r="11" spans="2:11" x14ac:dyDescent="0.25">
      <c r="C11">
        <v>800</v>
      </c>
      <c r="D11">
        <v>809</v>
      </c>
      <c r="H11" s="9" t="s">
        <v>25</v>
      </c>
      <c r="I11" s="9">
        <v>4</v>
      </c>
      <c r="J11" s="9">
        <v>4</v>
      </c>
      <c r="K11" s="9">
        <v>8</v>
      </c>
    </row>
    <row r="12" spans="2:11" x14ac:dyDescent="0.25">
      <c r="B12" t="s">
        <v>50</v>
      </c>
      <c r="C12">
        <v>910</v>
      </c>
      <c r="D12">
        <v>902</v>
      </c>
      <c r="H12" s="9" t="s">
        <v>26</v>
      </c>
      <c r="I12" s="9">
        <v>3411</v>
      </c>
      <c r="J12" s="9">
        <v>3622</v>
      </c>
      <c r="K12" s="9">
        <v>7033</v>
      </c>
    </row>
    <row r="13" spans="2:11" x14ac:dyDescent="0.25">
      <c r="C13">
        <v>915</v>
      </c>
      <c r="D13">
        <v>919</v>
      </c>
      <c r="H13" s="9" t="s">
        <v>27</v>
      </c>
      <c r="I13" s="9">
        <v>852.75</v>
      </c>
      <c r="J13" s="9">
        <v>905.5</v>
      </c>
      <c r="K13" s="9">
        <v>879.125</v>
      </c>
    </row>
    <row r="14" spans="2:11" x14ac:dyDescent="0.25">
      <c r="C14">
        <v>896</v>
      </c>
      <c r="D14">
        <v>919</v>
      </c>
      <c r="H14" s="9" t="s">
        <v>28</v>
      </c>
      <c r="I14" s="9">
        <v>660.91666666666663</v>
      </c>
      <c r="J14" s="9">
        <v>193.66666666666666</v>
      </c>
      <c r="K14" s="9">
        <v>1161.2678571428571</v>
      </c>
    </row>
    <row r="15" spans="2:11" x14ac:dyDescent="0.25">
      <c r="C15">
        <v>899</v>
      </c>
      <c r="D15">
        <v>900</v>
      </c>
      <c r="H15" s="9"/>
      <c r="I15" s="9"/>
      <c r="J15" s="9"/>
      <c r="K15" s="9"/>
    </row>
    <row r="16" spans="2:11" ht="15.75" thickBot="1" x14ac:dyDescent="0.3">
      <c r="H16" s="10" t="s">
        <v>48</v>
      </c>
      <c r="I16" s="10"/>
      <c r="J16" s="10"/>
      <c r="K16" s="10"/>
    </row>
    <row r="17" spans="8:12" x14ac:dyDescent="0.25">
      <c r="H17" s="9" t="s">
        <v>25</v>
      </c>
      <c r="I17" s="9">
        <v>4</v>
      </c>
      <c r="J17" s="9">
        <v>4</v>
      </c>
      <c r="K17" s="9">
        <v>8</v>
      </c>
    </row>
    <row r="18" spans="8:12" x14ac:dyDescent="0.25">
      <c r="H18" s="9" t="s">
        <v>26</v>
      </c>
      <c r="I18" s="9">
        <v>3207</v>
      </c>
      <c r="J18" s="9">
        <v>3243</v>
      </c>
      <c r="K18" s="9">
        <v>6450</v>
      </c>
    </row>
    <row r="19" spans="8:12" x14ac:dyDescent="0.25">
      <c r="H19" s="9" t="s">
        <v>27</v>
      </c>
      <c r="I19" s="9">
        <v>801.75</v>
      </c>
      <c r="J19" s="9">
        <v>810.75</v>
      </c>
      <c r="K19" s="9">
        <v>806.25</v>
      </c>
    </row>
    <row r="20" spans="8:12" x14ac:dyDescent="0.25">
      <c r="H20" s="9" t="s">
        <v>28</v>
      </c>
      <c r="I20" s="9">
        <v>81.583333333333329</v>
      </c>
      <c r="J20" s="9">
        <v>62.916666666666664</v>
      </c>
      <c r="K20" s="9">
        <v>85.071428571428569</v>
      </c>
    </row>
    <row r="21" spans="8:12" x14ac:dyDescent="0.25">
      <c r="H21" s="9"/>
      <c r="I21" s="9"/>
      <c r="J21" s="9"/>
      <c r="K21" s="9"/>
    </row>
    <row r="22" spans="8:12" ht="15.75" thickBot="1" x14ac:dyDescent="0.3">
      <c r="H22" s="10" t="s">
        <v>50</v>
      </c>
      <c r="I22" s="10"/>
      <c r="J22" s="10"/>
      <c r="K22" s="10"/>
    </row>
    <row r="23" spans="8:12" x14ac:dyDescent="0.25">
      <c r="H23" s="9" t="s">
        <v>25</v>
      </c>
      <c r="I23" s="9">
        <v>4</v>
      </c>
      <c r="J23" s="9">
        <v>4</v>
      </c>
      <c r="K23" s="9">
        <v>8</v>
      </c>
    </row>
    <row r="24" spans="8:12" x14ac:dyDescent="0.25">
      <c r="H24" s="9" t="s">
        <v>26</v>
      </c>
      <c r="I24" s="9">
        <v>3620</v>
      </c>
      <c r="J24" s="9">
        <v>3640</v>
      </c>
      <c r="K24" s="9">
        <v>7260</v>
      </c>
    </row>
    <row r="25" spans="8:12" x14ac:dyDescent="0.25">
      <c r="H25" s="9" t="s">
        <v>27</v>
      </c>
      <c r="I25" s="9">
        <v>905</v>
      </c>
      <c r="J25" s="9">
        <v>910</v>
      </c>
      <c r="K25" s="9">
        <v>907.5</v>
      </c>
    </row>
    <row r="26" spans="8:12" x14ac:dyDescent="0.25">
      <c r="H26" s="9" t="s">
        <v>28</v>
      </c>
      <c r="I26" s="9">
        <v>80.666666666666671</v>
      </c>
      <c r="J26" s="9">
        <v>108.66666666666667</v>
      </c>
      <c r="K26" s="9">
        <v>88.285714285714292</v>
      </c>
    </row>
    <row r="27" spans="8:12" x14ac:dyDescent="0.25">
      <c r="H27" s="9"/>
      <c r="I27" s="9"/>
      <c r="J27" s="9"/>
      <c r="K27" s="9"/>
    </row>
    <row r="28" spans="8:12" ht="15.75" thickBot="1" x14ac:dyDescent="0.3">
      <c r="H28" s="10" t="s">
        <v>4</v>
      </c>
      <c r="I28" s="10"/>
      <c r="J28" s="10"/>
      <c r="K28" s="10"/>
      <c r="L28" s="10"/>
    </row>
    <row r="29" spans="8:12" x14ac:dyDescent="0.25">
      <c r="H29" s="9" t="s">
        <v>25</v>
      </c>
      <c r="I29" s="9">
        <v>12</v>
      </c>
      <c r="J29" s="9">
        <v>12</v>
      </c>
      <c r="K29" s="9"/>
      <c r="L29" s="9"/>
    </row>
    <row r="30" spans="8:12" x14ac:dyDescent="0.25">
      <c r="H30" s="9" t="s">
        <v>26</v>
      </c>
      <c r="I30" s="9">
        <v>10238</v>
      </c>
      <c r="J30" s="9">
        <v>10505</v>
      </c>
      <c r="K30" s="9"/>
      <c r="L30" s="9"/>
    </row>
    <row r="31" spans="8:12" x14ac:dyDescent="0.25">
      <c r="H31" s="9" t="s">
        <v>27</v>
      </c>
      <c r="I31" s="9">
        <v>853.16666666666663</v>
      </c>
      <c r="J31" s="9">
        <v>875.41666666666663</v>
      </c>
      <c r="K31" s="9"/>
      <c r="L31" s="9"/>
    </row>
    <row r="32" spans="8:12" x14ac:dyDescent="0.25">
      <c r="H32" s="9" t="s">
        <v>28</v>
      </c>
      <c r="I32" s="9">
        <v>2162.878787878788</v>
      </c>
      <c r="J32" s="9">
        <v>2384.265151515152</v>
      </c>
      <c r="K32" s="9"/>
      <c r="L32" s="9"/>
    </row>
    <row r="33" spans="8:14" x14ac:dyDescent="0.25">
      <c r="H33" s="9"/>
      <c r="I33" s="9"/>
      <c r="J33" s="9"/>
      <c r="K33" s="9"/>
      <c r="L33" s="9"/>
    </row>
    <row r="35" spans="8:14" ht="15.75" thickBot="1" x14ac:dyDescent="0.3">
      <c r="H35" t="s">
        <v>29</v>
      </c>
    </row>
    <row r="36" spans="8:14" x14ac:dyDescent="0.25">
      <c r="H36" s="12" t="s">
        <v>30</v>
      </c>
      <c r="I36" s="12" t="s">
        <v>31</v>
      </c>
      <c r="J36" s="12" t="s">
        <v>32</v>
      </c>
      <c r="K36" s="12" t="s">
        <v>33</v>
      </c>
      <c r="L36" s="12" t="s">
        <v>34</v>
      </c>
      <c r="M36" s="12" t="s">
        <v>35</v>
      </c>
      <c r="N36" s="12" t="s">
        <v>36</v>
      </c>
    </row>
    <row r="37" spans="8:14" x14ac:dyDescent="0.25">
      <c r="H37" s="9" t="s">
        <v>37</v>
      </c>
      <c r="I37" s="9">
        <v>43646.583333333336</v>
      </c>
      <c r="J37" s="9">
        <v>2</v>
      </c>
      <c r="K37" s="9">
        <v>21823.291666666668</v>
      </c>
      <c r="L37" s="9">
        <v>110.1800014024262</v>
      </c>
      <c r="M37" s="9">
        <v>7.9864193282714261E-11</v>
      </c>
      <c r="N37" s="9">
        <v>3.5545571456617879</v>
      </c>
    </row>
    <row r="38" spans="8:14" x14ac:dyDescent="0.25">
      <c r="H38" s="9" t="s">
        <v>38</v>
      </c>
      <c r="I38" s="9">
        <v>2970.3749999999927</v>
      </c>
      <c r="J38" s="9">
        <v>1</v>
      </c>
      <c r="K38" s="9">
        <v>2970.3749999999927</v>
      </c>
      <c r="L38" s="9">
        <v>14.99663417712639</v>
      </c>
      <c r="M38" s="9">
        <v>1.1156188522220929E-3</v>
      </c>
      <c r="N38" s="9">
        <v>4.4138734191705664</v>
      </c>
    </row>
    <row r="39" spans="8:14" x14ac:dyDescent="0.25">
      <c r="H39" s="9" t="s">
        <v>39</v>
      </c>
      <c r="I39" s="9">
        <v>2806.7500000000073</v>
      </c>
      <c r="J39" s="9">
        <v>2</v>
      </c>
      <c r="K39" s="9">
        <v>1403.3750000000036</v>
      </c>
      <c r="L39" s="9">
        <v>7.0852675127971567</v>
      </c>
      <c r="M39" s="9">
        <v>5.3743753282750988E-3</v>
      </c>
      <c r="N39" s="9">
        <v>3.5545571456617879</v>
      </c>
    </row>
    <row r="40" spans="8:14" x14ac:dyDescent="0.25">
      <c r="H40" s="9" t="s">
        <v>40</v>
      </c>
      <c r="I40" s="9">
        <v>3565.25</v>
      </c>
      <c r="J40" s="9">
        <v>18</v>
      </c>
      <c r="K40" s="9">
        <v>198.06944444444446</v>
      </c>
      <c r="L40" s="9"/>
      <c r="M40" s="9"/>
      <c r="N40" s="9"/>
    </row>
    <row r="41" spans="8:14" x14ac:dyDescent="0.25">
      <c r="H41" s="9"/>
      <c r="I41" s="9"/>
      <c r="J41" s="9"/>
      <c r="K41" s="9"/>
      <c r="L41" s="9"/>
      <c r="M41" s="9"/>
      <c r="N41" s="9"/>
    </row>
    <row r="42" spans="8:14" ht="15.75" thickBot="1" x14ac:dyDescent="0.3">
      <c r="H42" s="11" t="s">
        <v>4</v>
      </c>
      <c r="I42" s="11">
        <v>52988.958333333336</v>
      </c>
      <c r="J42" s="11">
        <v>23</v>
      </c>
      <c r="K42" s="11"/>
      <c r="L42" s="11"/>
      <c r="M42" s="11"/>
      <c r="N4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V18"/>
  <sheetViews>
    <sheetView topLeftCell="C1" workbookViewId="0">
      <selection activeCell="G14" sqref="G14"/>
    </sheetView>
  </sheetViews>
  <sheetFormatPr defaultRowHeight="15" x14ac:dyDescent="0.25"/>
  <sheetData>
    <row r="5" spans="5:22" ht="15.75" x14ac:dyDescent="0.25">
      <c r="H5">
        <v>0</v>
      </c>
      <c r="I5">
        <v>15</v>
      </c>
      <c r="K5">
        <f>_xlfn.POISSON.DIST(H5,15,TRUE)</f>
        <v>3.0590232050182579E-7</v>
      </c>
      <c r="N5" s="8" t="s">
        <v>58</v>
      </c>
    </row>
    <row r="6" spans="5:22" x14ac:dyDescent="0.25">
      <c r="E6">
        <f>_xlfn.NORM.DIST(100,N11,M11,TRUE)</f>
        <v>0.58159992812319738</v>
      </c>
      <c r="H6">
        <v>1</v>
      </c>
      <c r="I6">
        <v>18</v>
      </c>
    </row>
    <row r="7" spans="5:22" x14ac:dyDescent="0.25">
      <c r="H7">
        <v>2</v>
      </c>
      <c r="I7">
        <v>42</v>
      </c>
    </row>
    <row r="8" spans="5:22" x14ac:dyDescent="0.25">
      <c r="H8">
        <v>3</v>
      </c>
      <c r="I8">
        <v>60</v>
      </c>
    </row>
    <row r="9" spans="5:22" x14ac:dyDescent="0.25">
      <c r="E9">
        <f>_xlfn.BINOM.DIST(392,700,0.55,TRUE)</f>
        <v>0.71528825380610628</v>
      </c>
      <c r="H9">
        <v>4</v>
      </c>
      <c r="I9">
        <v>89</v>
      </c>
    </row>
    <row r="10" spans="5:22" x14ac:dyDescent="0.25">
      <c r="E10">
        <f>1-E9</f>
        <v>0.28471174619389372</v>
      </c>
      <c r="H10">
        <v>5</v>
      </c>
      <c r="I10">
        <v>94</v>
      </c>
    </row>
    <row r="11" spans="5:22" x14ac:dyDescent="0.25">
      <c r="E11">
        <f>_xlfn.BINOM.DIST(368,500,0.74,TRUE)</f>
        <v>0.43609604544990754</v>
      </c>
      <c r="M11">
        <f>STDEV(M14:V14)</f>
        <v>15.103347678945596</v>
      </c>
      <c r="N11">
        <f>AVERAGE(M14:V14)</f>
        <v>96.888888888888886</v>
      </c>
    </row>
    <row r="14" spans="5:22" x14ac:dyDescent="0.25">
      <c r="G14">
        <f>368/500</f>
        <v>0.73599999999999999</v>
      </c>
      <c r="M14">
        <v>70</v>
      </c>
      <c r="N14">
        <v>120</v>
      </c>
      <c r="O14">
        <v>110</v>
      </c>
      <c r="P14">
        <v>101</v>
      </c>
      <c r="Q14">
        <v>88</v>
      </c>
      <c r="R14">
        <v>83</v>
      </c>
      <c r="S14">
        <v>95</v>
      </c>
      <c r="T14">
        <v>98</v>
      </c>
      <c r="U14">
        <v>107</v>
      </c>
      <c r="V14" t="s">
        <v>59</v>
      </c>
    </row>
    <row r="15" spans="5:22" x14ac:dyDescent="0.25">
      <c r="E15">
        <f>_xlfn.POISSON.DIST(95.625,100,FALSE)</f>
        <v>3.6012427133863226E-2</v>
      </c>
    </row>
    <row r="18" spans="13:13" ht="15.75" x14ac:dyDescent="0.25">
      <c r="M18" s="8" t="s">
        <v>58</v>
      </c>
    </row>
  </sheetData>
  <pageMargins left="0.7" right="0.7" top="0.75" bottom="0.75" header="0.3" footer="0.3"/>
  <pageSetup orientation="portrait" horizontalDpi="4294967293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opLeftCell="D1" workbookViewId="0">
      <selection activeCell="U17" sqref="U17:U19"/>
    </sheetView>
  </sheetViews>
  <sheetFormatPr defaultRowHeight="15" x14ac:dyDescent="0.25"/>
  <sheetData>
    <row r="1" spans="1:22" x14ac:dyDescent="0.25">
      <c r="A1" t="s">
        <v>60</v>
      </c>
      <c r="B1" t="s">
        <v>61</v>
      </c>
    </row>
    <row r="2" spans="1:22" x14ac:dyDescent="0.25">
      <c r="A2">
        <v>72</v>
      </c>
      <c r="B2">
        <v>71</v>
      </c>
    </row>
    <row r="3" spans="1:22" x14ac:dyDescent="0.25">
      <c r="A3">
        <v>68</v>
      </c>
      <c r="B3">
        <v>83</v>
      </c>
    </row>
    <row r="4" spans="1:22" ht="15.75" x14ac:dyDescent="0.25">
      <c r="A4">
        <v>69</v>
      </c>
      <c r="B4">
        <v>89</v>
      </c>
      <c r="M4" s="17">
        <v>1800</v>
      </c>
      <c r="N4" s="18">
        <v>1200</v>
      </c>
      <c r="O4" s="18">
        <v>1300</v>
      </c>
      <c r="P4" s="18">
        <v>1500</v>
      </c>
      <c r="Q4" s="18">
        <v>1700</v>
      </c>
      <c r="R4" s="18">
        <v>1500</v>
      </c>
      <c r="S4" s="18">
        <v>1200</v>
      </c>
      <c r="T4" s="18">
        <v>1500</v>
      </c>
      <c r="U4" s="18">
        <v>1400</v>
      </c>
      <c r="V4" s="18">
        <v>1300</v>
      </c>
    </row>
    <row r="5" spans="1:22" x14ac:dyDescent="0.25">
      <c r="A5">
        <v>66</v>
      </c>
      <c r="B5">
        <v>57</v>
      </c>
    </row>
    <row r="6" spans="1:22" x14ac:dyDescent="0.25">
      <c r="A6">
        <v>57</v>
      </c>
      <c r="B6">
        <v>68</v>
      </c>
    </row>
    <row r="7" spans="1:22" x14ac:dyDescent="0.25">
      <c r="A7">
        <v>66</v>
      </c>
      <c r="B7">
        <v>74</v>
      </c>
      <c r="M7">
        <f>STDEV(M4:V4)</f>
        <v>201.10804171997808</v>
      </c>
    </row>
    <row r="8" spans="1:22" x14ac:dyDescent="0.25">
      <c r="A8">
        <v>70</v>
      </c>
      <c r="B8">
        <v>75</v>
      </c>
      <c r="M8" s="18">
        <f>AVERAGE(M4:V4)</f>
        <v>1440</v>
      </c>
    </row>
    <row r="9" spans="1:22" x14ac:dyDescent="0.25">
      <c r="A9">
        <v>63</v>
      </c>
      <c r="B9">
        <v>67</v>
      </c>
      <c r="M9">
        <f>_xlfn.NORM.DIST(1500,M8,M7,TRUE)</f>
        <v>0.61728086827131612</v>
      </c>
    </row>
    <row r="10" spans="1:22" x14ac:dyDescent="0.25">
      <c r="A10">
        <v>71</v>
      </c>
      <c r="B10">
        <v>80</v>
      </c>
      <c r="K10">
        <f>_xlfn.POISSON.DIST(5,3,FALSE)</f>
        <v>0.10081881344492449</v>
      </c>
    </row>
    <row r="11" spans="1:22" x14ac:dyDescent="0.25">
      <c r="A11">
        <v>73</v>
      </c>
      <c r="B11">
        <v>78</v>
      </c>
    </row>
    <row r="12" spans="1:22" x14ac:dyDescent="0.25">
      <c r="O12">
        <f>BINOMDIST(393,700,0.55,TRUE)</f>
        <v>0.74053401615361669</v>
      </c>
    </row>
    <row r="13" spans="1:22" x14ac:dyDescent="0.25">
      <c r="C13">
        <f>TTEST(A2:A11,B2:B11,2,1)</f>
        <v>2.7967555151616395E-2</v>
      </c>
      <c r="H13">
        <f>_xlfn.NORM.DIST(186,179,61,TRUE)</f>
        <v>0.54567998359003544</v>
      </c>
      <c r="O13">
        <f>_xlfn.NORM.DIST(23,20,7,TRUE)</f>
        <v>0.66588242910237538</v>
      </c>
    </row>
    <row r="17" spans="12:21" ht="30" x14ac:dyDescent="0.25">
      <c r="L17">
        <f>_xlfn.NORM.DIST(186,179,61,TRUE)</f>
        <v>0.54567998359003544</v>
      </c>
      <c r="N17" s="4" t="s">
        <v>62</v>
      </c>
      <c r="O17" s="4">
        <v>38</v>
      </c>
      <c r="P17" s="4">
        <v>32</v>
      </c>
      <c r="Q17" s="4">
        <v>54</v>
      </c>
      <c r="R17" s="4">
        <v>50</v>
      </c>
      <c r="S17" s="4">
        <v>33</v>
      </c>
      <c r="T17" s="4">
        <v>43</v>
      </c>
      <c r="U17">
        <f>AVERAGE(O17:T17)</f>
        <v>41.666666666666664</v>
      </c>
    </row>
    <row r="18" spans="12:21" ht="30" x14ac:dyDescent="0.25">
      <c r="N18" s="4" t="s">
        <v>63</v>
      </c>
      <c r="O18" s="4">
        <v>49</v>
      </c>
      <c r="P18" s="4">
        <v>36</v>
      </c>
      <c r="Q18" s="4">
        <v>43</v>
      </c>
      <c r="R18" s="4">
        <v>30</v>
      </c>
      <c r="S18" s="4">
        <v>45</v>
      </c>
      <c r="T18" s="4">
        <v>44</v>
      </c>
      <c r="U18">
        <f t="shared" ref="U18:U19" si="0">AVERAGE(O18:T18)</f>
        <v>41.166666666666664</v>
      </c>
    </row>
    <row r="19" spans="12:21" x14ac:dyDescent="0.25">
      <c r="N19" s="4" t="s">
        <v>64</v>
      </c>
      <c r="O19" s="4">
        <v>31</v>
      </c>
      <c r="P19" s="4">
        <v>23</v>
      </c>
      <c r="Q19" s="4">
        <v>29</v>
      </c>
      <c r="R19" s="4">
        <v>36</v>
      </c>
      <c r="S19" s="4">
        <v>25</v>
      </c>
      <c r="T19" s="4">
        <v>27</v>
      </c>
      <c r="U19">
        <f t="shared" si="0"/>
        <v>28.5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11" workbookViewId="0">
      <selection activeCell="J9" sqref="J9:P38"/>
    </sheetView>
  </sheetViews>
  <sheetFormatPr defaultRowHeight="15" x14ac:dyDescent="0.25"/>
  <cols>
    <col min="4" max="4" width="21.42578125" customWidth="1"/>
  </cols>
  <sheetData>
    <row r="1" spans="1:14" ht="30" x14ac:dyDescent="0.25">
      <c r="B1" s="7" t="s">
        <v>18</v>
      </c>
      <c r="C1" s="7" t="s">
        <v>19</v>
      </c>
      <c r="D1" s="7" t="s">
        <v>20</v>
      </c>
    </row>
    <row r="2" spans="1:14" ht="30" x14ac:dyDescent="0.25">
      <c r="A2" s="3" t="s">
        <v>65</v>
      </c>
      <c r="B2" s="4">
        <v>3.1</v>
      </c>
      <c r="C2" s="4">
        <v>3.6</v>
      </c>
      <c r="D2" s="4">
        <v>3.4</v>
      </c>
    </row>
    <row r="3" spans="1:14" x14ac:dyDescent="0.25">
      <c r="A3" s="3"/>
      <c r="B3" s="4">
        <v>3.6</v>
      </c>
      <c r="C3" s="4">
        <v>3.2</v>
      </c>
      <c r="D3" s="4">
        <v>3.9</v>
      </c>
    </row>
    <row r="4" spans="1:14" x14ac:dyDescent="0.25">
      <c r="A4" s="3"/>
      <c r="B4" s="4">
        <v>2.8</v>
      </c>
      <c r="C4" s="4">
        <v>3.9</v>
      </c>
      <c r="D4" s="4">
        <v>3.9</v>
      </c>
    </row>
    <row r="5" spans="1:14" x14ac:dyDescent="0.25">
      <c r="A5" s="3"/>
      <c r="B5" s="4">
        <v>3</v>
      </c>
      <c r="C5" s="4">
        <v>3.7</v>
      </c>
      <c r="D5" s="4">
        <v>3.1</v>
      </c>
    </row>
    <row r="6" spans="1:14" ht="30" x14ac:dyDescent="0.25">
      <c r="A6" s="3" t="s">
        <v>66</v>
      </c>
      <c r="B6" s="4">
        <v>2.8</v>
      </c>
      <c r="C6" s="4">
        <v>3.2</v>
      </c>
      <c r="D6" s="4">
        <v>4.0999999999999996</v>
      </c>
    </row>
    <row r="7" spans="1:14" x14ac:dyDescent="0.25">
      <c r="A7" s="3"/>
      <c r="B7" s="4">
        <v>2.2999999999999998</v>
      </c>
      <c r="C7" s="4">
        <v>4.0999999999999996</v>
      </c>
      <c r="D7" s="4">
        <v>3.4</v>
      </c>
    </row>
    <row r="8" spans="1:14" x14ac:dyDescent="0.25">
      <c r="A8" s="3"/>
      <c r="B8" s="4">
        <v>3.2</v>
      </c>
      <c r="C8" s="4">
        <v>3.9</v>
      </c>
      <c r="D8" s="4">
        <v>3.9</v>
      </c>
    </row>
    <row r="9" spans="1:14" x14ac:dyDescent="0.25">
      <c r="A9" s="3"/>
      <c r="B9" s="4">
        <v>3.2</v>
      </c>
      <c r="C9" s="4">
        <v>3.3</v>
      </c>
      <c r="D9" s="4">
        <v>3.6</v>
      </c>
      <c r="J9" t="s">
        <v>23</v>
      </c>
    </row>
    <row r="11" spans="1:14" x14ac:dyDescent="0.25">
      <c r="J11" t="s">
        <v>24</v>
      </c>
      <c r="K11" t="s">
        <v>18</v>
      </c>
      <c r="L11" t="s">
        <v>19</v>
      </c>
      <c r="M11" t="s">
        <v>20</v>
      </c>
      <c r="N11" t="s">
        <v>4</v>
      </c>
    </row>
    <row r="12" spans="1:14" ht="15.75" thickBot="1" x14ac:dyDescent="0.3">
      <c r="J12" s="10" t="s">
        <v>65</v>
      </c>
      <c r="K12" s="10"/>
      <c r="L12" s="10"/>
      <c r="M12" s="10"/>
      <c r="N12" s="10"/>
    </row>
    <row r="13" spans="1:14" x14ac:dyDescent="0.25">
      <c r="J13" s="9" t="s">
        <v>25</v>
      </c>
      <c r="K13" s="9">
        <v>4</v>
      </c>
      <c r="L13" s="9">
        <v>4</v>
      </c>
      <c r="M13" s="9">
        <v>4</v>
      </c>
      <c r="N13" s="9">
        <v>12</v>
      </c>
    </row>
    <row r="14" spans="1:14" x14ac:dyDescent="0.25">
      <c r="J14" s="9" t="s">
        <v>26</v>
      </c>
      <c r="K14" s="9">
        <v>12.5</v>
      </c>
      <c r="L14" s="9">
        <v>14.400000000000002</v>
      </c>
      <c r="M14" s="9">
        <v>14.299999999999999</v>
      </c>
      <c r="N14" s="9">
        <v>41.199999999999996</v>
      </c>
    </row>
    <row r="15" spans="1:14" x14ac:dyDescent="0.25">
      <c r="J15" s="9" t="s">
        <v>27</v>
      </c>
      <c r="K15" s="9">
        <v>3.125</v>
      </c>
      <c r="L15" s="9">
        <v>3.6000000000000005</v>
      </c>
      <c r="M15" s="9">
        <v>3.5749999999999997</v>
      </c>
      <c r="N15" s="9">
        <v>3.4333333333333331</v>
      </c>
    </row>
    <row r="16" spans="1:14" x14ac:dyDescent="0.25">
      <c r="J16" s="9" t="s">
        <v>28</v>
      </c>
      <c r="K16" s="9">
        <v>0.1158333333333334</v>
      </c>
      <c r="L16" s="9">
        <v>8.6666666666666614E-2</v>
      </c>
      <c r="M16" s="9">
        <v>0.15583333333333327</v>
      </c>
      <c r="N16" s="9">
        <v>0.14969696969697308</v>
      </c>
    </row>
    <row r="17" spans="10:16" x14ac:dyDescent="0.25">
      <c r="J17" s="9"/>
      <c r="K17" s="9"/>
      <c r="L17" s="9"/>
      <c r="M17" s="9"/>
      <c r="N17" s="9"/>
    </row>
    <row r="18" spans="10:16" ht="15.75" thickBot="1" x14ac:dyDescent="0.3">
      <c r="J18" s="10" t="s">
        <v>66</v>
      </c>
      <c r="K18" s="10"/>
      <c r="L18" s="10"/>
      <c r="M18" s="10"/>
      <c r="N18" s="10"/>
    </row>
    <row r="19" spans="10:16" x14ac:dyDescent="0.25">
      <c r="J19" s="9" t="s">
        <v>25</v>
      </c>
      <c r="K19" s="9">
        <v>4</v>
      </c>
      <c r="L19" s="9">
        <v>4</v>
      </c>
      <c r="M19" s="9">
        <v>4</v>
      </c>
      <c r="N19" s="9">
        <v>12</v>
      </c>
    </row>
    <row r="20" spans="10:16" x14ac:dyDescent="0.25">
      <c r="J20" s="9" t="s">
        <v>26</v>
      </c>
      <c r="K20" s="9">
        <v>11.5</v>
      </c>
      <c r="L20" s="9">
        <v>14.5</v>
      </c>
      <c r="M20" s="9">
        <v>15</v>
      </c>
      <c r="N20" s="9">
        <v>40.999999999999993</v>
      </c>
    </row>
    <row r="21" spans="10:16" x14ac:dyDescent="0.25">
      <c r="J21" s="9" t="s">
        <v>27</v>
      </c>
      <c r="K21" s="9">
        <v>2.875</v>
      </c>
      <c r="L21" s="9">
        <v>3.625</v>
      </c>
      <c r="M21" s="9">
        <v>3.75</v>
      </c>
      <c r="N21" s="9">
        <v>3.4166666666666661</v>
      </c>
    </row>
    <row r="22" spans="10:16" x14ac:dyDescent="0.25">
      <c r="J22" s="9" t="s">
        <v>28</v>
      </c>
      <c r="K22" s="9">
        <v>0.1824999999999998</v>
      </c>
      <c r="L22" s="9">
        <v>0.19583333333333286</v>
      </c>
      <c r="M22" s="9">
        <v>9.6666666666666581E-2</v>
      </c>
      <c r="N22" s="9">
        <v>0.2924242424242452</v>
      </c>
    </row>
    <row r="23" spans="10:16" x14ac:dyDescent="0.25">
      <c r="J23" s="9"/>
      <c r="K23" s="9"/>
      <c r="L23" s="9"/>
      <c r="M23" s="9"/>
      <c r="N23" s="9"/>
    </row>
    <row r="24" spans="10:16" ht="15.75" thickBot="1" x14ac:dyDescent="0.3">
      <c r="J24" s="10" t="s">
        <v>4</v>
      </c>
      <c r="K24" s="10"/>
      <c r="L24" s="10"/>
      <c r="M24" s="10"/>
    </row>
    <row r="25" spans="10:16" x14ac:dyDescent="0.25">
      <c r="J25" s="9" t="s">
        <v>25</v>
      </c>
      <c r="K25" s="9">
        <v>8</v>
      </c>
      <c r="L25" s="9">
        <v>8</v>
      </c>
      <c r="M25" s="9">
        <v>8</v>
      </c>
    </row>
    <row r="26" spans="10:16" x14ac:dyDescent="0.25">
      <c r="J26" s="9" t="s">
        <v>26</v>
      </c>
      <c r="K26" s="9">
        <v>24</v>
      </c>
      <c r="L26" s="9">
        <v>28.900000000000002</v>
      </c>
      <c r="M26" s="9">
        <v>29.299999999999997</v>
      </c>
    </row>
    <row r="27" spans="10:16" x14ac:dyDescent="0.25">
      <c r="J27" s="9" t="s">
        <v>27</v>
      </c>
      <c r="K27" s="9">
        <v>3</v>
      </c>
      <c r="L27" s="9">
        <v>3.6125000000000003</v>
      </c>
      <c r="M27" s="9">
        <v>3.6624999999999996</v>
      </c>
    </row>
    <row r="28" spans="10:16" x14ac:dyDescent="0.25">
      <c r="J28" s="9" t="s">
        <v>28</v>
      </c>
      <c r="K28" s="9">
        <v>0.14571428571428516</v>
      </c>
      <c r="L28" s="9">
        <v>0.12124999999999993</v>
      </c>
      <c r="M28" s="9">
        <v>0.11696428571428563</v>
      </c>
    </row>
    <row r="29" spans="10:16" x14ac:dyDescent="0.25">
      <c r="J29" s="9"/>
      <c r="K29" s="9"/>
      <c r="L29" s="9"/>
      <c r="M29" s="9"/>
    </row>
    <row r="31" spans="10:16" ht="15.75" thickBot="1" x14ac:dyDescent="0.3">
      <c r="J31" t="s">
        <v>29</v>
      </c>
    </row>
    <row r="32" spans="10:16" x14ac:dyDescent="0.25">
      <c r="J32" s="12" t="s">
        <v>30</v>
      </c>
      <c r="K32" s="12" t="s">
        <v>31</v>
      </c>
      <c r="L32" s="12" t="s">
        <v>32</v>
      </c>
      <c r="M32" s="12" t="s">
        <v>33</v>
      </c>
      <c r="N32" s="12" t="s">
        <v>34</v>
      </c>
      <c r="O32" s="12" t="s">
        <v>35</v>
      </c>
      <c r="P32" s="12" t="s">
        <v>36</v>
      </c>
    </row>
    <row r="33" spans="10:16" x14ac:dyDescent="0.25">
      <c r="J33" s="9" t="s">
        <v>37</v>
      </c>
      <c r="K33" s="9">
        <v>1.6666666666669272E-3</v>
      </c>
      <c r="L33" s="9">
        <v>1</v>
      </c>
      <c r="M33" s="9">
        <v>1.6666666666669272E-3</v>
      </c>
      <c r="N33" s="9">
        <v>1.2000000000001877E-2</v>
      </c>
      <c r="O33" s="9">
        <v>0.91398265748428698</v>
      </c>
      <c r="P33" s="9">
        <v>4.4138734191705664</v>
      </c>
    </row>
    <row r="34" spans="10:16" x14ac:dyDescent="0.25">
      <c r="J34" s="9" t="s">
        <v>38</v>
      </c>
      <c r="K34" s="9">
        <v>2.1775000000000007</v>
      </c>
      <c r="L34" s="9">
        <v>2</v>
      </c>
      <c r="M34" s="9">
        <v>1.0887500000000003</v>
      </c>
      <c r="N34" s="9">
        <v>7.839000000000004</v>
      </c>
      <c r="O34" s="9">
        <v>3.559064941048024E-3</v>
      </c>
      <c r="P34" s="9">
        <v>3.5545571456617879</v>
      </c>
    </row>
    <row r="35" spans="10:16" x14ac:dyDescent="0.25">
      <c r="J35" s="9" t="s">
        <v>39</v>
      </c>
      <c r="K35" s="9">
        <v>0.18583333333333307</v>
      </c>
      <c r="L35" s="9">
        <v>2</v>
      </c>
      <c r="M35" s="9">
        <v>9.2916666666666536E-2</v>
      </c>
      <c r="N35" s="9">
        <v>0.66899999999999915</v>
      </c>
      <c r="O35" s="9">
        <v>0.52450368392211755</v>
      </c>
      <c r="P35" s="9">
        <v>3.5545571456617879</v>
      </c>
    </row>
    <row r="36" spans="10:16" x14ac:dyDescent="0.25">
      <c r="J36" s="9" t="s">
        <v>40</v>
      </c>
      <c r="K36" s="9">
        <v>2.4999999999999996</v>
      </c>
      <c r="L36" s="9">
        <v>18</v>
      </c>
      <c r="M36" s="9">
        <v>0.13888888888888887</v>
      </c>
      <c r="N36" s="9"/>
      <c r="O36" s="9"/>
      <c r="P36" s="9"/>
    </row>
    <row r="37" spans="10:16" x14ac:dyDescent="0.25">
      <c r="J37" s="9"/>
      <c r="K37" s="9"/>
      <c r="L37" s="9"/>
      <c r="M37" s="9"/>
      <c r="N37" s="9"/>
      <c r="O37" s="9"/>
      <c r="P37" s="9"/>
    </row>
    <row r="38" spans="10:16" ht="15.75" thickBot="1" x14ac:dyDescent="0.3">
      <c r="J38" s="11" t="s">
        <v>4</v>
      </c>
      <c r="K38" s="11">
        <v>4.8650000000000002</v>
      </c>
      <c r="L38" s="11">
        <v>23</v>
      </c>
      <c r="M38" s="11"/>
      <c r="N38" s="11"/>
      <c r="O38" s="11"/>
      <c r="P3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2019-05-17T19:57:29Z</dcterms:modified>
</cp:coreProperties>
</file>