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Wipfli\TEDRICK\FI RC TIC\TRID Calculator Project\TRID tool - Kathy scenarios\"/>
    </mc:Choice>
  </mc:AlternateContent>
  <bookViews>
    <workbookView xWindow="840" yWindow="705" windowWidth="10905" windowHeight="6150" tabRatio="725"/>
  </bookViews>
  <sheets>
    <sheet name="1R" sheetId="33" r:id="rId1"/>
    <sheet name="6R 11R 16R 36R 37R 38R 38.1R" sheetId="28" r:id="rId2"/>
    <sheet name="39R 42R" sheetId="34" r:id="rId3"/>
    <sheet name="40R 43R" sheetId="35" r:id="rId4"/>
    <sheet name="2R 7R 12R 17R 110 113 116" sheetId="41" r:id="rId5"/>
    <sheet name="70 73 76" sheetId="42" r:id="rId6"/>
    <sheet name="90" sheetId="44" r:id="rId7"/>
    <sheet name="93 96" sheetId="43" r:id="rId8"/>
    <sheet name="3R 8R 13R 111 114" sheetId="45" r:id="rId9"/>
    <sheet name="71 74" sheetId="47" r:id="rId10"/>
    <sheet name="91 94" sheetId="46" r:id="rId11"/>
    <sheet name="4R 9R 14R 19R 112 115 117" sheetId="48" r:id="rId12"/>
    <sheet name="72 75 77" sheetId="51" r:id="rId13"/>
    <sheet name="92" sheetId="52" r:id="rId14"/>
    <sheet name="95 97" sheetId="49" r:id="rId15"/>
    <sheet name="semi monthly with Other 1" sheetId="50" state="hidden" r:id="rId16"/>
    <sheet name="Escrow bi-mthly-" sheetId="40" state="hidden" r:id="rId17"/>
    <sheet name="semi-mo" sheetId="39" state="hidden" r:id="rId18"/>
    <sheet name="ESCROW-semi-mo" sheetId="38" state="hidden" r:id="rId19"/>
    <sheet name="2 Mo Cushion, with PMI" sheetId="30" state="hidden" r:id="rId20"/>
    <sheet name="1 Mo Cushion, no PMI" sheetId="29" state="hidden" r:id="rId21"/>
    <sheet name="1 Mo Cushion, with PMI" sheetId="31" state="hidden" r:id="rId22"/>
    <sheet name="No Cushion" sheetId="23" state="hidden" r:id="rId23"/>
    <sheet name="1 Mo Cushion, bi-wkly pymts" sheetId="19" state="hidden" r:id="rId24"/>
    <sheet name="No PMI Cushion, bi-wkly pymts" sheetId="20" state="hidden" r:id="rId25"/>
    <sheet name="No PMI Cush, bi-wkly PMI only" sheetId="32" state="hidden" r:id="rId26"/>
    <sheet name="Model Escrow Closing Notice" sheetId="27" state="hidden" r:id="rId27"/>
    <sheet name="Prompts" sheetId="10" state="hidden" r:id="rId28"/>
  </sheets>
  <externalReferences>
    <externalReference r:id="rId29"/>
  </externalReferences>
  <definedNames>
    <definedName name="Approval">[1]Prompts!$A$27:$A$29</definedName>
    <definedName name="HOEPA">[1]Prompts!$F$4:$F$6</definedName>
    <definedName name="Lien">[1]Prompts!$A$22:$A$24</definedName>
    <definedName name="LoanType">[1]Prompts!$A$17:$A$19</definedName>
    <definedName name="method">[1]Prompts!$A$39:$A$44</definedName>
    <definedName name="Occupancy">[1]Prompts!$C$15:$C$19</definedName>
    <definedName name="_xlnm.Print_Area" localSheetId="20">'1 Mo Cushion, no PMI'!$A$7:$S$29</definedName>
    <definedName name="_xlnm.Print_Area" localSheetId="21">'1 Mo Cushion, with PMI'!$A$7:$S$28</definedName>
    <definedName name="_xlnm.Print_Area" localSheetId="0">'1R'!$A$7:$S$28</definedName>
    <definedName name="_xlnm.Print_Area" localSheetId="19">'2 Mo Cushion, with PMI'!$A$7:$S$28</definedName>
    <definedName name="_xlnm.Print_Area" localSheetId="4">'2R 7R 12R 17R 110 113 116'!$A$7:$T$29</definedName>
    <definedName name="_xlnm.Print_Area" localSheetId="2">'39R 42R'!$A$7:$S$28</definedName>
    <definedName name="_xlnm.Print_Area" localSheetId="3">'40R 43R'!$A$7:$S$28</definedName>
    <definedName name="_xlnm.Print_Area" localSheetId="1">'6R 11R 16R 36R 37R 38R 38.1R'!$A$7:$S$28</definedName>
    <definedName name="_xlnm.Print_Area" localSheetId="5">'70 73 76'!$A$7:$T$29</definedName>
    <definedName name="_xlnm.Print_Area" localSheetId="6">'90'!$A$7:$T$29</definedName>
    <definedName name="_xlnm.Print_Area" localSheetId="7">'93 96'!$A$7:$T$29</definedName>
    <definedName name="_xlnm.Print_Area" localSheetId="16">'Escrow bi-mthly-'!$A$7:$T$29</definedName>
    <definedName name="_xlnm.Print_Area" localSheetId="22">'No Cushion'!$A$7:$S$28</definedName>
    <definedName name="Purpose">[1]Prompts!$C$4:$C$11</definedName>
    <definedName name="QM">[1]Prompts!$C$32:$C$37</definedName>
    <definedName name="Tickmarks" localSheetId="4">[1]Prompts!$A$4:$A$7</definedName>
    <definedName name="Tickmarks" localSheetId="5">[1]Prompts!$A$4:$A$7</definedName>
    <definedName name="Tickmarks" localSheetId="6">[1]Prompts!$A$4:$A$7</definedName>
    <definedName name="Tickmarks" localSheetId="7">[1]Prompts!$A$4:$A$7</definedName>
    <definedName name="Tickmarks" localSheetId="16">[1]Prompts!$A$4:$A$7</definedName>
    <definedName name="Tickmarks" localSheetId="18">[1]Prompts!$A$4:$A$7</definedName>
    <definedName name="Tickmarks" localSheetId="17">[1]Prompts!$A$4:$A$7</definedName>
    <definedName name="Tickmarks">Prompts!$A$9:$A$12</definedName>
    <definedName name="Type">Prompts!$A$5:$A$6</definedName>
    <definedName name="YesNo" localSheetId="4">[1]Prompts!$A$11:$A$14</definedName>
    <definedName name="YesNo" localSheetId="5">[1]Prompts!$A$11:$A$14</definedName>
    <definedName name="YesNo" localSheetId="6">[1]Prompts!$A$11:$A$14</definedName>
    <definedName name="YesNo" localSheetId="7">[1]Prompts!$A$11:$A$14</definedName>
    <definedName name="YesNo" localSheetId="16">[1]Prompts!$A$11:$A$14</definedName>
    <definedName name="YesNo" localSheetId="18">[1]Prompts!$A$11:$A$14</definedName>
    <definedName name="YesNo" localSheetId="17">[1]Prompts!$A$11:$A$14</definedName>
    <definedName name="YesNo">Prompts!$A$16:$A$20</definedName>
  </definedNames>
  <calcPr calcId="152511"/>
</workbook>
</file>

<file path=xl/calcChain.xml><?xml version="1.0" encoding="utf-8"?>
<calcChain xmlns="http://schemas.openxmlformats.org/spreadsheetml/2006/main">
  <c r="D36" i="52" l="1"/>
  <c r="J31" i="52"/>
  <c r="I6" i="52" s="1"/>
  <c r="G31" i="52"/>
  <c r="H34" i="52" s="1"/>
  <c r="D31" i="52"/>
  <c r="C6" i="52" s="1"/>
  <c r="B29" i="52"/>
  <c r="B28" i="52"/>
  <c r="B26" i="52"/>
  <c r="B24" i="52"/>
  <c r="B22" i="52"/>
  <c r="B20" i="52"/>
  <c r="B18" i="52"/>
  <c r="B16" i="52"/>
  <c r="B14" i="52"/>
  <c r="B12" i="52"/>
  <c r="B10" i="52"/>
  <c r="B8" i="52"/>
  <c r="E6" i="52"/>
  <c r="N5" i="52"/>
  <c r="H5" i="52"/>
  <c r="D36" i="51"/>
  <c r="J31" i="51"/>
  <c r="G31" i="51"/>
  <c r="H34" i="51" s="1"/>
  <c r="D31" i="51"/>
  <c r="E34" i="51" s="1"/>
  <c r="B28" i="51"/>
  <c r="B29" i="51" s="1"/>
  <c r="B26" i="51"/>
  <c r="B24" i="51"/>
  <c r="B22" i="51"/>
  <c r="B20" i="51"/>
  <c r="B18" i="51"/>
  <c r="B16" i="51"/>
  <c r="B14" i="51"/>
  <c r="B12" i="51"/>
  <c r="B10" i="51"/>
  <c r="B8" i="51"/>
  <c r="I7" i="51"/>
  <c r="I8" i="51" s="1"/>
  <c r="I9" i="51" s="1"/>
  <c r="I10" i="51" s="1"/>
  <c r="I11" i="51" s="1"/>
  <c r="I12" i="51" s="1"/>
  <c r="I13" i="51" s="1"/>
  <c r="I14" i="51" s="1"/>
  <c r="I15" i="51" s="1"/>
  <c r="I16" i="51" s="1"/>
  <c r="I17" i="51" s="1"/>
  <c r="I18" i="51" s="1"/>
  <c r="I19" i="51" s="1"/>
  <c r="I20" i="51" s="1"/>
  <c r="I21" i="51" s="1"/>
  <c r="I22" i="51" s="1"/>
  <c r="I23" i="51" s="1"/>
  <c r="I24" i="51" s="1"/>
  <c r="I25" i="51" s="1"/>
  <c r="I26" i="51" s="1"/>
  <c r="I27" i="51" s="1"/>
  <c r="I28" i="51" s="1"/>
  <c r="I29" i="51" s="1"/>
  <c r="I6" i="51"/>
  <c r="C6" i="51"/>
  <c r="C7" i="51" s="1"/>
  <c r="N5" i="51"/>
  <c r="P5" i="50"/>
  <c r="K5" i="50"/>
  <c r="J31" i="50"/>
  <c r="K34" i="50" s="1"/>
  <c r="D36" i="50"/>
  <c r="E34" i="50"/>
  <c r="M31" i="50"/>
  <c r="G31" i="50"/>
  <c r="H34" i="50" s="1"/>
  <c r="D31" i="50"/>
  <c r="B28" i="50"/>
  <c r="B29" i="50" s="1"/>
  <c r="B26" i="50"/>
  <c r="B24" i="50"/>
  <c r="B22" i="50"/>
  <c r="B20" i="50"/>
  <c r="B18" i="50"/>
  <c r="B16" i="50"/>
  <c r="B14" i="50"/>
  <c r="B12" i="50"/>
  <c r="B10" i="50"/>
  <c r="B8" i="50"/>
  <c r="L7" i="50"/>
  <c r="L8" i="50" s="1"/>
  <c r="L9" i="50" s="1"/>
  <c r="L10" i="50" s="1"/>
  <c r="L11" i="50" s="1"/>
  <c r="L12" i="50" s="1"/>
  <c r="L13" i="50" s="1"/>
  <c r="L14" i="50" s="1"/>
  <c r="L15" i="50" s="1"/>
  <c r="L16" i="50" s="1"/>
  <c r="L17" i="50" s="1"/>
  <c r="L18" i="50" s="1"/>
  <c r="L19" i="50" s="1"/>
  <c r="L20" i="50" s="1"/>
  <c r="L21" i="50" s="1"/>
  <c r="L22" i="50" s="1"/>
  <c r="L23" i="50" s="1"/>
  <c r="L24" i="50" s="1"/>
  <c r="L25" i="50" s="1"/>
  <c r="L26" i="50" s="1"/>
  <c r="L27" i="50" s="1"/>
  <c r="L28" i="50" s="1"/>
  <c r="L29" i="50" s="1"/>
  <c r="C7" i="50"/>
  <c r="C8" i="50" s="1"/>
  <c r="C9" i="50" s="1"/>
  <c r="L6" i="50"/>
  <c r="F6" i="50"/>
  <c r="F7" i="50" s="1"/>
  <c r="F8" i="50" s="1"/>
  <c r="C6" i="50"/>
  <c r="Q5" i="50"/>
  <c r="Q6" i="50" s="1"/>
  <c r="H5" i="50"/>
  <c r="D36" i="49"/>
  <c r="J31" i="49"/>
  <c r="I6" i="49" s="1"/>
  <c r="K6" i="49" s="1"/>
  <c r="G31" i="49"/>
  <c r="H34" i="49" s="1"/>
  <c r="D31" i="49"/>
  <c r="E34" i="49" s="1"/>
  <c r="B29" i="49"/>
  <c r="B28" i="49"/>
  <c r="B26" i="49"/>
  <c r="B24" i="49"/>
  <c r="B22" i="49"/>
  <c r="B20" i="49"/>
  <c r="B18" i="49"/>
  <c r="B16" i="49"/>
  <c r="B14" i="49"/>
  <c r="B12" i="49"/>
  <c r="B10" i="49"/>
  <c r="B8" i="49"/>
  <c r="C6" i="49"/>
  <c r="E6" i="49" s="1"/>
  <c r="N5" i="49"/>
  <c r="M5" i="49"/>
  <c r="H5" i="49"/>
  <c r="D36" i="48"/>
  <c r="E34" i="48"/>
  <c r="J31" i="48"/>
  <c r="G31" i="48"/>
  <c r="H34" i="48" s="1"/>
  <c r="D31" i="48"/>
  <c r="B28" i="48"/>
  <c r="B29" i="48" s="1"/>
  <c r="B26" i="48"/>
  <c r="B24" i="48"/>
  <c r="B22" i="48"/>
  <c r="B20" i="48"/>
  <c r="B18" i="48"/>
  <c r="B16" i="48"/>
  <c r="B14" i="48"/>
  <c r="B12" i="48"/>
  <c r="B10" i="48"/>
  <c r="B8" i="48"/>
  <c r="I6" i="48"/>
  <c r="K6" i="48" s="1"/>
  <c r="F6" i="48"/>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C6" i="48"/>
  <c r="E6" i="48" s="1"/>
  <c r="M5" i="48"/>
  <c r="H5" i="48"/>
  <c r="H6" i="48" s="1"/>
  <c r="I7" i="52" l="1"/>
  <c r="I8" i="52" s="1"/>
  <c r="I9" i="52" s="1"/>
  <c r="I10" i="52" s="1"/>
  <c r="I11" i="52" s="1"/>
  <c r="I12" i="52" s="1"/>
  <c r="I13" i="52" s="1"/>
  <c r="I14" i="52" s="1"/>
  <c r="I15" i="52" s="1"/>
  <c r="I16" i="52" s="1"/>
  <c r="I17" i="52" s="1"/>
  <c r="I18" i="52" s="1"/>
  <c r="I19" i="52" s="1"/>
  <c r="I20" i="52" s="1"/>
  <c r="I21" i="52" s="1"/>
  <c r="I22" i="52" s="1"/>
  <c r="I23" i="52" s="1"/>
  <c r="I24" i="52" s="1"/>
  <c r="I25" i="52" s="1"/>
  <c r="I26" i="52" s="1"/>
  <c r="I27" i="52" s="1"/>
  <c r="I28" i="52" s="1"/>
  <c r="I29" i="52" s="1"/>
  <c r="K6" i="52"/>
  <c r="C7" i="52"/>
  <c r="F6" i="52"/>
  <c r="E34" i="52"/>
  <c r="N34" i="52" s="1"/>
  <c r="F6" i="51"/>
  <c r="F7" i="51" s="1"/>
  <c r="F8" i="51" s="1"/>
  <c r="F9" i="51" s="1"/>
  <c r="F10" i="51" s="1"/>
  <c r="F11" i="51" s="1"/>
  <c r="F12" i="51" s="1"/>
  <c r="F13" i="51" s="1"/>
  <c r="F14" i="51" s="1"/>
  <c r="F15" i="51" s="1"/>
  <c r="F16" i="51" s="1"/>
  <c r="F17" i="51" s="1"/>
  <c r="F18" i="51" s="1"/>
  <c r="F19" i="51" s="1"/>
  <c r="F20" i="51" s="1"/>
  <c r="F21" i="51" s="1"/>
  <c r="F22" i="51" s="1"/>
  <c r="F23" i="51" s="1"/>
  <c r="F24" i="51" s="1"/>
  <c r="F25" i="51" s="1"/>
  <c r="F26" i="51" s="1"/>
  <c r="F27" i="51" s="1"/>
  <c r="F28" i="51" s="1"/>
  <c r="F29" i="51" s="1"/>
  <c r="C8" i="51"/>
  <c r="F31" i="51"/>
  <c r="N34" i="51"/>
  <c r="K6" i="51"/>
  <c r="I31" i="51"/>
  <c r="E6" i="51"/>
  <c r="I6" i="50"/>
  <c r="F9" i="50"/>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O8" i="50"/>
  <c r="Q7" i="50"/>
  <c r="Q8" i="50" s="1"/>
  <c r="Q9" i="50" s="1"/>
  <c r="Q10" i="50" s="1"/>
  <c r="O9" i="50"/>
  <c r="F31" i="50"/>
  <c r="H6" i="50"/>
  <c r="O7" i="50"/>
  <c r="C10" i="50"/>
  <c r="Q34" i="50"/>
  <c r="N6" i="50"/>
  <c r="L31" i="50"/>
  <c r="E6" i="50"/>
  <c r="O6" i="50"/>
  <c r="N34" i="49"/>
  <c r="E7" i="49"/>
  <c r="F6" i="49"/>
  <c r="N6" i="49" s="1"/>
  <c r="L6" i="49"/>
  <c r="C7" i="49"/>
  <c r="I7" i="49"/>
  <c r="I8" i="49" s="1"/>
  <c r="I9" i="49" s="1"/>
  <c r="I10" i="49" s="1"/>
  <c r="I11" i="49" s="1"/>
  <c r="I12" i="49" s="1"/>
  <c r="I13" i="49" s="1"/>
  <c r="I14" i="49" s="1"/>
  <c r="I15" i="49" s="1"/>
  <c r="I16" i="49" s="1"/>
  <c r="I17" i="49" s="1"/>
  <c r="I18" i="49" s="1"/>
  <c r="I19" i="49" s="1"/>
  <c r="I20" i="49" s="1"/>
  <c r="I21" i="49" s="1"/>
  <c r="I22" i="49" s="1"/>
  <c r="I23" i="49" s="1"/>
  <c r="I24" i="49" s="1"/>
  <c r="I25" i="49" s="1"/>
  <c r="I26" i="49" s="1"/>
  <c r="I27" i="49" s="1"/>
  <c r="I28" i="49" s="1"/>
  <c r="I29" i="49" s="1"/>
  <c r="I31" i="49"/>
  <c r="N34" i="48"/>
  <c r="H33" i="48"/>
  <c r="H7" i="48"/>
  <c r="H8" i="48" s="1"/>
  <c r="H9" i="48" s="1"/>
  <c r="H10" i="48" s="1"/>
  <c r="H11" i="48" s="1"/>
  <c r="H12" i="48" s="1"/>
  <c r="H13" i="48" s="1"/>
  <c r="H14" i="48" s="1"/>
  <c r="H15" i="48" s="1"/>
  <c r="H16" i="48" s="1"/>
  <c r="H17" i="48" s="1"/>
  <c r="H18" i="48" s="1"/>
  <c r="H19" i="48" s="1"/>
  <c r="H20" i="48" s="1"/>
  <c r="H21" i="48" s="1"/>
  <c r="H22" i="48" s="1"/>
  <c r="H23" i="48" s="1"/>
  <c r="H24" i="48" s="1"/>
  <c r="H25" i="48" s="1"/>
  <c r="H26" i="48" s="1"/>
  <c r="H27" i="48" s="1"/>
  <c r="H28" i="48" s="1"/>
  <c r="H29" i="48" s="1"/>
  <c r="K7" i="48"/>
  <c r="K8" i="48" s="1"/>
  <c r="K9" i="48" s="1"/>
  <c r="K10" i="48" s="1"/>
  <c r="K11" i="48" s="1"/>
  <c r="K12" i="48" s="1"/>
  <c r="K13" i="48" s="1"/>
  <c r="K14" i="48" s="1"/>
  <c r="K15" i="48" s="1"/>
  <c r="K16" i="48" s="1"/>
  <c r="K17" i="48" s="1"/>
  <c r="K18" i="48" s="1"/>
  <c r="K19" i="48" s="1"/>
  <c r="K20" i="48" s="1"/>
  <c r="K21" i="48" s="1"/>
  <c r="K22" i="48" s="1"/>
  <c r="K23" i="48" s="1"/>
  <c r="K24" i="48" s="1"/>
  <c r="K25" i="48" s="1"/>
  <c r="K26" i="48" s="1"/>
  <c r="K27" i="48" s="1"/>
  <c r="K28" i="48" s="1"/>
  <c r="K29" i="48" s="1"/>
  <c r="L6" i="48"/>
  <c r="F31" i="48"/>
  <c r="N5" i="48"/>
  <c r="N6" i="48" s="1"/>
  <c r="C7" i="48"/>
  <c r="I7" i="48"/>
  <c r="I8" i="48" s="1"/>
  <c r="I9" i="48" s="1"/>
  <c r="I10" i="48" s="1"/>
  <c r="I11" i="48" s="1"/>
  <c r="I12" i="48" s="1"/>
  <c r="I13" i="48" s="1"/>
  <c r="I14" i="48" s="1"/>
  <c r="I15" i="48" s="1"/>
  <c r="I16" i="48" s="1"/>
  <c r="I17" i="48" s="1"/>
  <c r="I18" i="48" s="1"/>
  <c r="I19" i="48" s="1"/>
  <c r="I20" i="48" s="1"/>
  <c r="I21" i="48" s="1"/>
  <c r="I22" i="48" s="1"/>
  <c r="I23" i="48" s="1"/>
  <c r="I24" i="48" s="1"/>
  <c r="I25" i="48" s="1"/>
  <c r="I26" i="48" s="1"/>
  <c r="I27" i="48" s="1"/>
  <c r="I28" i="48" s="1"/>
  <c r="I29" i="48" s="1"/>
  <c r="I31" i="48"/>
  <c r="J32" i="47"/>
  <c r="G32" i="47"/>
  <c r="H35" i="47" s="1"/>
  <c r="D32" i="47"/>
  <c r="E35" i="47" s="1"/>
  <c r="N35" i="47" s="1"/>
  <c r="B10" i="47"/>
  <c r="B11" i="47" s="1"/>
  <c r="B12" i="47" s="1"/>
  <c r="B13" i="47" s="1"/>
  <c r="B14" i="47" s="1"/>
  <c r="B15" i="47" s="1"/>
  <c r="B16" i="47" s="1"/>
  <c r="B17" i="47" s="1"/>
  <c r="B18" i="47" s="1"/>
  <c r="B19" i="47" s="1"/>
  <c r="B20" i="47" s="1"/>
  <c r="B21" i="47" s="1"/>
  <c r="B22" i="47" s="1"/>
  <c r="B23" i="47" s="1"/>
  <c r="B24" i="47" s="1"/>
  <c r="B25" i="47" s="1"/>
  <c r="B26" i="47" s="1"/>
  <c r="B27" i="47" s="1"/>
  <c r="B28" i="47" s="1"/>
  <c r="B29" i="47" s="1"/>
  <c r="B30" i="47" s="1"/>
  <c r="B8" i="47"/>
  <c r="B9" i="47" s="1"/>
  <c r="B6" i="47"/>
  <c r="B7" i="47" s="1"/>
  <c r="I5" i="47"/>
  <c r="K5" i="47" s="1"/>
  <c r="M4" i="47"/>
  <c r="H4" i="47"/>
  <c r="E4" i="47"/>
  <c r="F7" i="52" l="1"/>
  <c r="F8" i="52" s="1"/>
  <c r="F9" i="52" s="1"/>
  <c r="F10" i="52" s="1"/>
  <c r="F11" i="52" s="1"/>
  <c r="F12" i="52" s="1"/>
  <c r="F13" i="52" s="1"/>
  <c r="F14" i="52" s="1"/>
  <c r="F15" i="52" s="1"/>
  <c r="F16" i="52" s="1"/>
  <c r="F17" i="52" s="1"/>
  <c r="F18" i="52" s="1"/>
  <c r="F19" i="52" s="1"/>
  <c r="F20" i="52" s="1"/>
  <c r="F21" i="52" s="1"/>
  <c r="F22" i="52" s="1"/>
  <c r="F23" i="52" s="1"/>
  <c r="F24" i="52" s="1"/>
  <c r="F25" i="52" s="1"/>
  <c r="F26" i="52" s="1"/>
  <c r="F27" i="52" s="1"/>
  <c r="F28" i="52" s="1"/>
  <c r="F29" i="52" s="1"/>
  <c r="K33" i="52"/>
  <c r="K7" i="52"/>
  <c r="K8" i="52" s="1"/>
  <c r="K9" i="52" s="1"/>
  <c r="K10" i="52" s="1"/>
  <c r="K11" i="52" s="1"/>
  <c r="K12" i="52" s="1"/>
  <c r="K13" i="52" s="1"/>
  <c r="K14" i="52" s="1"/>
  <c r="K15" i="52" s="1"/>
  <c r="K16" i="52" s="1"/>
  <c r="K17" i="52" s="1"/>
  <c r="K18" i="52" s="1"/>
  <c r="K19" i="52" s="1"/>
  <c r="K20" i="52" s="1"/>
  <c r="K21" i="52" s="1"/>
  <c r="K22" i="52" s="1"/>
  <c r="K23" i="52" s="1"/>
  <c r="K24" i="52" s="1"/>
  <c r="K25" i="52" s="1"/>
  <c r="K26" i="52" s="1"/>
  <c r="K27" i="52" s="1"/>
  <c r="K28" i="52" s="1"/>
  <c r="K29" i="52" s="1"/>
  <c r="L6" i="52"/>
  <c r="H6" i="52"/>
  <c r="L7" i="52"/>
  <c r="C8" i="52"/>
  <c r="I31" i="52"/>
  <c r="N6" i="52"/>
  <c r="E7" i="52"/>
  <c r="N6" i="51"/>
  <c r="N7" i="51" s="1"/>
  <c r="N8" i="51" s="1"/>
  <c r="N9" i="51" s="1"/>
  <c r="L6" i="51"/>
  <c r="L7" i="51"/>
  <c r="H6" i="51"/>
  <c r="H33" i="51" s="1"/>
  <c r="H7" i="51"/>
  <c r="H8" i="51" s="1"/>
  <c r="H9" i="51" s="1"/>
  <c r="H10" i="51" s="1"/>
  <c r="H11" i="51" s="1"/>
  <c r="H12" i="51" s="1"/>
  <c r="H13" i="51" s="1"/>
  <c r="H14" i="51" s="1"/>
  <c r="H15" i="51" s="1"/>
  <c r="H16" i="51" s="1"/>
  <c r="H17" i="51" s="1"/>
  <c r="H18" i="51" s="1"/>
  <c r="H19" i="51" s="1"/>
  <c r="H20" i="51" s="1"/>
  <c r="H21" i="51" s="1"/>
  <c r="H22" i="51" s="1"/>
  <c r="H23" i="51" s="1"/>
  <c r="H24" i="51" s="1"/>
  <c r="H25" i="51" s="1"/>
  <c r="H26" i="51" s="1"/>
  <c r="H27" i="51" s="1"/>
  <c r="H28" i="51" s="1"/>
  <c r="H29" i="51" s="1"/>
  <c r="C9" i="51"/>
  <c r="L8" i="51"/>
  <c r="E7" i="51"/>
  <c r="E8" i="51" s="1"/>
  <c r="K7" i="51"/>
  <c r="K8" i="51" s="1"/>
  <c r="K9" i="51" s="1"/>
  <c r="K10" i="51" s="1"/>
  <c r="K11" i="51" s="1"/>
  <c r="K12" i="51" s="1"/>
  <c r="K13" i="51" s="1"/>
  <c r="K14" i="51" s="1"/>
  <c r="K15" i="51" s="1"/>
  <c r="K16" i="51" s="1"/>
  <c r="K17" i="51" s="1"/>
  <c r="K18" i="51" s="1"/>
  <c r="K19" i="51" s="1"/>
  <c r="K20" i="51" s="1"/>
  <c r="K21" i="51" s="1"/>
  <c r="K22" i="51" s="1"/>
  <c r="K23" i="51" s="1"/>
  <c r="K24" i="51" s="1"/>
  <c r="K25" i="51" s="1"/>
  <c r="K26" i="51" s="1"/>
  <c r="K27" i="51" s="1"/>
  <c r="K28" i="51" s="1"/>
  <c r="K29" i="51" s="1"/>
  <c r="I7" i="50"/>
  <c r="I8" i="50" s="1"/>
  <c r="I9" i="50" s="1"/>
  <c r="I10" i="50" s="1"/>
  <c r="I11" i="50" s="1"/>
  <c r="I12" i="50" s="1"/>
  <c r="I13" i="50" s="1"/>
  <c r="I14" i="50" s="1"/>
  <c r="I15" i="50" s="1"/>
  <c r="I16" i="50" s="1"/>
  <c r="I17" i="50" s="1"/>
  <c r="I18" i="50" s="1"/>
  <c r="I19" i="50" s="1"/>
  <c r="I20" i="50" s="1"/>
  <c r="I21" i="50" s="1"/>
  <c r="I22" i="50" s="1"/>
  <c r="I23" i="50" s="1"/>
  <c r="I24" i="50" s="1"/>
  <c r="I25" i="50" s="1"/>
  <c r="I26" i="50" s="1"/>
  <c r="I27" i="50" s="1"/>
  <c r="I28" i="50" s="1"/>
  <c r="I29" i="50" s="1"/>
  <c r="K6" i="50"/>
  <c r="N7" i="50"/>
  <c r="N8" i="50" s="1"/>
  <c r="N9" i="50" s="1"/>
  <c r="N10" i="50" s="1"/>
  <c r="N11" i="50" s="1"/>
  <c r="N12" i="50" s="1"/>
  <c r="N13" i="50" s="1"/>
  <c r="N14" i="50" s="1"/>
  <c r="N15" i="50" s="1"/>
  <c r="N16" i="50" s="1"/>
  <c r="N17" i="50" s="1"/>
  <c r="N18" i="50" s="1"/>
  <c r="N19" i="50" s="1"/>
  <c r="N20" i="50" s="1"/>
  <c r="N21" i="50" s="1"/>
  <c r="N22" i="50" s="1"/>
  <c r="N23" i="50" s="1"/>
  <c r="N24" i="50" s="1"/>
  <c r="N25" i="50" s="1"/>
  <c r="N26" i="50" s="1"/>
  <c r="N27" i="50" s="1"/>
  <c r="N28" i="50" s="1"/>
  <c r="N29" i="50" s="1"/>
  <c r="N33" i="50"/>
  <c r="H7" i="50"/>
  <c r="H8" i="50" s="1"/>
  <c r="H9" i="50" s="1"/>
  <c r="H10" i="50" s="1"/>
  <c r="H11" i="50" s="1"/>
  <c r="H12" i="50" s="1"/>
  <c r="H13" i="50" s="1"/>
  <c r="H14" i="50" s="1"/>
  <c r="H15" i="50" s="1"/>
  <c r="H16" i="50" s="1"/>
  <c r="H17" i="50" s="1"/>
  <c r="H18" i="50" s="1"/>
  <c r="H19" i="50" s="1"/>
  <c r="H20" i="50" s="1"/>
  <c r="H21" i="50" s="1"/>
  <c r="H22" i="50" s="1"/>
  <c r="H23" i="50" s="1"/>
  <c r="H24" i="50" s="1"/>
  <c r="H25" i="50" s="1"/>
  <c r="H26" i="50" s="1"/>
  <c r="H27" i="50" s="1"/>
  <c r="H28" i="50" s="1"/>
  <c r="H29" i="50" s="1"/>
  <c r="E7" i="50"/>
  <c r="E8" i="50" s="1"/>
  <c r="E9" i="50" s="1"/>
  <c r="E10" i="50" s="1"/>
  <c r="E11" i="50" s="1"/>
  <c r="C11" i="50"/>
  <c r="O10" i="50"/>
  <c r="N7" i="49"/>
  <c r="N8" i="49" s="1"/>
  <c r="H6" i="49"/>
  <c r="F7" i="49"/>
  <c r="F8" i="49" s="1"/>
  <c r="F9" i="49" s="1"/>
  <c r="F10" i="49" s="1"/>
  <c r="F11" i="49" s="1"/>
  <c r="F12" i="49" s="1"/>
  <c r="F13" i="49" s="1"/>
  <c r="F14" i="49" s="1"/>
  <c r="F15" i="49" s="1"/>
  <c r="F16" i="49" s="1"/>
  <c r="F17" i="49" s="1"/>
  <c r="F18" i="49" s="1"/>
  <c r="F19" i="49" s="1"/>
  <c r="F20" i="49" s="1"/>
  <c r="F21" i="49" s="1"/>
  <c r="F22" i="49" s="1"/>
  <c r="F23" i="49" s="1"/>
  <c r="F24" i="49" s="1"/>
  <c r="F25" i="49" s="1"/>
  <c r="F26" i="49" s="1"/>
  <c r="F27" i="49" s="1"/>
  <c r="F28" i="49" s="1"/>
  <c r="F29" i="49" s="1"/>
  <c r="E8" i="49"/>
  <c r="C8" i="49"/>
  <c r="L7" i="49"/>
  <c r="K7" i="49"/>
  <c r="N7" i="48"/>
  <c r="N8" i="48" s="1"/>
  <c r="C8" i="48"/>
  <c r="L7" i="48"/>
  <c r="K33" i="48"/>
  <c r="E7" i="48"/>
  <c r="F5" i="47"/>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K6" i="47"/>
  <c r="K7" i="47" s="1"/>
  <c r="K8" i="47" s="1"/>
  <c r="K9" i="47" s="1"/>
  <c r="K10" i="47" s="1"/>
  <c r="K11" i="47" s="1"/>
  <c r="K12" i="47" s="1"/>
  <c r="K13" i="47" s="1"/>
  <c r="K14" i="47" s="1"/>
  <c r="K15" i="47" s="1"/>
  <c r="K16" i="47" s="1"/>
  <c r="K17" i="47" s="1"/>
  <c r="K18" i="47" s="1"/>
  <c r="K19" i="47" s="1"/>
  <c r="K20" i="47" s="1"/>
  <c r="K21" i="47" s="1"/>
  <c r="K22" i="47" s="1"/>
  <c r="K23" i="47" s="1"/>
  <c r="K24" i="47" s="1"/>
  <c r="K25" i="47" s="1"/>
  <c r="K26" i="47" s="1"/>
  <c r="K27" i="47" s="1"/>
  <c r="K28" i="47" s="1"/>
  <c r="K29" i="47" s="1"/>
  <c r="K30" i="47" s="1"/>
  <c r="N4" i="47"/>
  <c r="C5" i="47"/>
  <c r="I6" i="47"/>
  <c r="I7" i="47" s="1"/>
  <c r="I8" i="47" s="1"/>
  <c r="I9" i="47" s="1"/>
  <c r="I10" i="47" s="1"/>
  <c r="I11" i="47" s="1"/>
  <c r="I12" i="47" s="1"/>
  <c r="I13" i="47" s="1"/>
  <c r="I14" i="47" s="1"/>
  <c r="I15" i="47" s="1"/>
  <c r="I16" i="47" s="1"/>
  <c r="I17" i="47" s="1"/>
  <c r="I18" i="47" s="1"/>
  <c r="I19" i="47" s="1"/>
  <c r="I20" i="47" s="1"/>
  <c r="I21" i="47" s="1"/>
  <c r="I22" i="47" s="1"/>
  <c r="I23" i="47" s="1"/>
  <c r="I24" i="47" s="1"/>
  <c r="I25" i="47" s="1"/>
  <c r="I26" i="47" s="1"/>
  <c r="I27" i="47" s="1"/>
  <c r="I28" i="47" s="1"/>
  <c r="I29" i="47" s="1"/>
  <c r="I30" i="47" s="1"/>
  <c r="L7" i="39"/>
  <c r="L8" i="39"/>
  <c r="L9" i="39"/>
  <c r="L10" i="39"/>
  <c r="L11" i="39"/>
  <c r="L12" i="39"/>
  <c r="L13" i="39"/>
  <c r="L14" i="39"/>
  <c r="L15" i="39"/>
  <c r="L16" i="39"/>
  <c r="L17" i="39"/>
  <c r="L18" i="39"/>
  <c r="L19" i="39"/>
  <c r="L20" i="39"/>
  <c r="L21" i="39"/>
  <c r="L22" i="39"/>
  <c r="L23" i="39"/>
  <c r="L24" i="39"/>
  <c r="L25" i="39"/>
  <c r="L26" i="39"/>
  <c r="L27" i="39"/>
  <c r="L28" i="39"/>
  <c r="L29" i="39"/>
  <c r="L6" i="39"/>
  <c r="M4" i="46"/>
  <c r="O6" i="45"/>
  <c r="O7" i="45"/>
  <c r="O8" i="45"/>
  <c r="O9" i="45"/>
  <c r="O10" i="45"/>
  <c r="O11" i="45"/>
  <c r="O12" i="45"/>
  <c r="O13" i="45"/>
  <c r="O14" i="45"/>
  <c r="O15" i="45"/>
  <c r="O16" i="45"/>
  <c r="O17" i="45"/>
  <c r="O18" i="45"/>
  <c r="O19" i="45"/>
  <c r="O20" i="45"/>
  <c r="O21" i="45"/>
  <c r="O22" i="45"/>
  <c r="O23" i="45"/>
  <c r="O24" i="45"/>
  <c r="O25" i="45"/>
  <c r="O26" i="45"/>
  <c r="O27" i="45"/>
  <c r="O28" i="45"/>
  <c r="O29" i="45"/>
  <c r="O30" i="45"/>
  <c r="O5" i="45"/>
  <c r="L6" i="45"/>
  <c r="L7" i="45"/>
  <c r="L8" i="45"/>
  <c r="L9" i="45"/>
  <c r="L10" i="45"/>
  <c r="L11" i="45"/>
  <c r="L12" i="45"/>
  <c r="L13" i="45"/>
  <c r="L14" i="45"/>
  <c r="L15" i="45"/>
  <c r="L16" i="45"/>
  <c r="L17" i="45"/>
  <c r="L18" i="45"/>
  <c r="L19" i="45"/>
  <c r="L20" i="45"/>
  <c r="L21" i="45"/>
  <c r="L22" i="45"/>
  <c r="L23" i="45"/>
  <c r="L24" i="45"/>
  <c r="L25" i="45"/>
  <c r="L26" i="45"/>
  <c r="L27" i="45"/>
  <c r="L28" i="45"/>
  <c r="L29" i="45"/>
  <c r="L30" i="45"/>
  <c r="L5" i="45"/>
  <c r="J32" i="46"/>
  <c r="I5" i="46" s="1"/>
  <c r="G32" i="46"/>
  <c r="H35" i="46" s="1"/>
  <c r="D32" i="46"/>
  <c r="E35" i="46" s="1"/>
  <c r="N35" i="46" s="1"/>
  <c r="B6" i="46"/>
  <c r="B7" i="46" s="1"/>
  <c r="B8" i="46" s="1"/>
  <c r="B9" i="46" s="1"/>
  <c r="B10" i="46" s="1"/>
  <c r="B11" i="46" s="1"/>
  <c r="B12" i="46" s="1"/>
  <c r="B13" i="46" s="1"/>
  <c r="B14" i="46" s="1"/>
  <c r="B15" i="46" s="1"/>
  <c r="B16" i="46" s="1"/>
  <c r="B17" i="46" s="1"/>
  <c r="B18" i="46" s="1"/>
  <c r="B19" i="46" s="1"/>
  <c r="B20" i="46" s="1"/>
  <c r="B21" i="46" s="1"/>
  <c r="B22" i="46" s="1"/>
  <c r="B23" i="46" s="1"/>
  <c r="B24" i="46" s="1"/>
  <c r="B25" i="46" s="1"/>
  <c r="B26" i="46" s="1"/>
  <c r="B27" i="46" s="1"/>
  <c r="B28" i="46" s="1"/>
  <c r="B29" i="46" s="1"/>
  <c r="B30" i="46" s="1"/>
  <c r="F5" i="46"/>
  <c r="F6" i="46" s="1"/>
  <c r="C5" i="46"/>
  <c r="H4" i="46"/>
  <c r="H5" i="46" s="1"/>
  <c r="E4" i="46"/>
  <c r="E5" i="46" s="1"/>
  <c r="J32" i="45"/>
  <c r="I5" i="45" s="1"/>
  <c r="G32" i="45"/>
  <c r="H35" i="45" s="1"/>
  <c r="D32" i="45"/>
  <c r="B6" i="45"/>
  <c r="B7" i="45" s="1"/>
  <c r="B8" i="45" s="1"/>
  <c r="B9" i="45" s="1"/>
  <c r="B10" i="45" s="1"/>
  <c r="B11" i="45" s="1"/>
  <c r="B12" i="45" s="1"/>
  <c r="B13" i="45" s="1"/>
  <c r="B14" i="45" s="1"/>
  <c r="B15" i="45" s="1"/>
  <c r="B16" i="45" s="1"/>
  <c r="B17" i="45" s="1"/>
  <c r="B18" i="45" s="1"/>
  <c r="B19" i="45" s="1"/>
  <c r="B20" i="45" s="1"/>
  <c r="B21" i="45" s="1"/>
  <c r="B22" i="45" s="1"/>
  <c r="B23" i="45" s="1"/>
  <c r="B24" i="45" s="1"/>
  <c r="B25" i="45" s="1"/>
  <c r="B26" i="45" s="1"/>
  <c r="B27" i="45" s="1"/>
  <c r="B28" i="45" s="1"/>
  <c r="B29" i="45" s="1"/>
  <c r="B30" i="45" s="1"/>
  <c r="F5" i="45"/>
  <c r="N4" i="45"/>
  <c r="M4" i="45"/>
  <c r="H4" i="45"/>
  <c r="E4" i="45"/>
  <c r="N7" i="52" l="1"/>
  <c r="N8" i="52" s="1"/>
  <c r="N9" i="52" s="1"/>
  <c r="H33" i="52"/>
  <c r="H7" i="52"/>
  <c r="H8" i="52" s="1"/>
  <c r="H9" i="52" s="1"/>
  <c r="H10" i="52" s="1"/>
  <c r="H11" i="52" s="1"/>
  <c r="H12" i="52" s="1"/>
  <c r="H13" i="52" s="1"/>
  <c r="H14" i="52" s="1"/>
  <c r="H15" i="52" s="1"/>
  <c r="H16" i="52" s="1"/>
  <c r="H17" i="52" s="1"/>
  <c r="H18" i="52" s="1"/>
  <c r="H19" i="52" s="1"/>
  <c r="H20" i="52" s="1"/>
  <c r="H21" i="52" s="1"/>
  <c r="H22" i="52" s="1"/>
  <c r="H23" i="52" s="1"/>
  <c r="H24" i="52" s="1"/>
  <c r="H25" i="52" s="1"/>
  <c r="H26" i="52" s="1"/>
  <c r="H27" i="52" s="1"/>
  <c r="H28" i="52" s="1"/>
  <c r="H29" i="52" s="1"/>
  <c r="F31" i="52"/>
  <c r="E8" i="52"/>
  <c r="E9" i="52" s="1"/>
  <c r="C9" i="52"/>
  <c r="L8" i="52"/>
  <c r="K33" i="51"/>
  <c r="L9" i="51"/>
  <c r="C10" i="51"/>
  <c r="E9" i="51"/>
  <c r="I31" i="50"/>
  <c r="K7" i="50"/>
  <c r="K8" i="50" s="1"/>
  <c r="K9" i="50" s="1"/>
  <c r="K10" i="50" s="1"/>
  <c r="K11" i="50" s="1"/>
  <c r="K12" i="50" s="1"/>
  <c r="K13" i="50" s="1"/>
  <c r="K14" i="50" s="1"/>
  <c r="K15" i="50" s="1"/>
  <c r="K16" i="50" s="1"/>
  <c r="K17" i="50" s="1"/>
  <c r="K18" i="50" s="1"/>
  <c r="K19" i="50" s="1"/>
  <c r="K20" i="50" s="1"/>
  <c r="K21" i="50" s="1"/>
  <c r="K22" i="50" s="1"/>
  <c r="K23" i="50" s="1"/>
  <c r="K24" i="50" s="1"/>
  <c r="K25" i="50" s="1"/>
  <c r="K26" i="50" s="1"/>
  <c r="K27" i="50" s="1"/>
  <c r="K28" i="50" s="1"/>
  <c r="K29" i="50" s="1"/>
  <c r="C12" i="50"/>
  <c r="O11" i="50"/>
  <c r="H33" i="50"/>
  <c r="Q11" i="50"/>
  <c r="F31" i="49"/>
  <c r="C9" i="49"/>
  <c r="L8" i="49"/>
  <c r="H7" i="49"/>
  <c r="H8" i="49" s="1"/>
  <c r="H9" i="49" s="1"/>
  <c r="H10" i="49" s="1"/>
  <c r="H11" i="49" s="1"/>
  <c r="H12" i="49" s="1"/>
  <c r="H13" i="49" s="1"/>
  <c r="H14" i="49" s="1"/>
  <c r="H15" i="49" s="1"/>
  <c r="H16" i="49" s="1"/>
  <c r="H17" i="49" s="1"/>
  <c r="H18" i="49" s="1"/>
  <c r="H19" i="49" s="1"/>
  <c r="H20" i="49" s="1"/>
  <c r="H21" i="49" s="1"/>
  <c r="H22" i="49" s="1"/>
  <c r="H23" i="49" s="1"/>
  <c r="H24" i="49" s="1"/>
  <c r="H25" i="49" s="1"/>
  <c r="H26" i="49" s="1"/>
  <c r="H27" i="49" s="1"/>
  <c r="H28" i="49" s="1"/>
  <c r="H29" i="49" s="1"/>
  <c r="K8" i="49"/>
  <c r="K9" i="49" s="1"/>
  <c r="K10" i="49" s="1"/>
  <c r="K11" i="49" s="1"/>
  <c r="K12" i="49" s="1"/>
  <c r="K13" i="49" s="1"/>
  <c r="K14" i="49" s="1"/>
  <c r="K15" i="49" s="1"/>
  <c r="K16" i="49" s="1"/>
  <c r="K17" i="49" s="1"/>
  <c r="K18" i="49" s="1"/>
  <c r="K19" i="49" s="1"/>
  <c r="K20" i="49" s="1"/>
  <c r="K21" i="49" s="1"/>
  <c r="K22" i="49" s="1"/>
  <c r="K23" i="49" s="1"/>
  <c r="K24" i="49" s="1"/>
  <c r="K25" i="49" s="1"/>
  <c r="K26" i="49" s="1"/>
  <c r="K27" i="49" s="1"/>
  <c r="K28" i="49" s="1"/>
  <c r="K29" i="49" s="1"/>
  <c r="C9" i="48"/>
  <c r="L8" i="48"/>
  <c r="E8" i="48"/>
  <c r="E9" i="48" s="1"/>
  <c r="N9" i="48"/>
  <c r="H5" i="47"/>
  <c r="H6" i="47" s="1"/>
  <c r="H7" i="47" s="1"/>
  <c r="H8" i="47" s="1"/>
  <c r="H9" i="47" s="1"/>
  <c r="H10" i="47" s="1"/>
  <c r="H11" i="47" s="1"/>
  <c r="H12" i="47" s="1"/>
  <c r="H13" i="47" s="1"/>
  <c r="H14" i="47" s="1"/>
  <c r="H15" i="47" s="1"/>
  <c r="H16" i="47" s="1"/>
  <c r="H17" i="47" s="1"/>
  <c r="H18" i="47" s="1"/>
  <c r="H19" i="47" s="1"/>
  <c r="H20" i="47" s="1"/>
  <c r="H21" i="47" s="1"/>
  <c r="H22" i="47" s="1"/>
  <c r="H23" i="47" s="1"/>
  <c r="H24" i="47" s="1"/>
  <c r="H25" i="47" s="1"/>
  <c r="H26" i="47" s="1"/>
  <c r="H27" i="47" s="1"/>
  <c r="H28" i="47" s="1"/>
  <c r="H29" i="47" s="1"/>
  <c r="H30" i="47" s="1"/>
  <c r="F32" i="47"/>
  <c r="C6" i="47"/>
  <c r="L5" i="47"/>
  <c r="O5" i="47" s="1"/>
  <c r="N5" i="47"/>
  <c r="K34" i="47"/>
  <c r="I32" i="47"/>
  <c r="E5" i="47"/>
  <c r="H6" i="46"/>
  <c r="K5" i="46"/>
  <c r="C6" i="46"/>
  <c r="C7" i="46" s="1"/>
  <c r="C8" i="46" s="1"/>
  <c r="C9" i="46" s="1"/>
  <c r="C10" i="46" s="1"/>
  <c r="C11" i="46" s="1"/>
  <c r="C12" i="46" s="1"/>
  <c r="C13" i="46" s="1"/>
  <c r="C14" i="46" s="1"/>
  <c r="C15" i="46" s="1"/>
  <c r="C16" i="46" s="1"/>
  <c r="C17" i="46" s="1"/>
  <c r="C18" i="46" s="1"/>
  <c r="C19" i="46" s="1"/>
  <c r="C20" i="46" s="1"/>
  <c r="C21" i="46" s="1"/>
  <c r="C22" i="46" s="1"/>
  <c r="C23" i="46" s="1"/>
  <c r="C24" i="46" s="1"/>
  <c r="C25" i="46" s="1"/>
  <c r="C26" i="46" s="1"/>
  <c r="C27" i="46" s="1"/>
  <c r="C28" i="46" s="1"/>
  <c r="C29" i="46" s="1"/>
  <c r="C30" i="46" s="1"/>
  <c r="F7" i="46"/>
  <c r="F8" i="46" s="1"/>
  <c r="F9" i="46" s="1"/>
  <c r="F10" i="46" s="1"/>
  <c r="F11" i="46" s="1"/>
  <c r="F12" i="46" s="1"/>
  <c r="F13" i="46" s="1"/>
  <c r="F14" i="46" s="1"/>
  <c r="F15" i="46" s="1"/>
  <c r="F16" i="46" s="1"/>
  <c r="F17" i="46" s="1"/>
  <c r="F18" i="46" s="1"/>
  <c r="F19" i="46" s="1"/>
  <c r="F20" i="46" s="1"/>
  <c r="F21" i="46" s="1"/>
  <c r="F22" i="46" s="1"/>
  <c r="F23" i="46" s="1"/>
  <c r="F24" i="46" s="1"/>
  <c r="F25" i="46" s="1"/>
  <c r="F26" i="46" s="1"/>
  <c r="F27" i="46" s="1"/>
  <c r="F28" i="46" s="1"/>
  <c r="F29" i="46" s="1"/>
  <c r="F30" i="46" s="1"/>
  <c r="I6" i="46"/>
  <c r="I7" i="46" s="1"/>
  <c r="I8" i="46" s="1"/>
  <c r="I9" i="46" s="1"/>
  <c r="I10" i="46" s="1"/>
  <c r="I11" i="46" s="1"/>
  <c r="I12" i="46" s="1"/>
  <c r="I13" i="46" s="1"/>
  <c r="I14" i="46" s="1"/>
  <c r="I15" i="46" s="1"/>
  <c r="I16" i="46" s="1"/>
  <c r="I17" i="46" s="1"/>
  <c r="I18" i="46" s="1"/>
  <c r="I19" i="46" s="1"/>
  <c r="I20" i="46" s="1"/>
  <c r="I21" i="46" s="1"/>
  <c r="I22" i="46" s="1"/>
  <c r="I23" i="46" s="1"/>
  <c r="I24" i="46" s="1"/>
  <c r="I25" i="46" s="1"/>
  <c r="I26" i="46" s="1"/>
  <c r="I27" i="46" s="1"/>
  <c r="I28" i="46" s="1"/>
  <c r="I29" i="46" s="1"/>
  <c r="I30" i="46" s="1"/>
  <c r="N4" i="46"/>
  <c r="N5" i="46" s="1"/>
  <c r="E35" i="45"/>
  <c r="N35" i="45" s="1"/>
  <c r="C5" i="45"/>
  <c r="I6" i="45"/>
  <c r="I7" i="45" s="1"/>
  <c r="I8" i="45" s="1"/>
  <c r="I9" i="45" s="1"/>
  <c r="I10" i="45" s="1"/>
  <c r="I11" i="45" s="1"/>
  <c r="I12" i="45" s="1"/>
  <c r="I13" i="45" s="1"/>
  <c r="I14" i="45" s="1"/>
  <c r="I15" i="45" s="1"/>
  <c r="I16" i="45" s="1"/>
  <c r="I17" i="45" s="1"/>
  <c r="I18" i="45" s="1"/>
  <c r="I19" i="45" s="1"/>
  <c r="I20" i="45" s="1"/>
  <c r="I21" i="45" s="1"/>
  <c r="I22" i="45" s="1"/>
  <c r="I23" i="45" s="1"/>
  <c r="I24" i="45" s="1"/>
  <c r="I25" i="45" s="1"/>
  <c r="I26" i="45" s="1"/>
  <c r="I27" i="45" s="1"/>
  <c r="I28" i="45" s="1"/>
  <c r="I29" i="45" s="1"/>
  <c r="I30" i="45" s="1"/>
  <c r="K5" i="45"/>
  <c r="E5" i="45"/>
  <c r="F6" i="45"/>
  <c r="F7" i="45" s="1"/>
  <c r="F8" i="45" s="1"/>
  <c r="F9" i="45" s="1"/>
  <c r="F10" i="45" s="1"/>
  <c r="F11" i="45" s="1"/>
  <c r="F12" i="45" s="1"/>
  <c r="F13" i="45" s="1"/>
  <c r="F14" i="45" s="1"/>
  <c r="F15" i="45" s="1"/>
  <c r="F16" i="45" s="1"/>
  <c r="F17" i="45" s="1"/>
  <c r="F18" i="45" s="1"/>
  <c r="F19" i="45" s="1"/>
  <c r="F20" i="45" s="1"/>
  <c r="F21" i="45" s="1"/>
  <c r="F22" i="45" s="1"/>
  <c r="F23" i="45" s="1"/>
  <c r="F24" i="45" s="1"/>
  <c r="F25" i="45" s="1"/>
  <c r="F26" i="45" s="1"/>
  <c r="F27" i="45" s="1"/>
  <c r="F28" i="45" s="1"/>
  <c r="F29" i="45" s="1"/>
  <c r="F30" i="45" s="1"/>
  <c r="H5" i="45"/>
  <c r="E10" i="52" l="1"/>
  <c r="C10" i="52"/>
  <c r="N10" i="52" s="1"/>
  <c r="L9" i="52"/>
  <c r="E10" i="51"/>
  <c r="E11" i="51" s="1"/>
  <c r="C11" i="51"/>
  <c r="L10" i="51"/>
  <c r="N10" i="51"/>
  <c r="K33" i="50"/>
  <c r="Q12" i="50"/>
  <c r="O12" i="50"/>
  <c r="C13" i="50"/>
  <c r="E12" i="50"/>
  <c r="L9" i="49"/>
  <c r="C10" i="49"/>
  <c r="K33" i="49"/>
  <c r="H33" i="49"/>
  <c r="N9" i="49"/>
  <c r="E9" i="49"/>
  <c r="E10" i="48"/>
  <c r="N10" i="48"/>
  <c r="C10" i="48"/>
  <c r="L9" i="48"/>
  <c r="N6" i="47"/>
  <c r="H34" i="47"/>
  <c r="C7" i="47"/>
  <c r="L6" i="47"/>
  <c r="O6" i="47" s="1"/>
  <c r="E6" i="47"/>
  <c r="I32" i="46"/>
  <c r="N6" i="46"/>
  <c r="N7" i="46" s="1"/>
  <c r="N8" i="46" s="1"/>
  <c r="N9" i="46" s="1"/>
  <c r="N10" i="46" s="1"/>
  <c r="N11" i="46" s="1"/>
  <c r="N12" i="46" s="1"/>
  <c r="N13" i="46" s="1"/>
  <c r="N14" i="46" s="1"/>
  <c r="N15" i="46" s="1"/>
  <c r="N16" i="46" s="1"/>
  <c r="N17" i="46" s="1"/>
  <c r="N18" i="46" s="1"/>
  <c r="N19" i="46" s="1"/>
  <c r="N20" i="46" s="1"/>
  <c r="N21" i="46" s="1"/>
  <c r="N22" i="46" s="1"/>
  <c r="N23" i="46" s="1"/>
  <c r="N24" i="46" s="1"/>
  <c r="N25" i="46" s="1"/>
  <c r="N26" i="46" s="1"/>
  <c r="N27" i="46" s="1"/>
  <c r="N28" i="46" s="1"/>
  <c r="N29" i="46" s="1"/>
  <c r="N30" i="46" s="1"/>
  <c r="C32" i="46"/>
  <c r="H7" i="46"/>
  <c r="F32" i="46"/>
  <c r="K6" i="46"/>
  <c r="K7" i="46" s="1"/>
  <c r="K8" i="46" s="1"/>
  <c r="K9" i="46" s="1"/>
  <c r="K10" i="46" s="1"/>
  <c r="K11" i="46" s="1"/>
  <c r="K12" i="46" s="1"/>
  <c r="K13" i="46" s="1"/>
  <c r="K14" i="46" s="1"/>
  <c r="K15" i="46" s="1"/>
  <c r="K16" i="46" s="1"/>
  <c r="K17" i="46" s="1"/>
  <c r="K18" i="46" s="1"/>
  <c r="K19" i="46" s="1"/>
  <c r="K20" i="46" s="1"/>
  <c r="K21" i="46" s="1"/>
  <c r="K22" i="46" s="1"/>
  <c r="K23" i="46" s="1"/>
  <c r="K24" i="46" s="1"/>
  <c r="K25" i="46" s="1"/>
  <c r="K26" i="46" s="1"/>
  <c r="K27" i="46" s="1"/>
  <c r="K28" i="46" s="1"/>
  <c r="K29" i="46" s="1"/>
  <c r="K30" i="46" s="1"/>
  <c r="E6" i="46"/>
  <c r="F32" i="45"/>
  <c r="I32" i="45"/>
  <c r="E6" i="45"/>
  <c r="E7" i="45" s="1"/>
  <c r="E8" i="45" s="1"/>
  <c r="E9" i="45" s="1"/>
  <c r="E10" i="45" s="1"/>
  <c r="E11" i="45" s="1"/>
  <c r="E12" i="45" s="1"/>
  <c r="E13" i="45" s="1"/>
  <c r="E14" i="45" s="1"/>
  <c r="E15" i="45" s="1"/>
  <c r="E16" i="45" s="1"/>
  <c r="E17" i="45" s="1"/>
  <c r="E18" i="45" s="1"/>
  <c r="E19" i="45" s="1"/>
  <c r="E20" i="45" s="1"/>
  <c r="E21" i="45" s="1"/>
  <c r="E22" i="45" s="1"/>
  <c r="E23" i="45" s="1"/>
  <c r="E24" i="45" s="1"/>
  <c r="E25" i="45" s="1"/>
  <c r="E26" i="45" s="1"/>
  <c r="E27" i="45" s="1"/>
  <c r="E28" i="45" s="1"/>
  <c r="E29" i="45" s="1"/>
  <c r="E30" i="45" s="1"/>
  <c r="C6" i="45"/>
  <c r="C7" i="45" s="1"/>
  <c r="C8" i="45" s="1"/>
  <c r="C9" i="45" s="1"/>
  <c r="C10" i="45" s="1"/>
  <c r="C11" i="45" s="1"/>
  <c r="C12" i="45" s="1"/>
  <c r="C13" i="45" s="1"/>
  <c r="C14" i="45" s="1"/>
  <c r="C15" i="45" s="1"/>
  <c r="C16" i="45" s="1"/>
  <c r="C17" i="45" s="1"/>
  <c r="C18" i="45" s="1"/>
  <c r="C19" i="45" s="1"/>
  <c r="C20" i="45" s="1"/>
  <c r="C21" i="45" s="1"/>
  <c r="C22" i="45" s="1"/>
  <c r="C23" i="45" s="1"/>
  <c r="C24" i="45" s="1"/>
  <c r="C25" i="45" s="1"/>
  <c r="C26" i="45" s="1"/>
  <c r="C27" i="45" s="1"/>
  <c r="C28" i="45" s="1"/>
  <c r="C29" i="45" s="1"/>
  <c r="C30" i="45" s="1"/>
  <c r="H6" i="45"/>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K6" i="45"/>
  <c r="K7" i="45" s="1"/>
  <c r="K8" i="45" s="1"/>
  <c r="K9" i="45" s="1"/>
  <c r="K10" i="45" s="1"/>
  <c r="K11" i="45" s="1"/>
  <c r="K12" i="45" s="1"/>
  <c r="K13" i="45" s="1"/>
  <c r="K14" i="45" s="1"/>
  <c r="K15" i="45" s="1"/>
  <c r="K16" i="45" s="1"/>
  <c r="K17" i="45" s="1"/>
  <c r="K18" i="45" s="1"/>
  <c r="K19" i="45" s="1"/>
  <c r="K20" i="45" s="1"/>
  <c r="K21" i="45" s="1"/>
  <c r="K22" i="45" s="1"/>
  <c r="K23" i="45" s="1"/>
  <c r="K24" i="45" s="1"/>
  <c r="K25" i="45" s="1"/>
  <c r="K26" i="45" s="1"/>
  <c r="K27" i="45" s="1"/>
  <c r="K28" i="45" s="1"/>
  <c r="K29" i="45" s="1"/>
  <c r="K30" i="45" s="1"/>
  <c r="N5" i="45"/>
  <c r="E11" i="52" l="1"/>
  <c r="L10" i="52"/>
  <c r="C11" i="52"/>
  <c r="C12" i="51"/>
  <c r="E12" i="51" s="1"/>
  <c r="L11" i="51"/>
  <c r="N11" i="51"/>
  <c r="O13" i="50"/>
  <c r="C14" i="50"/>
  <c r="E13" i="50"/>
  <c r="E14" i="50" s="1"/>
  <c r="Q13" i="50"/>
  <c r="E10" i="49"/>
  <c r="L10" i="49"/>
  <c r="C11" i="49"/>
  <c r="N10" i="49"/>
  <c r="N11" i="49" s="1"/>
  <c r="N11" i="48"/>
  <c r="E11" i="48"/>
  <c r="C11" i="48"/>
  <c r="L10" i="48"/>
  <c r="E7" i="47"/>
  <c r="N7" i="47"/>
  <c r="C8" i="47"/>
  <c r="N8" i="47" s="1"/>
  <c r="L7" i="47"/>
  <c r="O7" i="47" s="1"/>
  <c r="E7" i="46"/>
  <c r="E8" i="46" s="1"/>
  <c r="E9" i="46" s="1"/>
  <c r="E10" i="46" s="1"/>
  <c r="E11" i="46" s="1"/>
  <c r="E12" i="46" s="1"/>
  <c r="E13" i="46" s="1"/>
  <c r="E14" i="46" s="1"/>
  <c r="E15" i="46" s="1"/>
  <c r="E16" i="46" s="1"/>
  <c r="E17" i="46" s="1"/>
  <c r="E18" i="46" s="1"/>
  <c r="E19" i="46" s="1"/>
  <c r="E20" i="46" s="1"/>
  <c r="E21" i="46" s="1"/>
  <c r="E22" i="46" s="1"/>
  <c r="E23" i="46" s="1"/>
  <c r="E24" i="46" s="1"/>
  <c r="E25" i="46" s="1"/>
  <c r="E26" i="46" s="1"/>
  <c r="E27" i="46" s="1"/>
  <c r="E28" i="46" s="1"/>
  <c r="E29" i="46" s="1"/>
  <c r="E30" i="46" s="1"/>
  <c r="H8" i="46"/>
  <c r="H9" i="46" s="1"/>
  <c r="H10" i="46" s="1"/>
  <c r="H11" i="46" s="1"/>
  <c r="H12" i="46" s="1"/>
  <c r="H13" i="46" s="1"/>
  <c r="H14" i="46" s="1"/>
  <c r="H15" i="46" s="1"/>
  <c r="H16" i="46" s="1"/>
  <c r="H17" i="46" s="1"/>
  <c r="H18" i="46" s="1"/>
  <c r="H19" i="46" s="1"/>
  <c r="H20" i="46" s="1"/>
  <c r="H21" i="46" s="1"/>
  <c r="H22" i="46" s="1"/>
  <c r="H23" i="46" s="1"/>
  <c r="H24" i="46" s="1"/>
  <c r="H25" i="46" s="1"/>
  <c r="H26" i="46" s="1"/>
  <c r="H27" i="46" s="1"/>
  <c r="H28" i="46" s="1"/>
  <c r="H29" i="46" s="1"/>
  <c r="H30" i="46" s="1"/>
  <c r="H34" i="46"/>
  <c r="K34" i="46"/>
  <c r="N34" i="46"/>
  <c r="N6" i="45"/>
  <c r="N7" i="45" s="1"/>
  <c r="N8" i="45" s="1"/>
  <c r="N9" i="45" s="1"/>
  <c r="N10" i="45" s="1"/>
  <c r="N11" i="45" s="1"/>
  <c r="N12" i="45" s="1"/>
  <c r="N13" i="45" s="1"/>
  <c r="N14" i="45" s="1"/>
  <c r="N15" i="45" s="1"/>
  <c r="N16" i="45" s="1"/>
  <c r="N17" i="45" s="1"/>
  <c r="N18" i="45" s="1"/>
  <c r="N19" i="45" s="1"/>
  <c r="N20" i="45" s="1"/>
  <c r="N21" i="45" s="1"/>
  <c r="N22" i="45" s="1"/>
  <c r="N23" i="45" s="1"/>
  <c r="N24" i="45" s="1"/>
  <c r="N25" i="45" s="1"/>
  <c r="N26" i="45" s="1"/>
  <c r="N27" i="45" s="1"/>
  <c r="N28" i="45" s="1"/>
  <c r="N29" i="45" s="1"/>
  <c r="N30" i="45" s="1"/>
  <c r="H34" i="45"/>
  <c r="E34" i="45"/>
  <c r="K34" i="45"/>
  <c r="C32" i="45"/>
  <c r="L11" i="52" l="1"/>
  <c r="C12" i="52"/>
  <c r="N11" i="52"/>
  <c r="N12" i="51"/>
  <c r="L12" i="51"/>
  <c r="C13" i="51"/>
  <c r="Q14" i="50"/>
  <c r="C15" i="50"/>
  <c r="O14" i="50"/>
  <c r="L11" i="49"/>
  <c r="C12" i="49"/>
  <c r="N12" i="49" s="1"/>
  <c r="E11" i="49"/>
  <c r="L11" i="48"/>
  <c r="C12" i="48"/>
  <c r="L8" i="47"/>
  <c r="O8" i="47" s="1"/>
  <c r="C9" i="47"/>
  <c r="N9" i="47" s="1"/>
  <c r="E8" i="47"/>
  <c r="E34" i="46"/>
  <c r="N34" i="45"/>
  <c r="L12" i="52" l="1"/>
  <c r="C13" i="52"/>
  <c r="N12" i="52"/>
  <c r="N13" i="52" s="1"/>
  <c r="E12" i="52"/>
  <c r="N13" i="51"/>
  <c r="E13" i="51"/>
  <c r="L13" i="51"/>
  <c r="C14" i="51"/>
  <c r="C16" i="50"/>
  <c r="O15" i="50"/>
  <c r="Q15" i="50"/>
  <c r="E15" i="50"/>
  <c r="L12" i="49"/>
  <c r="C13" i="49"/>
  <c r="E12" i="49"/>
  <c r="L12" i="48"/>
  <c r="C13" i="48"/>
  <c r="E12" i="48"/>
  <c r="N12" i="48"/>
  <c r="E9" i="47"/>
  <c r="L9" i="47"/>
  <c r="O9" i="47" s="1"/>
  <c r="C10" i="47"/>
  <c r="N10" i="47"/>
  <c r="C14" i="52" l="1"/>
  <c r="L13" i="52"/>
  <c r="E13" i="52"/>
  <c r="E14" i="51"/>
  <c r="E15" i="51" s="1"/>
  <c r="C15" i="51"/>
  <c r="L14" i="51"/>
  <c r="N14" i="51"/>
  <c r="N15" i="51" s="1"/>
  <c r="Q16" i="50"/>
  <c r="E16" i="50"/>
  <c r="E17" i="50" s="1"/>
  <c r="C17" i="50"/>
  <c r="O16" i="50"/>
  <c r="E13" i="49"/>
  <c r="L13" i="49"/>
  <c r="C14" i="49"/>
  <c r="N13" i="49"/>
  <c r="L13" i="48"/>
  <c r="C14" i="48"/>
  <c r="E13" i="48"/>
  <c r="E14" i="48" s="1"/>
  <c r="N13" i="48"/>
  <c r="N14" i="48" s="1"/>
  <c r="E10" i="47"/>
  <c r="L10" i="47"/>
  <c r="O10" i="47" s="1"/>
  <c r="C11" i="47"/>
  <c r="E11" i="47" s="1"/>
  <c r="C15" i="52" l="1"/>
  <c r="L14" i="52"/>
  <c r="N14" i="52"/>
  <c r="E14" i="52"/>
  <c r="C16" i="51"/>
  <c r="N16" i="51" s="1"/>
  <c r="L15" i="51"/>
  <c r="O17" i="50"/>
  <c r="C18" i="50"/>
  <c r="Q17" i="50"/>
  <c r="C15" i="49"/>
  <c r="L14" i="49"/>
  <c r="N14" i="49"/>
  <c r="N15" i="49" s="1"/>
  <c r="E14" i="49"/>
  <c r="E15" i="49" s="1"/>
  <c r="E15" i="48"/>
  <c r="L14" i="48"/>
  <c r="C15" i="48"/>
  <c r="N11" i="47"/>
  <c r="L11" i="47"/>
  <c r="O11" i="47" s="1"/>
  <c r="C12" i="47"/>
  <c r="N15" i="52" l="1"/>
  <c r="N16" i="52" s="1"/>
  <c r="L15" i="52"/>
  <c r="C16" i="52"/>
  <c r="E15" i="52"/>
  <c r="E16" i="52" s="1"/>
  <c r="E16" i="51"/>
  <c r="C17" i="51"/>
  <c r="L16" i="51"/>
  <c r="O18" i="50"/>
  <c r="C19" i="50"/>
  <c r="Q18" i="50"/>
  <c r="Q19" i="50" s="1"/>
  <c r="E18" i="50"/>
  <c r="C16" i="49"/>
  <c r="L15" i="49"/>
  <c r="C16" i="48"/>
  <c r="L15" i="48"/>
  <c r="N15" i="48"/>
  <c r="N16" i="48" s="1"/>
  <c r="N12" i="47"/>
  <c r="E12" i="47"/>
  <c r="C13" i="47"/>
  <c r="L12" i="47"/>
  <c r="O12" i="47" s="1"/>
  <c r="E17" i="52" l="1"/>
  <c r="L16" i="52"/>
  <c r="C17" i="52"/>
  <c r="N17" i="52" s="1"/>
  <c r="L17" i="51"/>
  <c r="C18" i="51"/>
  <c r="E17" i="51"/>
  <c r="E18" i="51" s="1"/>
  <c r="N17" i="51"/>
  <c r="N18" i="51" s="1"/>
  <c r="E19" i="50"/>
  <c r="Q20" i="50"/>
  <c r="O19" i="50"/>
  <c r="C20" i="50"/>
  <c r="C17" i="49"/>
  <c r="L16" i="49"/>
  <c r="N16" i="49"/>
  <c r="N17" i="49" s="1"/>
  <c r="E16" i="49"/>
  <c r="E17" i="49" s="1"/>
  <c r="C17" i="48"/>
  <c r="L16" i="48"/>
  <c r="N17" i="48"/>
  <c r="E16" i="48"/>
  <c r="E17" i="48" s="1"/>
  <c r="C14" i="47"/>
  <c r="L13" i="47"/>
  <c r="O13" i="47" s="1"/>
  <c r="E13" i="47"/>
  <c r="N13" i="47"/>
  <c r="N14" i="47" s="1"/>
  <c r="N18" i="52" l="1"/>
  <c r="L17" i="52"/>
  <c r="C18" i="52"/>
  <c r="E18" i="52" s="1"/>
  <c r="L18" i="51"/>
  <c r="C19" i="51"/>
  <c r="O20" i="50"/>
  <c r="C21" i="50"/>
  <c r="E20" i="50"/>
  <c r="E21" i="50" s="1"/>
  <c r="C18" i="49"/>
  <c r="L17" i="49"/>
  <c r="L17" i="48"/>
  <c r="C18" i="48"/>
  <c r="N18" i="48" s="1"/>
  <c r="E14" i="47"/>
  <c r="E15" i="47" s="1"/>
  <c r="C15" i="47"/>
  <c r="N15" i="47" s="1"/>
  <c r="L14" i="47"/>
  <c r="O14" i="47" s="1"/>
  <c r="E19" i="52" l="1"/>
  <c r="L18" i="52"/>
  <c r="C19" i="52"/>
  <c r="N19" i="52" s="1"/>
  <c r="L19" i="51"/>
  <c r="C20" i="51"/>
  <c r="N19" i="51"/>
  <c r="E19" i="51"/>
  <c r="E20" i="51" s="1"/>
  <c r="O21" i="50"/>
  <c r="C22" i="50"/>
  <c r="Q21" i="50"/>
  <c r="Q22" i="50" s="1"/>
  <c r="L18" i="49"/>
  <c r="C19" i="49"/>
  <c r="N18" i="49"/>
  <c r="N19" i="49" s="1"/>
  <c r="E18" i="49"/>
  <c r="E19" i="49" s="1"/>
  <c r="L18" i="48"/>
  <c r="C19" i="48"/>
  <c r="E18" i="48"/>
  <c r="E19" i="48" s="1"/>
  <c r="C16" i="47"/>
  <c r="L15" i="47"/>
  <c r="O15" i="47" s="1"/>
  <c r="N20" i="52" l="1"/>
  <c r="L19" i="52"/>
  <c r="C20" i="52"/>
  <c r="E20" i="52" s="1"/>
  <c r="N20" i="51"/>
  <c r="N21" i="51" s="1"/>
  <c r="L20" i="51"/>
  <c r="C21" i="51"/>
  <c r="C23" i="50"/>
  <c r="O22" i="50"/>
  <c r="E22" i="50"/>
  <c r="E23" i="50" s="1"/>
  <c r="L19" i="49"/>
  <c r="C20" i="49"/>
  <c r="L19" i="48"/>
  <c r="C20" i="48"/>
  <c r="E20" i="48"/>
  <c r="N19" i="48"/>
  <c r="L16" i="47"/>
  <c r="O16" i="47" s="1"/>
  <c r="C17" i="47"/>
  <c r="N16" i="47"/>
  <c r="N17" i="47" s="1"/>
  <c r="E16" i="47"/>
  <c r="C21" i="52" l="1"/>
  <c r="L20" i="52"/>
  <c r="L21" i="51"/>
  <c r="C22" i="51"/>
  <c r="N22" i="51"/>
  <c r="E21" i="51"/>
  <c r="E22" i="51" s="1"/>
  <c r="C24" i="50"/>
  <c r="O23" i="50"/>
  <c r="Q23" i="50"/>
  <c r="Q24" i="50" s="1"/>
  <c r="L20" i="49"/>
  <c r="C21" i="49"/>
  <c r="N20" i="49"/>
  <c r="N21" i="49" s="1"/>
  <c r="E20" i="49"/>
  <c r="E21" i="49" s="1"/>
  <c r="N20" i="48"/>
  <c r="N21" i="48" s="1"/>
  <c r="L20" i="48"/>
  <c r="C21" i="48"/>
  <c r="L17" i="47"/>
  <c r="O17" i="47" s="1"/>
  <c r="C18" i="47"/>
  <c r="E17" i="47"/>
  <c r="C22" i="52" l="1"/>
  <c r="L21" i="52"/>
  <c r="N21" i="52"/>
  <c r="E21" i="52"/>
  <c r="C23" i="51"/>
  <c r="N23" i="51" s="1"/>
  <c r="L22" i="51"/>
  <c r="C25" i="50"/>
  <c r="O24" i="50"/>
  <c r="E24" i="50"/>
  <c r="E25" i="50" s="1"/>
  <c r="L21" i="49"/>
  <c r="C22" i="49"/>
  <c r="L21" i="48"/>
  <c r="C22" i="48"/>
  <c r="N22" i="48"/>
  <c r="E21" i="48"/>
  <c r="E18" i="47"/>
  <c r="L18" i="47"/>
  <c r="O18" i="47" s="1"/>
  <c r="C19" i="47"/>
  <c r="N18" i="47"/>
  <c r="N22" i="52" l="1"/>
  <c r="C23" i="52"/>
  <c r="L22" i="52"/>
  <c r="E22" i="52"/>
  <c r="C24" i="51"/>
  <c r="L23" i="51"/>
  <c r="E23" i="51"/>
  <c r="O25" i="50"/>
  <c r="C26" i="50"/>
  <c r="Q25" i="50"/>
  <c r="Q26" i="50" s="1"/>
  <c r="C23" i="49"/>
  <c r="L22" i="49"/>
  <c r="N22" i="49"/>
  <c r="N23" i="49" s="1"/>
  <c r="E22" i="49"/>
  <c r="E23" i="49" s="1"/>
  <c r="N23" i="48"/>
  <c r="E22" i="48"/>
  <c r="E23" i="48" s="1"/>
  <c r="L22" i="48"/>
  <c r="C23" i="48"/>
  <c r="N19" i="47"/>
  <c r="L19" i="47"/>
  <c r="O19" i="47" s="1"/>
  <c r="C20" i="47"/>
  <c r="E19" i="47"/>
  <c r="L23" i="52" l="1"/>
  <c r="C24" i="52"/>
  <c r="N23" i="52"/>
  <c r="N24" i="52" s="1"/>
  <c r="E23" i="52"/>
  <c r="E24" i="51"/>
  <c r="C25" i="51"/>
  <c r="L24" i="51"/>
  <c r="N24" i="51"/>
  <c r="N25" i="51" s="1"/>
  <c r="O26" i="50"/>
  <c r="C27" i="50"/>
  <c r="E26" i="50"/>
  <c r="E27" i="50" s="1"/>
  <c r="C24" i="49"/>
  <c r="L23" i="49"/>
  <c r="E24" i="48"/>
  <c r="C24" i="48"/>
  <c r="L23" i="48"/>
  <c r="N24" i="48"/>
  <c r="L20" i="47"/>
  <c r="O20" i="47" s="1"/>
  <c r="C21" i="47"/>
  <c r="E20" i="47"/>
  <c r="E21" i="47" s="1"/>
  <c r="N20" i="47"/>
  <c r="L24" i="52" l="1"/>
  <c r="C25" i="52"/>
  <c r="E24" i="52"/>
  <c r="L25" i="51"/>
  <c r="C26" i="51"/>
  <c r="E25" i="51"/>
  <c r="E26" i="51" s="1"/>
  <c r="O27" i="50"/>
  <c r="C28" i="50"/>
  <c r="Q27" i="50"/>
  <c r="Q28" i="50" s="1"/>
  <c r="C25" i="49"/>
  <c r="L24" i="49"/>
  <c r="N24" i="49"/>
  <c r="N25" i="49" s="1"/>
  <c r="E24" i="49"/>
  <c r="E25" i="49" s="1"/>
  <c r="C25" i="48"/>
  <c r="L24" i="48"/>
  <c r="L21" i="47"/>
  <c r="O21" i="47" s="1"/>
  <c r="C22" i="47"/>
  <c r="N21" i="47"/>
  <c r="L25" i="52" l="1"/>
  <c r="C26" i="52"/>
  <c r="N25" i="52"/>
  <c r="N26" i="52" s="1"/>
  <c r="E25" i="52"/>
  <c r="L26" i="51"/>
  <c r="C27" i="51"/>
  <c r="N26" i="51"/>
  <c r="N27" i="51" s="1"/>
  <c r="O28" i="50"/>
  <c r="C29" i="50"/>
  <c r="E28" i="50"/>
  <c r="E29" i="50" s="1"/>
  <c r="E33" i="50" s="1"/>
  <c r="C26" i="49"/>
  <c r="L25" i="49"/>
  <c r="C26" i="48"/>
  <c r="L25" i="48"/>
  <c r="E25" i="48"/>
  <c r="E26" i="48" s="1"/>
  <c r="N25" i="48"/>
  <c r="N26" i="48" s="1"/>
  <c r="N22" i="47"/>
  <c r="N23" i="47" s="1"/>
  <c r="C23" i="47"/>
  <c r="L22" i="47"/>
  <c r="O22" i="47" s="1"/>
  <c r="E22" i="47"/>
  <c r="L26" i="52" l="1"/>
  <c r="C27" i="52"/>
  <c r="E26" i="52"/>
  <c r="L27" i="51"/>
  <c r="C28" i="51"/>
  <c r="E27" i="51"/>
  <c r="E28" i="51" s="1"/>
  <c r="O29" i="50"/>
  <c r="C31" i="50"/>
  <c r="Q29" i="50"/>
  <c r="Q33" i="50" s="1"/>
  <c r="L26" i="49"/>
  <c r="C27" i="49"/>
  <c r="N26" i="49"/>
  <c r="N27" i="49" s="1"/>
  <c r="E26" i="49"/>
  <c r="E27" i="49" s="1"/>
  <c r="C27" i="48"/>
  <c r="N27" i="48" s="1"/>
  <c r="L26" i="48"/>
  <c r="C24" i="47"/>
  <c r="L23" i="47"/>
  <c r="O23" i="47" s="1"/>
  <c r="E23" i="47"/>
  <c r="E24" i="47" s="1"/>
  <c r="N24" i="47"/>
  <c r="L27" i="52" l="1"/>
  <c r="C28" i="52"/>
  <c r="N27" i="52"/>
  <c r="N28" i="52" s="1"/>
  <c r="E27" i="52"/>
  <c r="L28" i="51"/>
  <c r="C29" i="51"/>
  <c r="N28" i="51"/>
  <c r="N29" i="51" s="1"/>
  <c r="N33" i="51" s="1"/>
  <c r="L27" i="49"/>
  <c r="C28" i="49"/>
  <c r="N28" i="48"/>
  <c r="L27" i="48"/>
  <c r="C28" i="48"/>
  <c r="E27" i="48"/>
  <c r="E28" i="48" s="1"/>
  <c r="L24" i="47"/>
  <c r="O24" i="47" s="1"/>
  <c r="C25" i="47"/>
  <c r="E25" i="47" s="1"/>
  <c r="C29" i="52" l="1"/>
  <c r="L28" i="52"/>
  <c r="E28" i="52"/>
  <c r="L29" i="51"/>
  <c r="C31" i="51"/>
  <c r="E29" i="51"/>
  <c r="E33" i="51" s="1"/>
  <c r="L28" i="49"/>
  <c r="C29" i="49"/>
  <c r="N28" i="49"/>
  <c r="N29" i="49" s="1"/>
  <c r="N33" i="49" s="1"/>
  <c r="E28" i="49"/>
  <c r="E29" i="49" s="1"/>
  <c r="E33" i="49" s="1"/>
  <c r="L28" i="48"/>
  <c r="C29" i="48"/>
  <c r="N29" i="48" s="1"/>
  <c r="N33" i="48" s="1"/>
  <c r="N25" i="47"/>
  <c r="C26" i="47"/>
  <c r="L25" i="47"/>
  <c r="O25" i="47" s="1"/>
  <c r="L29" i="52" l="1"/>
  <c r="C31" i="52"/>
  <c r="N29" i="52"/>
  <c r="N33" i="52" s="1"/>
  <c r="E29" i="52"/>
  <c r="E33" i="52" s="1"/>
  <c r="L29" i="49"/>
  <c r="C31" i="49"/>
  <c r="E29" i="48"/>
  <c r="E33" i="48" s="1"/>
  <c r="L29" i="48"/>
  <c r="C31" i="48"/>
  <c r="L26" i="47"/>
  <c r="O26" i="47" s="1"/>
  <c r="C27" i="47"/>
  <c r="N26" i="47"/>
  <c r="N27" i="47" s="1"/>
  <c r="E26" i="47"/>
  <c r="C28" i="47" l="1"/>
  <c r="L27" i="47"/>
  <c r="O27" i="47" s="1"/>
  <c r="E27" i="47"/>
  <c r="C29" i="47" l="1"/>
  <c r="L28" i="47"/>
  <c r="O28" i="47" s="1"/>
  <c r="E28" i="47"/>
  <c r="E29" i="47" s="1"/>
  <c r="N28" i="47"/>
  <c r="N29" i="47" l="1"/>
  <c r="C30" i="47"/>
  <c r="L29" i="47"/>
  <c r="O29" i="47" s="1"/>
  <c r="L30" i="47" l="1"/>
  <c r="O30" i="47" s="1"/>
  <c r="C32" i="47"/>
  <c r="E30" i="47"/>
  <c r="E34" i="47" s="1"/>
  <c r="N30" i="47"/>
  <c r="N34" i="47" s="1"/>
  <c r="O33" i="44"/>
  <c r="G32" i="44"/>
  <c r="H28" i="44"/>
  <c r="J25" i="44"/>
  <c r="I25" i="44"/>
  <c r="G25" i="44"/>
  <c r="D25" i="44"/>
  <c r="C11" i="44" s="1"/>
  <c r="L22" i="44"/>
  <c r="F21" i="44"/>
  <c r="L20" i="44"/>
  <c r="F19" i="44"/>
  <c r="L18" i="44"/>
  <c r="F17" i="44"/>
  <c r="L16" i="44"/>
  <c r="F15" i="44"/>
  <c r="L14" i="44"/>
  <c r="U13" i="44"/>
  <c r="F13" i="44"/>
  <c r="B13" i="44"/>
  <c r="B14" i="44" s="1"/>
  <c r="B15" i="44" s="1"/>
  <c r="B16" i="44" s="1"/>
  <c r="B17" i="44" s="1"/>
  <c r="B18" i="44" s="1"/>
  <c r="B19" i="44" s="1"/>
  <c r="B20" i="44" s="1"/>
  <c r="B21" i="44" s="1"/>
  <c r="B22" i="44" s="1"/>
  <c r="Q12" i="44"/>
  <c r="L12" i="44"/>
  <c r="K12" i="44"/>
  <c r="K13" i="44" s="1"/>
  <c r="K14" i="44" s="1"/>
  <c r="K15" i="44" s="1"/>
  <c r="K16" i="44" s="1"/>
  <c r="K17" i="44" s="1"/>
  <c r="K18" i="44" s="1"/>
  <c r="K19" i="44" s="1"/>
  <c r="K20" i="44" s="1"/>
  <c r="K21" i="44" s="1"/>
  <c r="K22" i="44" s="1"/>
  <c r="B12" i="44"/>
  <c r="Q11" i="44"/>
  <c r="K11" i="44"/>
  <c r="T10" i="44"/>
  <c r="H10" i="44"/>
  <c r="O33" i="43"/>
  <c r="G32" i="43"/>
  <c r="H28" i="43"/>
  <c r="J25" i="43"/>
  <c r="I25" i="43"/>
  <c r="G25" i="43"/>
  <c r="D25" i="43"/>
  <c r="L22" i="43"/>
  <c r="F21" i="43"/>
  <c r="L20" i="43"/>
  <c r="F19" i="43"/>
  <c r="L18" i="43"/>
  <c r="F17" i="43"/>
  <c r="L16" i="43"/>
  <c r="F15" i="43"/>
  <c r="L14" i="43"/>
  <c r="U13" i="43"/>
  <c r="F13" i="43"/>
  <c r="B13" i="43"/>
  <c r="B14" i="43" s="1"/>
  <c r="B15" i="43" s="1"/>
  <c r="B16" i="43" s="1"/>
  <c r="B17" i="43" s="1"/>
  <c r="B18" i="43" s="1"/>
  <c r="B19" i="43" s="1"/>
  <c r="B20" i="43" s="1"/>
  <c r="B21" i="43" s="1"/>
  <c r="B22" i="43" s="1"/>
  <c r="L12" i="43"/>
  <c r="B12" i="43"/>
  <c r="Q11" i="43"/>
  <c r="K11" i="43"/>
  <c r="H11" i="43"/>
  <c r="H12" i="43" s="1"/>
  <c r="H13" i="43" s="1"/>
  <c r="H14" i="43" s="1"/>
  <c r="H15" i="43" s="1"/>
  <c r="H16" i="43" s="1"/>
  <c r="H17" i="43" s="1"/>
  <c r="H18" i="43" s="1"/>
  <c r="H19" i="43" s="1"/>
  <c r="H20" i="43" s="1"/>
  <c r="H21" i="43" s="1"/>
  <c r="H22" i="43" s="1"/>
  <c r="C11" i="43"/>
  <c r="E28" i="43" s="1"/>
  <c r="T10" i="43"/>
  <c r="T11" i="43" s="1"/>
  <c r="M10" i="43"/>
  <c r="H10" i="43"/>
  <c r="N10" i="43" s="1"/>
  <c r="N11" i="43" s="1"/>
  <c r="N12" i="43" s="1"/>
  <c r="H9" i="43"/>
  <c r="F21" i="41"/>
  <c r="F19" i="41"/>
  <c r="F17" i="41"/>
  <c r="F15" i="41"/>
  <c r="F13" i="41"/>
  <c r="C15" i="41"/>
  <c r="C17" i="41" s="1"/>
  <c r="C19" i="41" s="1"/>
  <c r="C21" i="41" s="1"/>
  <c r="C13" i="41"/>
  <c r="C15" i="42"/>
  <c r="C17" i="42" s="1"/>
  <c r="C19" i="42" s="1"/>
  <c r="C21" i="42" s="1"/>
  <c r="O33" i="42"/>
  <c r="G32" i="42"/>
  <c r="J25" i="42"/>
  <c r="I25" i="42"/>
  <c r="G25" i="42"/>
  <c r="F11" i="42" s="1"/>
  <c r="D25" i="42"/>
  <c r="C11" i="42" s="1"/>
  <c r="C13" i="42" s="1"/>
  <c r="L22" i="42"/>
  <c r="L20" i="42"/>
  <c r="L18" i="42"/>
  <c r="B17" i="42"/>
  <c r="B18" i="42" s="1"/>
  <c r="B19" i="42" s="1"/>
  <c r="B20" i="42" s="1"/>
  <c r="B21" i="42" s="1"/>
  <c r="B22" i="42" s="1"/>
  <c r="L16" i="42"/>
  <c r="L14" i="42"/>
  <c r="U13" i="42"/>
  <c r="Q12" i="42"/>
  <c r="L12" i="42"/>
  <c r="S12" i="42" s="1"/>
  <c r="K12" i="42"/>
  <c r="B12" i="42"/>
  <c r="B13" i="42" s="1"/>
  <c r="B14" i="42" s="1"/>
  <c r="B15" i="42" s="1"/>
  <c r="B16" i="42" s="1"/>
  <c r="Q11" i="42"/>
  <c r="K11" i="42"/>
  <c r="T10" i="42"/>
  <c r="N10" i="42"/>
  <c r="P10" i="43" l="1"/>
  <c r="P12" i="43" s="1"/>
  <c r="T11" i="44"/>
  <c r="T12" i="44" s="1"/>
  <c r="K27" i="44"/>
  <c r="E28" i="44"/>
  <c r="N28" i="44" s="1"/>
  <c r="C15" i="44"/>
  <c r="C17" i="44" s="1"/>
  <c r="C19" i="44" s="1"/>
  <c r="C21" i="44" s="1"/>
  <c r="L21" i="44" s="1"/>
  <c r="S21" i="44" s="1"/>
  <c r="E11" i="44"/>
  <c r="E9" i="44"/>
  <c r="H11" i="44"/>
  <c r="H9" i="44"/>
  <c r="N10" i="44"/>
  <c r="S12" i="44"/>
  <c r="C13" i="44"/>
  <c r="L13" i="44" s="1"/>
  <c r="S13" i="44" s="1"/>
  <c r="Q13" i="44"/>
  <c r="Q14" i="44" s="1"/>
  <c r="Q15" i="44" s="1"/>
  <c r="Q16" i="44" s="1"/>
  <c r="Q17" i="44" s="1"/>
  <c r="Q18" i="44" s="1"/>
  <c r="Q19" i="44" s="1"/>
  <c r="Q20" i="44" s="1"/>
  <c r="Q21" i="44" s="1"/>
  <c r="Q22" i="44" s="1"/>
  <c r="S18" i="44"/>
  <c r="S22" i="44"/>
  <c r="S16" i="44"/>
  <c r="L11" i="44"/>
  <c r="F25" i="44"/>
  <c r="S14" i="44"/>
  <c r="S20" i="44"/>
  <c r="H27" i="43"/>
  <c r="K12" i="43"/>
  <c r="K13" i="43" s="1"/>
  <c r="K14" i="43" s="1"/>
  <c r="K15" i="43" s="1"/>
  <c r="K16" i="43" s="1"/>
  <c r="K17" i="43" s="1"/>
  <c r="K18" i="43" s="1"/>
  <c r="K19" i="43" s="1"/>
  <c r="K20" i="43" s="1"/>
  <c r="K21" i="43" s="1"/>
  <c r="K22" i="43" s="1"/>
  <c r="Q12" i="43"/>
  <c r="Q13" i="43" s="1"/>
  <c r="Q14" i="43" s="1"/>
  <c r="L13" i="43"/>
  <c r="S13" i="43" s="1"/>
  <c r="N28" i="43"/>
  <c r="S12" i="43"/>
  <c r="F25" i="43"/>
  <c r="L11" i="43"/>
  <c r="C13" i="43"/>
  <c r="N13" i="43" s="1"/>
  <c r="E9" i="43"/>
  <c r="E11" i="43"/>
  <c r="C15" i="43"/>
  <c r="F21" i="42"/>
  <c r="L21" i="42" s="1"/>
  <c r="F13" i="42"/>
  <c r="H28" i="42"/>
  <c r="F19" i="42"/>
  <c r="L19" i="42" s="1"/>
  <c r="H9" i="42"/>
  <c r="F17" i="42"/>
  <c r="L17" i="42" s="1"/>
  <c r="H11" i="42"/>
  <c r="H12" i="42" s="1"/>
  <c r="F15" i="42"/>
  <c r="L15" i="42" s="1"/>
  <c r="L13" i="42"/>
  <c r="L11" i="42"/>
  <c r="S11" i="42" s="1"/>
  <c r="K13" i="42"/>
  <c r="K14" i="42" s="1"/>
  <c r="K15" i="42" s="1"/>
  <c r="K16" i="42" s="1"/>
  <c r="K17" i="42" s="1"/>
  <c r="K18" i="42" s="1"/>
  <c r="K19" i="42" s="1"/>
  <c r="K20" i="42" s="1"/>
  <c r="K21" i="42" s="1"/>
  <c r="K22" i="42" s="1"/>
  <c r="K27" i="42"/>
  <c r="E28" i="42"/>
  <c r="C25" i="42"/>
  <c r="E11" i="42"/>
  <c r="E9" i="42"/>
  <c r="T11" i="42"/>
  <c r="T12" i="42" s="1"/>
  <c r="Q13" i="42"/>
  <c r="P10" i="42"/>
  <c r="P12" i="42" s="1"/>
  <c r="N11" i="42"/>
  <c r="L17" i="44" l="1"/>
  <c r="S17" i="44" s="1"/>
  <c r="C25" i="44"/>
  <c r="L19" i="44"/>
  <c r="S19" i="44" s="1"/>
  <c r="L15" i="44"/>
  <c r="S15" i="44" s="1"/>
  <c r="E12" i="44"/>
  <c r="E13" i="44" s="1"/>
  <c r="E14" i="44" s="1"/>
  <c r="E15" i="44" s="1"/>
  <c r="E16" i="44" s="1"/>
  <c r="E17" i="44" s="1"/>
  <c r="E18" i="44" s="1"/>
  <c r="E19" i="44" s="1"/>
  <c r="E20" i="44" s="1"/>
  <c r="E21" i="44" s="1"/>
  <c r="E22" i="44" s="1"/>
  <c r="T13" i="44"/>
  <c r="T14" i="44" s="1"/>
  <c r="T15" i="44" s="1"/>
  <c r="T16" i="44" s="1"/>
  <c r="T17" i="44" s="1"/>
  <c r="T18" i="44" s="1"/>
  <c r="T19" i="44" s="1"/>
  <c r="T20" i="44" s="1"/>
  <c r="T21" i="44" s="1"/>
  <c r="T22" i="44" s="1"/>
  <c r="T29" i="44" s="1"/>
  <c r="S11" i="44"/>
  <c r="S25" i="44" s="1"/>
  <c r="P10" i="44"/>
  <c r="P12" i="44" s="1"/>
  <c r="N11" i="44"/>
  <c r="H27" i="44"/>
  <c r="H12" i="44"/>
  <c r="H13" i="44" s="1"/>
  <c r="H14" i="44" s="1"/>
  <c r="H15" i="44" s="1"/>
  <c r="H16" i="44" s="1"/>
  <c r="H17" i="44" s="1"/>
  <c r="H18" i="44" s="1"/>
  <c r="H19" i="44" s="1"/>
  <c r="H20" i="44" s="1"/>
  <c r="H21" i="44" s="1"/>
  <c r="H22" i="44" s="1"/>
  <c r="Q25" i="44"/>
  <c r="N14" i="43"/>
  <c r="N15" i="43" s="1"/>
  <c r="N16" i="43" s="1"/>
  <c r="C17" i="43"/>
  <c r="L15" i="43"/>
  <c r="S15" i="43" s="1"/>
  <c r="Q15" i="43"/>
  <c r="S14" i="43"/>
  <c r="T12" i="43"/>
  <c r="T13" i="43" s="1"/>
  <c r="T14" i="43" s="1"/>
  <c r="T15" i="43" s="1"/>
  <c r="E12" i="43"/>
  <c r="E13" i="43" s="1"/>
  <c r="E14" i="43" s="1"/>
  <c r="E15" i="43" s="1"/>
  <c r="E16" i="43" s="1"/>
  <c r="S11" i="43"/>
  <c r="K27" i="43"/>
  <c r="F25" i="42"/>
  <c r="H13" i="42"/>
  <c r="H14" i="42" s="1"/>
  <c r="H15" i="42" s="1"/>
  <c r="H16" i="42" s="1"/>
  <c r="H17" i="42" s="1"/>
  <c r="H18" i="42" s="1"/>
  <c r="H19" i="42" s="1"/>
  <c r="H20" i="42" s="1"/>
  <c r="H21" i="42" s="1"/>
  <c r="H22" i="42" s="1"/>
  <c r="L25" i="42"/>
  <c r="N28" i="42"/>
  <c r="Q14" i="42"/>
  <c r="S13" i="42"/>
  <c r="E12" i="42"/>
  <c r="E13" i="42" s="1"/>
  <c r="E14" i="42" s="1"/>
  <c r="E15" i="42" s="1"/>
  <c r="E16" i="42" s="1"/>
  <c r="E17" i="42" s="1"/>
  <c r="E18" i="42" s="1"/>
  <c r="E19" i="42" s="1"/>
  <c r="E20" i="42" s="1"/>
  <c r="E21" i="42" s="1"/>
  <c r="E22" i="42" s="1"/>
  <c r="N12" i="42"/>
  <c r="N13" i="42" s="1"/>
  <c r="N14" i="42" s="1"/>
  <c r="N15" i="42" s="1"/>
  <c r="N16" i="42" s="1"/>
  <c r="N17" i="42" s="1"/>
  <c r="N18" i="42" s="1"/>
  <c r="N19" i="42" s="1"/>
  <c r="N20" i="42" s="1"/>
  <c r="N21" i="42" s="1"/>
  <c r="N22" i="42" s="1"/>
  <c r="N29" i="42" s="1"/>
  <c r="T13" i="42"/>
  <c r="T14" i="42" s="1"/>
  <c r="L25" i="44" l="1"/>
  <c r="E27" i="44"/>
  <c r="N12" i="44"/>
  <c r="N13" i="44" s="1"/>
  <c r="N14" i="44" s="1"/>
  <c r="N15" i="44" s="1"/>
  <c r="N16" i="44" s="1"/>
  <c r="N17" i="44" s="1"/>
  <c r="N18" i="44" s="1"/>
  <c r="N19" i="44" s="1"/>
  <c r="N20" i="44" s="1"/>
  <c r="N21" i="44" s="1"/>
  <c r="N22" i="44" s="1"/>
  <c r="N29" i="44" s="1"/>
  <c r="C19" i="43"/>
  <c r="L17" i="43"/>
  <c r="E17" i="43"/>
  <c r="Q16" i="43"/>
  <c r="N17" i="43"/>
  <c r="H27" i="42"/>
  <c r="E27" i="42"/>
  <c r="N27" i="42"/>
  <c r="S14" i="42"/>
  <c r="Q15" i="42"/>
  <c r="N27" i="44" l="1"/>
  <c r="N18" i="43"/>
  <c r="N19" i="43" s="1"/>
  <c r="N20" i="43" s="1"/>
  <c r="C21" i="43"/>
  <c r="L19" i="43"/>
  <c r="Q17" i="43"/>
  <c r="Q18" i="43" s="1"/>
  <c r="S16" i="43"/>
  <c r="E18" i="43"/>
  <c r="E19" i="43" s="1"/>
  <c r="E20" i="43" s="1"/>
  <c r="E21" i="43" s="1"/>
  <c r="E22" i="43" s="1"/>
  <c r="E27" i="43"/>
  <c r="S17" i="43"/>
  <c r="T16" i="43"/>
  <c r="T17" i="43" s="1"/>
  <c r="T18" i="43" s="1"/>
  <c r="Q16" i="42"/>
  <c r="S15" i="42"/>
  <c r="T15" i="42"/>
  <c r="T19" i="43" l="1"/>
  <c r="L21" i="43"/>
  <c r="L25" i="43" s="1"/>
  <c r="C25" i="43"/>
  <c r="Q19" i="43"/>
  <c r="S18" i="43"/>
  <c r="N21" i="43"/>
  <c r="Q17" i="42"/>
  <c r="S16" i="42"/>
  <c r="T16" i="42"/>
  <c r="T17" i="42" s="1"/>
  <c r="Q20" i="43" l="1"/>
  <c r="N22" i="43"/>
  <c r="N29" i="43" s="1"/>
  <c r="S19" i="43"/>
  <c r="Q18" i="42"/>
  <c r="S17" i="42"/>
  <c r="Q21" i="43" l="1"/>
  <c r="S20" i="43"/>
  <c r="N27" i="43"/>
  <c r="T20" i="43"/>
  <c r="T21" i="43" s="1"/>
  <c r="S18" i="42"/>
  <c r="Q19" i="42"/>
  <c r="T18" i="42"/>
  <c r="T19" i="42" s="1"/>
  <c r="Q22" i="43" l="1"/>
  <c r="S22" i="43" s="1"/>
  <c r="Q25" i="43"/>
  <c r="S21" i="43"/>
  <c r="Q20" i="42"/>
  <c r="S19" i="42"/>
  <c r="S25" i="43" l="1"/>
  <c r="T22" i="43"/>
  <c r="T29" i="43" s="1"/>
  <c r="Q21" i="42"/>
  <c r="S20" i="42"/>
  <c r="T20" i="42"/>
  <c r="T21" i="42" s="1"/>
  <c r="Q22" i="42" l="1"/>
  <c r="S21" i="42"/>
  <c r="S22" i="42" l="1"/>
  <c r="S25" i="42" s="1"/>
  <c r="Q25" i="42"/>
  <c r="T22" i="42"/>
  <c r="T29" i="42" s="1"/>
  <c r="O33" i="41" l="1"/>
  <c r="G32" i="41"/>
  <c r="H28" i="41"/>
  <c r="J25" i="41"/>
  <c r="I25" i="41"/>
  <c r="G25" i="41"/>
  <c r="F25" i="41"/>
  <c r="D25" i="41"/>
  <c r="L22" i="41"/>
  <c r="L21" i="41"/>
  <c r="L20" i="41"/>
  <c r="L19" i="41"/>
  <c r="L18" i="41"/>
  <c r="L17" i="41"/>
  <c r="L16" i="41"/>
  <c r="L15" i="41"/>
  <c r="L14" i="41"/>
  <c r="U13" i="41"/>
  <c r="L13" i="41"/>
  <c r="Q12" i="41"/>
  <c r="L12" i="41"/>
  <c r="S12" i="41" s="1"/>
  <c r="K12" i="41"/>
  <c r="B12" i="41"/>
  <c r="B13" i="41" s="1"/>
  <c r="B14" i="41" s="1"/>
  <c r="B15" i="41" s="1"/>
  <c r="B16" i="41" s="1"/>
  <c r="B17" i="41" s="1"/>
  <c r="B18" i="41" s="1"/>
  <c r="B19" i="41" s="1"/>
  <c r="B20" i="41" s="1"/>
  <c r="B21" i="41" s="1"/>
  <c r="B22" i="41" s="1"/>
  <c r="Q11" i="41"/>
  <c r="L11" i="41"/>
  <c r="K11" i="41"/>
  <c r="H11" i="41"/>
  <c r="H12" i="41" s="1"/>
  <c r="C11" i="41"/>
  <c r="T10" i="41"/>
  <c r="M10" i="41"/>
  <c r="N10" i="41" s="1"/>
  <c r="H10" i="41"/>
  <c r="H9" i="41"/>
  <c r="O33" i="40"/>
  <c r="G32" i="40"/>
  <c r="H28" i="40"/>
  <c r="J25" i="40"/>
  <c r="I25" i="40"/>
  <c r="G25" i="40"/>
  <c r="F25" i="40"/>
  <c r="D25" i="40"/>
  <c r="C25" i="40"/>
  <c r="L22" i="40"/>
  <c r="L21" i="40"/>
  <c r="L20" i="40"/>
  <c r="L19" i="40"/>
  <c r="L18" i="40"/>
  <c r="L17" i="40"/>
  <c r="L16" i="40"/>
  <c r="L15" i="40"/>
  <c r="L14" i="40"/>
  <c r="U13" i="40"/>
  <c r="L13" i="40"/>
  <c r="L12" i="40"/>
  <c r="B12" i="40"/>
  <c r="B13" i="40" s="1"/>
  <c r="B14" i="40" s="1"/>
  <c r="B15" i="40" s="1"/>
  <c r="B16" i="40" s="1"/>
  <c r="B17" i="40" s="1"/>
  <c r="B18" i="40" s="1"/>
  <c r="B19" i="40" s="1"/>
  <c r="B20" i="40" s="1"/>
  <c r="B21" i="40" s="1"/>
  <c r="B22" i="40" s="1"/>
  <c r="Q11" i="40"/>
  <c r="K11" i="40"/>
  <c r="H11" i="40"/>
  <c r="C11" i="40"/>
  <c r="E11" i="40" s="1"/>
  <c r="T10" i="40"/>
  <c r="T11" i="40" s="1"/>
  <c r="M10" i="40"/>
  <c r="H10" i="40"/>
  <c r="N10" i="40" s="1"/>
  <c r="H9" i="40"/>
  <c r="D36" i="39"/>
  <c r="E34" i="39"/>
  <c r="J31" i="39"/>
  <c r="G31" i="39"/>
  <c r="F6" i="39" s="1"/>
  <c r="F7" i="39" s="1"/>
  <c r="F8" i="39" s="1"/>
  <c r="D31" i="39"/>
  <c r="B28" i="39"/>
  <c r="B29" i="39" s="1"/>
  <c r="B26" i="39"/>
  <c r="B24" i="39"/>
  <c r="B22" i="39"/>
  <c r="B20" i="39"/>
  <c r="B18" i="39"/>
  <c r="B16" i="39"/>
  <c r="B14" i="39"/>
  <c r="B12" i="39"/>
  <c r="B10" i="39"/>
  <c r="F9" i="39"/>
  <c r="F10" i="39" s="1"/>
  <c r="B8" i="39"/>
  <c r="I6" i="39"/>
  <c r="H6" i="39"/>
  <c r="H7" i="39" s="1"/>
  <c r="H8" i="39" s="1"/>
  <c r="H9" i="39" s="1"/>
  <c r="C6" i="39"/>
  <c r="N5" i="39"/>
  <c r="N6" i="39" s="1"/>
  <c r="M5" i="39"/>
  <c r="H5" i="39"/>
  <c r="D36" i="38"/>
  <c r="E34" i="38"/>
  <c r="N34" i="38" s="1"/>
  <c r="J31" i="38"/>
  <c r="G31" i="38"/>
  <c r="H34" i="38" s="1"/>
  <c r="D31" i="38"/>
  <c r="B28" i="38"/>
  <c r="B29" i="38" s="1"/>
  <c r="B26" i="38"/>
  <c r="B24" i="38"/>
  <c r="B22" i="38"/>
  <c r="B20" i="38"/>
  <c r="B18" i="38"/>
  <c r="B16" i="38"/>
  <c r="B14" i="38"/>
  <c r="B12" i="38"/>
  <c r="P10" i="38"/>
  <c r="B10" i="38"/>
  <c r="B8" i="38"/>
  <c r="I7" i="38"/>
  <c r="F7" i="38"/>
  <c r="F8" i="38" s="1"/>
  <c r="F9" i="38" s="1"/>
  <c r="F10" i="38" s="1"/>
  <c r="F11" i="38" s="1"/>
  <c r="F12" i="38" s="1"/>
  <c r="F13" i="38" s="1"/>
  <c r="F14" i="38" s="1"/>
  <c r="F15" i="38" s="1"/>
  <c r="F16" i="38" s="1"/>
  <c r="F17" i="38" s="1"/>
  <c r="F18" i="38" s="1"/>
  <c r="F19" i="38" s="1"/>
  <c r="F20" i="38" s="1"/>
  <c r="F21" i="38" s="1"/>
  <c r="F22" i="38" s="1"/>
  <c r="F23" i="38" s="1"/>
  <c r="F24" i="38" s="1"/>
  <c r="F25" i="38" s="1"/>
  <c r="F26" i="38" s="1"/>
  <c r="F27" i="38" s="1"/>
  <c r="F28" i="38" s="1"/>
  <c r="F29" i="38" s="1"/>
  <c r="C7" i="38"/>
  <c r="K6" i="38"/>
  <c r="I6" i="38"/>
  <c r="F6" i="38"/>
  <c r="E6" i="38"/>
  <c r="C6" i="38"/>
  <c r="M5" i="38"/>
  <c r="H5" i="38"/>
  <c r="H6" i="38" s="1"/>
  <c r="P10" i="41" l="1"/>
  <c r="P12" i="41" s="1"/>
  <c r="N11" i="41"/>
  <c r="S11" i="41"/>
  <c r="L25" i="41"/>
  <c r="K13" i="41"/>
  <c r="K14" i="41" s="1"/>
  <c r="K15" i="41" s="1"/>
  <c r="K16" i="41" s="1"/>
  <c r="K17" i="41" s="1"/>
  <c r="K18" i="41" s="1"/>
  <c r="K19" i="41" s="1"/>
  <c r="K20" i="41" s="1"/>
  <c r="K21" i="41" s="1"/>
  <c r="K22" i="41" s="1"/>
  <c r="E28" i="41"/>
  <c r="N28" i="41" s="1"/>
  <c r="C25" i="41"/>
  <c r="E11" i="41"/>
  <c r="E9" i="41"/>
  <c r="H13" i="41"/>
  <c r="H14" i="41" s="1"/>
  <c r="H15" i="41" s="1"/>
  <c r="H16" i="41" s="1"/>
  <c r="H17" i="41" s="1"/>
  <c r="H18" i="41" s="1"/>
  <c r="H19" i="41" s="1"/>
  <c r="H20" i="41" s="1"/>
  <c r="H21" i="41" s="1"/>
  <c r="H22" i="41" s="1"/>
  <c r="T11" i="41"/>
  <c r="T12" i="41" s="1"/>
  <c r="Q13" i="41"/>
  <c r="E12" i="40"/>
  <c r="E13" i="40" s="1"/>
  <c r="E14" i="40" s="1"/>
  <c r="E15" i="40" s="1"/>
  <c r="E16" i="40" s="1"/>
  <c r="E17" i="40" s="1"/>
  <c r="E18" i="40" s="1"/>
  <c r="E19" i="40" s="1"/>
  <c r="E20" i="40" s="1"/>
  <c r="E21" i="40" s="1"/>
  <c r="E22" i="40" s="1"/>
  <c r="E27" i="40"/>
  <c r="K27" i="40"/>
  <c r="N11" i="40"/>
  <c r="P10" i="40"/>
  <c r="P12" i="40" s="1"/>
  <c r="S12" i="40"/>
  <c r="H12" i="40"/>
  <c r="H13" i="40" s="1"/>
  <c r="H14" i="40" s="1"/>
  <c r="H15" i="40" s="1"/>
  <c r="H16" i="40" s="1"/>
  <c r="H17" i="40" s="1"/>
  <c r="H18" i="40" s="1"/>
  <c r="H19" i="40" s="1"/>
  <c r="H20" i="40" s="1"/>
  <c r="H21" i="40" s="1"/>
  <c r="H22" i="40" s="1"/>
  <c r="E28" i="40"/>
  <c r="N28" i="40" s="1"/>
  <c r="L11" i="40"/>
  <c r="K12" i="40"/>
  <c r="K13" i="40" s="1"/>
  <c r="K14" i="40" s="1"/>
  <c r="K15" i="40" s="1"/>
  <c r="K16" i="40" s="1"/>
  <c r="K17" i="40" s="1"/>
  <c r="K18" i="40" s="1"/>
  <c r="K19" i="40" s="1"/>
  <c r="K20" i="40" s="1"/>
  <c r="K21" i="40" s="1"/>
  <c r="K22" i="40" s="1"/>
  <c r="Q12" i="40"/>
  <c r="Q13" i="40" s="1"/>
  <c r="E9" i="40"/>
  <c r="F11" i="39"/>
  <c r="F12" i="39" s="1"/>
  <c r="F13" i="39" s="1"/>
  <c r="F14" i="39" s="1"/>
  <c r="F15" i="39" s="1"/>
  <c r="F16" i="39" s="1"/>
  <c r="F17" i="39" s="1"/>
  <c r="F18" i="39" s="1"/>
  <c r="F19" i="39" s="1"/>
  <c r="F20" i="39" s="1"/>
  <c r="F21" i="39" s="1"/>
  <c r="F22" i="39" s="1"/>
  <c r="F23" i="39" s="1"/>
  <c r="F24" i="39" s="1"/>
  <c r="F25" i="39" s="1"/>
  <c r="F26" i="39" s="1"/>
  <c r="F27" i="39" s="1"/>
  <c r="F28" i="39" s="1"/>
  <c r="F29" i="39" s="1"/>
  <c r="F31" i="39"/>
  <c r="H10" i="39"/>
  <c r="H11" i="39" s="1"/>
  <c r="H12" i="39" s="1"/>
  <c r="H13" i="39" s="1"/>
  <c r="H14" i="39" s="1"/>
  <c r="H15" i="39" s="1"/>
  <c r="H16" i="39" s="1"/>
  <c r="H17" i="39" s="1"/>
  <c r="H18" i="39" s="1"/>
  <c r="H19" i="39" s="1"/>
  <c r="H20" i="39" s="1"/>
  <c r="H21" i="39" s="1"/>
  <c r="H22" i="39" s="1"/>
  <c r="H23" i="39" s="1"/>
  <c r="H24" i="39" s="1"/>
  <c r="H25" i="39" s="1"/>
  <c r="H26" i="39" s="1"/>
  <c r="H27" i="39" s="1"/>
  <c r="H28" i="39" s="1"/>
  <c r="H29" i="39" s="1"/>
  <c r="H33" i="39"/>
  <c r="I7" i="39"/>
  <c r="I8" i="39" s="1"/>
  <c r="I9" i="39" s="1"/>
  <c r="I10" i="39" s="1"/>
  <c r="I11" i="39" s="1"/>
  <c r="I12" i="39" s="1"/>
  <c r="I13" i="39" s="1"/>
  <c r="I14" i="39" s="1"/>
  <c r="I15" i="39" s="1"/>
  <c r="I16" i="39" s="1"/>
  <c r="I17" i="39" s="1"/>
  <c r="I18" i="39" s="1"/>
  <c r="I19" i="39" s="1"/>
  <c r="I20" i="39" s="1"/>
  <c r="I21" i="39" s="1"/>
  <c r="I22" i="39" s="1"/>
  <c r="I23" i="39" s="1"/>
  <c r="I24" i="39" s="1"/>
  <c r="I25" i="39" s="1"/>
  <c r="I26" i="39" s="1"/>
  <c r="I27" i="39" s="1"/>
  <c r="I28" i="39" s="1"/>
  <c r="I29" i="39" s="1"/>
  <c r="K6" i="39"/>
  <c r="H34" i="39"/>
  <c r="N34" i="39" s="1"/>
  <c r="E6" i="39"/>
  <c r="C7" i="39"/>
  <c r="C8" i="39" s="1"/>
  <c r="C9" i="39" s="1"/>
  <c r="C10" i="39" s="1"/>
  <c r="C11" i="39" s="1"/>
  <c r="C12" i="39" s="1"/>
  <c r="C13" i="39" s="1"/>
  <c r="C14" i="39" s="1"/>
  <c r="C15" i="39" s="1"/>
  <c r="C16" i="39" s="1"/>
  <c r="C17" i="39" s="1"/>
  <c r="C18" i="39" s="1"/>
  <c r="C19" i="39" s="1"/>
  <c r="C20" i="39" s="1"/>
  <c r="C21" i="39" s="1"/>
  <c r="C22" i="39" s="1"/>
  <c r="C23" i="39" s="1"/>
  <c r="C24" i="39" s="1"/>
  <c r="C25" i="39" s="1"/>
  <c r="C26" i="39" s="1"/>
  <c r="C27" i="39" s="1"/>
  <c r="C28" i="39" s="1"/>
  <c r="C29" i="39" s="1"/>
  <c r="H7" i="38"/>
  <c r="H8" i="38" s="1"/>
  <c r="H9" i="38" s="1"/>
  <c r="H10" i="38" s="1"/>
  <c r="H11" i="38" s="1"/>
  <c r="H12" i="38" s="1"/>
  <c r="H13" i="38" s="1"/>
  <c r="H14" i="38" s="1"/>
  <c r="H15" i="38" s="1"/>
  <c r="H16" i="38" s="1"/>
  <c r="H17" i="38" s="1"/>
  <c r="H18" i="38" s="1"/>
  <c r="H19" i="38" s="1"/>
  <c r="H20" i="38" s="1"/>
  <c r="H21" i="38" s="1"/>
  <c r="H22" i="38" s="1"/>
  <c r="H23" i="38" s="1"/>
  <c r="H24" i="38" s="1"/>
  <c r="H25" i="38" s="1"/>
  <c r="H26" i="38" s="1"/>
  <c r="H27" i="38" s="1"/>
  <c r="H28" i="38" s="1"/>
  <c r="H29" i="38" s="1"/>
  <c r="H33" i="38"/>
  <c r="E7" i="38"/>
  <c r="N5" i="38"/>
  <c r="N6" i="38" s="1"/>
  <c r="I31" i="38"/>
  <c r="I8" i="38"/>
  <c r="I9" i="38" s="1"/>
  <c r="I10" i="38" s="1"/>
  <c r="I11" i="38" s="1"/>
  <c r="I12" i="38" s="1"/>
  <c r="I13" i="38" s="1"/>
  <c r="I14" i="38" s="1"/>
  <c r="I15" i="38" s="1"/>
  <c r="I16" i="38" s="1"/>
  <c r="I17" i="38" s="1"/>
  <c r="I18" i="38" s="1"/>
  <c r="I19" i="38" s="1"/>
  <c r="I20" i="38" s="1"/>
  <c r="I21" i="38" s="1"/>
  <c r="I22" i="38" s="1"/>
  <c r="I23" i="38" s="1"/>
  <c r="I24" i="38" s="1"/>
  <c r="I25" i="38" s="1"/>
  <c r="I26" i="38" s="1"/>
  <c r="I27" i="38" s="1"/>
  <c r="I28" i="38" s="1"/>
  <c r="I29" i="38" s="1"/>
  <c r="C8" i="38"/>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F31" i="38"/>
  <c r="K7" i="38"/>
  <c r="K8" i="38" s="1"/>
  <c r="K9" i="38" s="1"/>
  <c r="K10" i="38" s="1"/>
  <c r="K11" i="38" s="1"/>
  <c r="K12" i="38" s="1"/>
  <c r="K13" i="38" s="1"/>
  <c r="K14" i="38" s="1"/>
  <c r="K15" i="38" s="1"/>
  <c r="K16" i="38" s="1"/>
  <c r="K17" i="38" s="1"/>
  <c r="K18" i="38" s="1"/>
  <c r="K19" i="38" s="1"/>
  <c r="K20" i="38" s="1"/>
  <c r="K21" i="38" s="1"/>
  <c r="K22" i="38" s="1"/>
  <c r="K23" i="38" s="1"/>
  <c r="K24" i="38" s="1"/>
  <c r="K25" i="38" s="1"/>
  <c r="K26" i="38" s="1"/>
  <c r="K27" i="38" s="1"/>
  <c r="K28" i="38" s="1"/>
  <c r="K29" i="38" s="1"/>
  <c r="E12" i="41" l="1"/>
  <c r="E13" i="41" s="1"/>
  <c r="E14" i="41" s="1"/>
  <c r="E15" i="41" s="1"/>
  <c r="E16" i="41" s="1"/>
  <c r="E17" i="41" s="1"/>
  <c r="E18" i="41" s="1"/>
  <c r="E19" i="41" s="1"/>
  <c r="E20" i="41" s="1"/>
  <c r="E21" i="41" s="1"/>
  <c r="E22" i="41" s="1"/>
  <c r="T13" i="41"/>
  <c r="T14" i="41" s="1"/>
  <c r="Q14" i="41"/>
  <c r="S13" i="41"/>
  <c r="H27" i="41"/>
  <c r="K27" i="41"/>
  <c r="N12" i="41"/>
  <c r="N13" i="41" s="1"/>
  <c r="N14" i="41" s="1"/>
  <c r="N15" i="41" s="1"/>
  <c r="N16" i="41" s="1"/>
  <c r="N17" i="41" s="1"/>
  <c r="N18" i="41" s="1"/>
  <c r="N19" i="41" s="1"/>
  <c r="N20" i="41" s="1"/>
  <c r="N21" i="41" s="1"/>
  <c r="N22" i="41" s="1"/>
  <c r="N29" i="41" s="1"/>
  <c r="S13" i="40"/>
  <c r="Q14" i="40"/>
  <c r="H27" i="40"/>
  <c r="L25" i="40"/>
  <c r="S11" i="40"/>
  <c r="N12" i="40"/>
  <c r="N13" i="40" s="1"/>
  <c r="N14" i="40" s="1"/>
  <c r="N15" i="40" s="1"/>
  <c r="N16" i="40" s="1"/>
  <c r="N17" i="40" s="1"/>
  <c r="N18" i="40" s="1"/>
  <c r="N19" i="40" s="1"/>
  <c r="N20" i="40" s="1"/>
  <c r="N21" i="40" s="1"/>
  <c r="N22" i="40" s="1"/>
  <c r="N29" i="40" s="1"/>
  <c r="T12" i="40"/>
  <c r="T13" i="40" s="1"/>
  <c r="T14" i="40" s="1"/>
  <c r="K7" i="39"/>
  <c r="K8" i="39" s="1"/>
  <c r="K9" i="39" s="1"/>
  <c r="K10" i="39" s="1"/>
  <c r="K11" i="39" s="1"/>
  <c r="K12" i="39" s="1"/>
  <c r="K13" i="39" s="1"/>
  <c r="K14" i="39" s="1"/>
  <c r="K15" i="39" s="1"/>
  <c r="K16" i="39" s="1"/>
  <c r="K17" i="39" s="1"/>
  <c r="K18" i="39" s="1"/>
  <c r="K19" i="39" s="1"/>
  <c r="K20" i="39" s="1"/>
  <c r="K21" i="39" s="1"/>
  <c r="K22" i="39" s="1"/>
  <c r="K23" i="39" s="1"/>
  <c r="K24" i="39" s="1"/>
  <c r="K25" i="39" s="1"/>
  <c r="K26" i="39" s="1"/>
  <c r="K27" i="39" s="1"/>
  <c r="K28" i="39" s="1"/>
  <c r="K29" i="39" s="1"/>
  <c r="I31" i="39"/>
  <c r="C31" i="39"/>
  <c r="N7" i="39"/>
  <c r="E7" i="39"/>
  <c r="E8" i="39" s="1"/>
  <c r="E9" i="39" s="1"/>
  <c r="E10" i="39" s="1"/>
  <c r="E11" i="39" s="1"/>
  <c r="E12" i="39" s="1"/>
  <c r="E13" i="39" s="1"/>
  <c r="E14" i="39" s="1"/>
  <c r="E15" i="39" s="1"/>
  <c r="E16" i="39" s="1"/>
  <c r="E17" i="39" s="1"/>
  <c r="E18" i="39" s="1"/>
  <c r="E19" i="39" s="1"/>
  <c r="E20" i="39" s="1"/>
  <c r="E21" i="39" s="1"/>
  <c r="E22" i="39" s="1"/>
  <c r="E23" i="39" s="1"/>
  <c r="E24" i="39" s="1"/>
  <c r="E25" i="39" s="1"/>
  <c r="E26" i="39" s="1"/>
  <c r="E27" i="39" s="1"/>
  <c r="E28" i="39" s="1"/>
  <c r="E29" i="39" s="1"/>
  <c r="K33" i="38"/>
  <c r="E8" i="38"/>
  <c r="C31" i="38"/>
  <c r="N7" i="38"/>
  <c r="N8" i="38" s="1"/>
  <c r="N9" i="38" s="1"/>
  <c r="N10" i="38" s="1"/>
  <c r="N11" i="38" s="1"/>
  <c r="N12" i="38" s="1"/>
  <c r="N13" i="38" s="1"/>
  <c r="N14" i="38" s="1"/>
  <c r="N15" i="38" s="1"/>
  <c r="N16" i="38" s="1"/>
  <c r="N17" i="38" s="1"/>
  <c r="N18" i="38" s="1"/>
  <c r="N19" i="38" s="1"/>
  <c r="N20" i="38" s="1"/>
  <c r="N21" i="38" s="1"/>
  <c r="N22" i="38" s="1"/>
  <c r="N23" i="38" s="1"/>
  <c r="N24" i="38" s="1"/>
  <c r="N25" i="38" s="1"/>
  <c r="N26" i="38" s="1"/>
  <c r="N27" i="38" s="1"/>
  <c r="N28" i="38" s="1"/>
  <c r="N29" i="38" s="1"/>
  <c r="T15" i="41" l="1"/>
  <c r="N27" i="41"/>
  <c r="S14" i="41"/>
  <c r="Q15" i="41"/>
  <c r="E27" i="41"/>
  <c r="N27" i="40"/>
  <c r="Q15" i="40"/>
  <c r="S14" i="40"/>
  <c r="E33" i="39"/>
  <c r="N8" i="39"/>
  <c r="N9" i="39" s="1"/>
  <c r="N10" i="39" s="1"/>
  <c r="N11" i="39" s="1"/>
  <c r="N12" i="39" s="1"/>
  <c r="N13" i="39" s="1"/>
  <c r="N14" i="39" s="1"/>
  <c r="N15" i="39" s="1"/>
  <c r="N16" i="39" s="1"/>
  <c r="N17" i="39" s="1"/>
  <c r="N18" i="39" s="1"/>
  <c r="N19" i="39" s="1"/>
  <c r="N20" i="39" s="1"/>
  <c r="N21" i="39" s="1"/>
  <c r="N22" i="39" s="1"/>
  <c r="N23" i="39" s="1"/>
  <c r="N24" i="39" s="1"/>
  <c r="N25" i="39" s="1"/>
  <c r="N26" i="39" s="1"/>
  <c r="N27" i="39" s="1"/>
  <c r="N28" i="39" s="1"/>
  <c r="N29" i="39" s="1"/>
  <c r="K33" i="39"/>
  <c r="E9" i="38"/>
  <c r="E10" i="38" s="1"/>
  <c r="E11" i="38" s="1"/>
  <c r="E12" i="38" s="1"/>
  <c r="E13" i="38" s="1"/>
  <c r="E14" i="38" s="1"/>
  <c r="E15" i="38" s="1"/>
  <c r="E16" i="38" s="1"/>
  <c r="E17" i="38" s="1"/>
  <c r="E18" i="38" s="1"/>
  <c r="E19" i="38" s="1"/>
  <c r="E20" i="38" s="1"/>
  <c r="E21" i="38" s="1"/>
  <c r="E22" i="38" s="1"/>
  <c r="E23" i="38" s="1"/>
  <c r="E24" i="38" s="1"/>
  <c r="E25" i="38" s="1"/>
  <c r="E26" i="38" s="1"/>
  <c r="E27" i="38" s="1"/>
  <c r="E28" i="38" s="1"/>
  <c r="E29" i="38" s="1"/>
  <c r="E33" i="38"/>
  <c r="N33" i="38"/>
  <c r="Q16" i="41" l="1"/>
  <c r="S15" i="41"/>
  <c r="T16" i="41"/>
  <c r="Q16" i="40"/>
  <c r="S15" i="40"/>
  <c r="T15" i="40"/>
  <c r="T16" i="40" s="1"/>
  <c r="N33" i="39"/>
  <c r="T17" i="41" l="1"/>
  <c r="Q17" i="41"/>
  <c r="S16" i="41"/>
  <c r="Q17" i="40"/>
  <c r="S16" i="40"/>
  <c r="T17" i="40"/>
  <c r="Q18" i="41" l="1"/>
  <c r="S17" i="41"/>
  <c r="T18" i="41"/>
  <c r="Q18" i="40"/>
  <c r="S17" i="40"/>
  <c r="T19" i="41" l="1"/>
  <c r="S18" i="41"/>
  <c r="Q19" i="41"/>
  <c r="Q19" i="40"/>
  <c r="S18" i="40"/>
  <c r="T18" i="40"/>
  <c r="T19" i="40" s="1"/>
  <c r="T20" i="41" l="1"/>
  <c r="Q20" i="41"/>
  <c r="S19" i="41"/>
  <c r="Q20" i="40"/>
  <c r="S19" i="40"/>
  <c r="T21" i="41" l="1"/>
  <c r="Q21" i="41"/>
  <c r="S20" i="41"/>
  <c r="Q21" i="40"/>
  <c r="S20" i="40"/>
  <c r="T20" i="40"/>
  <c r="T21" i="40" s="1"/>
  <c r="T22" i="41" l="1"/>
  <c r="T29" i="41" s="1"/>
  <c r="Q22" i="41"/>
  <c r="S21" i="41"/>
  <c r="Q22" i="40"/>
  <c r="S21" i="40"/>
  <c r="S22" i="41" l="1"/>
  <c r="S25" i="41" s="1"/>
  <c r="Q25" i="41"/>
  <c r="S22" i="40"/>
  <c r="S25" i="40" s="1"/>
  <c r="Q25" i="40"/>
  <c r="T22" i="40"/>
  <c r="T29" i="40" s="1"/>
  <c r="G27" i="35" l="1"/>
  <c r="F24" i="35"/>
  <c r="C24" i="35"/>
  <c r="A12" i="35"/>
  <c r="A13" i="35" s="1"/>
  <c r="A14" i="35" s="1"/>
  <c r="A15" i="35" s="1"/>
  <c r="A16" i="35" s="1"/>
  <c r="A17" i="35" s="1"/>
  <c r="A18" i="35" s="1"/>
  <c r="A19" i="35" s="1"/>
  <c r="A20" i="35" s="1"/>
  <c r="A21" i="35" s="1"/>
  <c r="I11" i="35"/>
  <c r="A11" i="35"/>
  <c r="P10" i="35"/>
  <c r="E10" i="35"/>
  <c r="E11" i="35" s="1"/>
  <c r="D10" i="35"/>
  <c r="B10" i="35"/>
  <c r="D27" i="35" s="1"/>
  <c r="M27" i="35" s="1"/>
  <c r="S9" i="35"/>
  <c r="M9" i="35"/>
  <c r="L9" i="35"/>
  <c r="G9" i="35"/>
  <c r="G10" i="35" s="1"/>
  <c r="D9" i="35"/>
  <c r="G8" i="35"/>
  <c r="D8" i="35"/>
  <c r="F24" i="34"/>
  <c r="C24" i="34"/>
  <c r="P14" i="34"/>
  <c r="P15" i="34" s="1"/>
  <c r="P16" i="34" s="1"/>
  <c r="P17" i="34" s="1"/>
  <c r="P18" i="34" s="1"/>
  <c r="P19" i="34" s="1"/>
  <c r="P20" i="34" s="1"/>
  <c r="P21" i="34" s="1"/>
  <c r="A12" i="34"/>
  <c r="A13" i="34" s="1"/>
  <c r="A14" i="34" s="1"/>
  <c r="A15" i="34" s="1"/>
  <c r="A16" i="34" s="1"/>
  <c r="A17" i="34" s="1"/>
  <c r="A18" i="34" s="1"/>
  <c r="A19" i="34" s="1"/>
  <c r="A20" i="34" s="1"/>
  <c r="A21" i="34" s="1"/>
  <c r="P11" i="34"/>
  <c r="P12" i="34" s="1"/>
  <c r="P13" i="34" s="1"/>
  <c r="I11" i="34"/>
  <c r="A11" i="34"/>
  <c r="P10" i="34"/>
  <c r="E10" i="34"/>
  <c r="D10" i="34"/>
  <c r="B10" i="34"/>
  <c r="D27" i="34" s="1"/>
  <c r="S9" i="34"/>
  <c r="M9" i="34"/>
  <c r="O9" i="34" s="1"/>
  <c r="O11" i="34" s="1"/>
  <c r="D8" i="34"/>
  <c r="G27" i="33"/>
  <c r="F24" i="33"/>
  <c r="C24" i="33"/>
  <c r="A12" i="33"/>
  <c r="A13" i="33" s="1"/>
  <c r="A14" i="33" s="1"/>
  <c r="A15" i="33" s="1"/>
  <c r="A16" i="33" s="1"/>
  <c r="A17" i="33" s="1"/>
  <c r="A18" i="33" s="1"/>
  <c r="A19" i="33" s="1"/>
  <c r="A20" i="33" s="1"/>
  <c r="A21" i="33" s="1"/>
  <c r="P11" i="33"/>
  <c r="P12" i="33" s="1"/>
  <c r="P13" i="33" s="1"/>
  <c r="P14" i="33" s="1"/>
  <c r="P15" i="33" s="1"/>
  <c r="P16" i="33" s="1"/>
  <c r="P17" i="33" s="1"/>
  <c r="P18" i="33" s="1"/>
  <c r="P19" i="33" s="1"/>
  <c r="P20" i="33" s="1"/>
  <c r="P21" i="33" s="1"/>
  <c r="I11" i="33"/>
  <c r="A11" i="33"/>
  <c r="P10" i="33"/>
  <c r="E10" i="33"/>
  <c r="E11" i="33" s="1"/>
  <c r="B10" i="33"/>
  <c r="D27" i="33" s="1"/>
  <c r="M27" i="33" s="1"/>
  <c r="S9" i="33"/>
  <c r="M9" i="33"/>
  <c r="G9" i="33"/>
  <c r="G10" i="33" s="1"/>
  <c r="D8" i="33"/>
  <c r="G8" i="33"/>
  <c r="L9" i="28"/>
  <c r="D9" i="28"/>
  <c r="G9" i="28"/>
  <c r="E12" i="35" l="1"/>
  <c r="E13" i="35" s="1"/>
  <c r="E14" i="35" s="1"/>
  <c r="E15" i="35" s="1"/>
  <c r="E16" i="35" s="1"/>
  <c r="E17" i="35" s="1"/>
  <c r="E18" i="35" s="1"/>
  <c r="E19" i="35" s="1"/>
  <c r="E20" i="35" s="1"/>
  <c r="E21" i="35" s="1"/>
  <c r="G11" i="35"/>
  <c r="G12" i="35" s="1"/>
  <c r="G13" i="35" s="1"/>
  <c r="G14" i="35" s="1"/>
  <c r="G15" i="35" s="1"/>
  <c r="G16" i="35" s="1"/>
  <c r="G17" i="35" s="1"/>
  <c r="G18" i="35" s="1"/>
  <c r="G19" i="35" s="1"/>
  <c r="G20" i="35" s="1"/>
  <c r="G21" i="35" s="1"/>
  <c r="O9" i="35"/>
  <c r="O11" i="35" s="1"/>
  <c r="P11" i="35"/>
  <c r="P12" i="35" s="1"/>
  <c r="P13" i="35" s="1"/>
  <c r="P14" i="35" s="1"/>
  <c r="P15" i="35" s="1"/>
  <c r="P16" i="35" s="1"/>
  <c r="P17" i="35" s="1"/>
  <c r="P18" i="35" s="1"/>
  <c r="P19" i="35" s="1"/>
  <c r="P20" i="35" s="1"/>
  <c r="P21" i="35" s="1"/>
  <c r="I12" i="35"/>
  <c r="I13" i="35" s="1"/>
  <c r="I14" i="35" s="1"/>
  <c r="I15" i="35" s="1"/>
  <c r="I16" i="35" s="1"/>
  <c r="I17" i="35" s="1"/>
  <c r="I18" i="35" s="1"/>
  <c r="I19" i="35" s="1"/>
  <c r="I20" i="35" s="1"/>
  <c r="I21" i="35" s="1"/>
  <c r="B11" i="35"/>
  <c r="B12" i="35" s="1"/>
  <c r="B13" i="35" s="1"/>
  <c r="B14" i="35" s="1"/>
  <c r="B15" i="35" s="1"/>
  <c r="B16" i="35" s="1"/>
  <c r="B17" i="35" s="1"/>
  <c r="B18" i="35" s="1"/>
  <c r="B19" i="35" s="1"/>
  <c r="B20" i="35" s="1"/>
  <c r="B21" i="35" s="1"/>
  <c r="D11" i="34"/>
  <c r="P24" i="34"/>
  <c r="G10" i="34"/>
  <c r="G8" i="34"/>
  <c r="E11" i="34"/>
  <c r="E12" i="34" s="1"/>
  <c r="E13" i="34" s="1"/>
  <c r="E14" i="34" s="1"/>
  <c r="E15" i="34" s="1"/>
  <c r="E16" i="34" s="1"/>
  <c r="E17" i="34" s="1"/>
  <c r="E18" i="34" s="1"/>
  <c r="E19" i="34" s="1"/>
  <c r="E20" i="34" s="1"/>
  <c r="E21" i="34" s="1"/>
  <c r="I12" i="34"/>
  <c r="I13" i="34" s="1"/>
  <c r="I14" i="34" s="1"/>
  <c r="I15" i="34" s="1"/>
  <c r="I16" i="34" s="1"/>
  <c r="I17" i="34" s="1"/>
  <c r="I18" i="34" s="1"/>
  <c r="I19" i="34" s="1"/>
  <c r="I20" i="34" s="1"/>
  <c r="I21" i="34" s="1"/>
  <c r="G27" i="34"/>
  <c r="M27" i="34" s="1"/>
  <c r="B11" i="34"/>
  <c r="D10" i="33"/>
  <c r="O9" i="33"/>
  <c r="O11" i="33" s="1"/>
  <c r="E12" i="33"/>
  <c r="E13" i="33" s="1"/>
  <c r="E14" i="33" s="1"/>
  <c r="E15" i="33" s="1"/>
  <c r="E16" i="33" s="1"/>
  <c r="E17" i="33" s="1"/>
  <c r="E18" i="33" s="1"/>
  <c r="E19" i="33" s="1"/>
  <c r="E20" i="33" s="1"/>
  <c r="E21" i="33" s="1"/>
  <c r="G11" i="33"/>
  <c r="G12" i="33" s="1"/>
  <c r="G13" i="33" s="1"/>
  <c r="G14" i="33" s="1"/>
  <c r="G15" i="33" s="1"/>
  <c r="G16" i="33" s="1"/>
  <c r="G17" i="33" s="1"/>
  <c r="G18" i="33" s="1"/>
  <c r="G19" i="33" s="1"/>
  <c r="G20" i="33" s="1"/>
  <c r="G21" i="33" s="1"/>
  <c r="I12" i="33"/>
  <c r="I13" i="33" s="1"/>
  <c r="I14" i="33" s="1"/>
  <c r="I15" i="33" s="1"/>
  <c r="I16" i="33" s="1"/>
  <c r="I17" i="33" s="1"/>
  <c r="I18" i="33" s="1"/>
  <c r="I19" i="33" s="1"/>
  <c r="I20" i="33" s="1"/>
  <c r="I21" i="33" s="1"/>
  <c r="P24" i="33"/>
  <c r="B11" i="33"/>
  <c r="B12" i="33" s="1"/>
  <c r="B13" i="33" s="1"/>
  <c r="B14" i="33" s="1"/>
  <c r="B15" i="33" s="1"/>
  <c r="B16" i="33" s="1"/>
  <c r="B17" i="33" s="1"/>
  <c r="B18" i="33" s="1"/>
  <c r="B19" i="33" s="1"/>
  <c r="B20" i="33" s="1"/>
  <c r="B21" i="33" s="1"/>
  <c r="G26" i="35" l="1"/>
  <c r="P24" i="35"/>
  <c r="B24" i="35"/>
  <c r="D11" i="35"/>
  <c r="E24" i="35"/>
  <c r="I24" i="35"/>
  <c r="H10" i="35" s="1"/>
  <c r="G11" i="34"/>
  <c r="G12" i="34" s="1"/>
  <c r="G13" i="34" s="1"/>
  <c r="G14" i="34" s="1"/>
  <c r="G15" i="34" s="1"/>
  <c r="G16" i="34" s="1"/>
  <c r="G17" i="34" s="1"/>
  <c r="G18" i="34" s="1"/>
  <c r="G19" i="34" s="1"/>
  <c r="G20" i="34" s="1"/>
  <c r="G21" i="34" s="1"/>
  <c r="G26" i="34"/>
  <c r="E24" i="34"/>
  <c r="D12" i="34"/>
  <c r="D13" i="34" s="1"/>
  <c r="D14" i="34" s="1"/>
  <c r="D15" i="34" s="1"/>
  <c r="D16" i="34" s="1"/>
  <c r="D17" i="34" s="1"/>
  <c r="D18" i="34" s="1"/>
  <c r="D19" i="34" s="1"/>
  <c r="D20" i="34" s="1"/>
  <c r="D21" i="34" s="1"/>
  <c r="B12" i="34"/>
  <c r="B13" i="34" s="1"/>
  <c r="B14" i="34" s="1"/>
  <c r="B15" i="34" s="1"/>
  <c r="B16" i="34" s="1"/>
  <c r="B17" i="34" s="1"/>
  <c r="B18" i="34" s="1"/>
  <c r="B19" i="34" s="1"/>
  <c r="B20" i="34" s="1"/>
  <c r="B21" i="34" s="1"/>
  <c r="I24" i="34"/>
  <c r="H10" i="34" s="1"/>
  <c r="G26" i="33"/>
  <c r="B24" i="33"/>
  <c r="I24" i="33"/>
  <c r="H10" i="33" s="1"/>
  <c r="E24" i="33"/>
  <c r="D11" i="33"/>
  <c r="D12" i="35" l="1"/>
  <c r="D13" i="35" s="1"/>
  <c r="D14" i="35" s="1"/>
  <c r="D15" i="35" s="1"/>
  <c r="D16" i="35" s="1"/>
  <c r="D17" i="35" s="1"/>
  <c r="D18" i="35" s="1"/>
  <c r="D19" i="35" s="1"/>
  <c r="D20" i="35" s="1"/>
  <c r="D21" i="35" s="1"/>
  <c r="H11" i="35"/>
  <c r="K10" i="35"/>
  <c r="J10" i="35"/>
  <c r="M10" i="35"/>
  <c r="S10" i="35"/>
  <c r="S11" i="35" s="1"/>
  <c r="D26" i="34"/>
  <c r="H11" i="34"/>
  <c r="K10" i="34"/>
  <c r="S10" i="34"/>
  <c r="J10" i="34"/>
  <c r="M10" i="34"/>
  <c r="B24" i="34"/>
  <c r="H11" i="33"/>
  <c r="K10" i="33"/>
  <c r="J10" i="33"/>
  <c r="M10" i="33"/>
  <c r="S10" i="33"/>
  <c r="S11" i="33" s="1"/>
  <c r="D12" i="33"/>
  <c r="D13" i="33" s="1"/>
  <c r="D14" i="33" s="1"/>
  <c r="D15" i="33" s="1"/>
  <c r="D16" i="33" s="1"/>
  <c r="D17" i="33" s="1"/>
  <c r="D18" i="33" s="1"/>
  <c r="D19" i="33" s="1"/>
  <c r="D20" i="33" s="1"/>
  <c r="D21" i="33" s="1"/>
  <c r="D26" i="33"/>
  <c r="M11" i="35" l="1"/>
  <c r="K11" i="35"/>
  <c r="R11" i="35" s="1"/>
  <c r="H12" i="35"/>
  <c r="J11" i="35"/>
  <c r="D26" i="35"/>
  <c r="R10" i="35"/>
  <c r="R10" i="34"/>
  <c r="M11" i="34"/>
  <c r="M12" i="34" s="1"/>
  <c r="J11" i="34"/>
  <c r="J12" i="34" s="1"/>
  <c r="K11" i="34"/>
  <c r="R11" i="34" s="1"/>
  <c r="H12" i="34"/>
  <c r="S11" i="34"/>
  <c r="S12" i="34" s="1"/>
  <c r="J11" i="33"/>
  <c r="R10" i="33"/>
  <c r="M11" i="33"/>
  <c r="H12" i="33"/>
  <c r="K11" i="33"/>
  <c r="R11" i="33" s="1"/>
  <c r="J12" i="35" l="1"/>
  <c r="H13" i="35"/>
  <c r="K12" i="35"/>
  <c r="R12" i="35" s="1"/>
  <c r="S12" i="35"/>
  <c r="S13" i="35" s="1"/>
  <c r="M12" i="35"/>
  <c r="S13" i="34"/>
  <c r="J13" i="34"/>
  <c r="H13" i="34"/>
  <c r="K12" i="34"/>
  <c r="R12" i="34" s="1"/>
  <c r="H13" i="33"/>
  <c r="K12" i="33"/>
  <c r="S12" i="33"/>
  <c r="S13" i="33" s="1"/>
  <c r="M12" i="33"/>
  <c r="J12" i="33"/>
  <c r="J13" i="33" s="1"/>
  <c r="H14" i="35" l="1"/>
  <c r="K13" i="35"/>
  <c r="M13" i="35"/>
  <c r="J13" i="35"/>
  <c r="J14" i="34"/>
  <c r="S14" i="34"/>
  <c r="H14" i="34"/>
  <c r="K13" i="34"/>
  <c r="R13" i="34" s="1"/>
  <c r="M13" i="34"/>
  <c r="R12" i="33"/>
  <c r="M13" i="33"/>
  <c r="H14" i="33"/>
  <c r="K13" i="33"/>
  <c r="R13" i="33" s="1"/>
  <c r="H15" i="35" l="1"/>
  <c r="K14" i="35"/>
  <c r="R14" i="35" s="1"/>
  <c r="R13" i="35"/>
  <c r="S14" i="35"/>
  <c r="S15" i="35" s="1"/>
  <c r="J14" i="35"/>
  <c r="J15" i="35" s="1"/>
  <c r="M14" i="35"/>
  <c r="M14" i="34"/>
  <c r="M15" i="34" s="1"/>
  <c r="K14" i="34"/>
  <c r="H15" i="34"/>
  <c r="H15" i="33"/>
  <c r="K14" i="33"/>
  <c r="R14" i="33" s="1"/>
  <c r="J14" i="33"/>
  <c r="M14" i="33"/>
  <c r="M15" i="33" s="1"/>
  <c r="S14" i="33"/>
  <c r="S15" i="33" s="1"/>
  <c r="M15" i="35" l="1"/>
  <c r="J16" i="35"/>
  <c r="S16" i="35"/>
  <c r="K15" i="35"/>
  <c r="H16" i="35"/>
  <c r="K15" i="34"/>
  <c r="R15" i="34" s="1"/>
  <c r="H16" i="34"/>
  <c r="J15" i="34"/>
  <c r="M16" i="34"/>
  <c r="R14" i="34"/>
  <c r="S15" i="34"/>
  <c r="S16" i="34" s="1"/>
  <c r="J15" i="33"/>
  <c r="J16" i="33" s="1"/>
  <c r="K15" i="33"/>
  <c r="H16" i="33"/>
  <c r="H17" i="35" l="1"/>
  <c r="K16" i="35"/>
  <c r="R16" i="35" s="1"/>
  <c r="R15" i="35"/>
  <c r="M16" i="35"/>
  <c r="S17" i="35"/>
  <c r="S17" i="34"/>
  <c r="J16" i="34"/>
  <c r="J17" i="34" s="1"/>
  <c r="H17" i="34"/>
  <c r="K16" i="34"/>
  <c r="K16" i="33"/>
  <c r="R16" i="33" s="1"/>
  <c r="H17" i="33"/>
  <c r="M16" i="33"/>
  <c r="R15" i="33"/>
  <c r="S16" i="33"/>
  <c r="S17" i="33" s="1"/>
  <c r="M17" i="35" l="1"/>
  <c r="H18" i="35"/>
  <c r="K17" i="35"/>
  <c r="R17" i="35" s="1"/>
  <c r="J17" i="35"/>
  <c r="R16" i="34"/>
  <c r="S18" i="34"/>
  <c r="H18" i="34"/>
  <c r="K17" i="34"/>
  <c r="R17" i="34" s="1"/>
  <c r="M17" i="34"/>
  <c r="H18" i="33"/>
  <c r="K17" i="33"/>
  <c r="M17" i="33"/>
  <c r="J17" i="33"/>
  <c r="J18" i="35" l="1"/>
  <c r="K18" i="35"/>
  <c r="R18" i="35" s="1"/>
  <c r="H19" i="35"/>
  <c r="S18" i="35"/>
  <c r="M18" i="35"/>
  <c r="M18" i="34"/>
  <c r="S19" i="34"/>
  <c r="K18" i="34"/>
  <c r="R18" i="34" s="1"/>
  <c r="H19" i="34"/>
  <c r="J18" i="34"/>
  <c r="J18" i="33"/>
  <c r="R17" i="33"/>
  <c r="K18" i="33"/>
  <c r="R18" i="33" s="1"/>
  <c r="H19" i="33"/>
  <c r="M18" i="33"/>
  <c r="M19" i="33" s="1"/>
  <c r="S18" i="33"/>
  <c r="S19" i="33" s="1"/>
  <c r="M19" i="35" l="1"/>
  <c r="K19" i="35"/>
  <c r="R19" i="35" s="1"/>
  <c r="H20" i="35"/>
  <c r="S19" i="35"/>
  <c r="J19" i="35"/>
  <c r="J19" i="34"/>
  <c r="J20" i="34" s="1"/>
  <c r="K19" i="34"/>
  <c r="R19" i="34" s="1"/>
  <c r="H20" i="34"/>
  <c r="M19" i="34"/>
  <c r="M20" i="34" s="1"/>
  <c r="K19" i="33"/>
  <c r="R19" i="33" s="1"/>
  <c r="H20" i="33"/>
  <c r="S20" i="33"/>
  <c r="J19" i="33"/>
  <c r="H21" i="35" l="1"/>
  <c r="K20" i="35"/>
  <c r="R20" i="35" s="1"/>
  <c r="J20" i="35"/>
  <c r="J21" i="35" s="1"/>
  <c r="J26" i="35" s="1"/>
  <c r="S20" i="35"/>
  <c r="S21" i="35" s="1"/>
  <c r="S28" i="35" s="1"/>
  <c r="M20" i="35"/>
  <c r="M21" i="35" s="1"/>
  <c r="H21" i="34"/>
  <c r="K20" i="34"/>
  <c r="R20" i="34" s="1"/>
  <c r="S20" i="34"/>
  <c r="H21" i="33"/>
  <c r="K20" i="33"/>
  <c r="R20" i="33" s="1"/>
  <c r="J20" i="33"/>
  <c r="M20" i="33"/>
  <c r="M28" i="35" l="1"/>
  <c r="M26" i="35"/>
  <c r="K21" i="35"/>
  <c r="H24" i="35"/>
  <c r="K21" i="34"/>
  <c r="H24" i="34"/>
  <c r="J21" i="34"/>
  <c r="J26" i="34" s="1"/>
  <c r="S21" i="34"/>
  <c r="S28" i="34" s="1"/>
  <c r="M21" i="34"/>
  <c r="K21" i="33"/>
  <c r="H24" i="33"/>
  <c r="J21" i="33"/>
  <c r="J26" i="33" s="1"/>
  <c r="S21" i="33"/>
  <c r="S28" i="33" s="1"/>
  <c r="M21" i="33"/>
  <c r="R21" i="35" l="1"/>
  <c r="R24" i="35" s="1"/>
  <c r="K24" i="35"/>
  <c r="M28" i="34"/>
  <c r="M26" i="34"/>
  <c r="R21" i="34"/>
  <c r="R24" i="34" s="1"/>
  <c r="K24" i="34"/>
  <c r="M28" i="33"/>
  <c r="M26" i="33"/>
  <c r="R21" i="33"/>
  <c r="R24" i="33" s="1"/>
  <c r="K24" i="33"/>
  <c r="J35" i="32" l="1"/>
  <c r="G35" i="32"/>
  <c r="H38" i="32" s="1"/>
  <c r="D35" i="32"/>
  <c r="E38" i="32" s="1"/>
  <c r="N38" i="32" s="1"/>
  <c r="B9" i="32"/>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I8" i="32"/>
  <c r="F8" i="32"/>
  <c r="F9" i="32" s="1"/>
  <c r="N7" i="32"/>
  <c r="C8" i="32" l="1"/>
  <c r="E8" i="32" s="1"/>
  <c r="N8" i="32"/>
  <c r="F10" i="32"/>
  <c r="F11" i="32" s="1"/>
  <c r="F12" i="32" s="1"/>
  <c r="F13" i="32" s="1"/>
  <c r="F14" i="32" s="1"/>
  <c r="F15" i="32" s="1"/>
  <c r="F16" i="32" s="1"/>
  <c r="F17" i="32" s="1"/>
  <c r="F18" i="32" s="1"/>
  <c r="F19" i="32" s="1"/>
  <c r="F20" i="32" s="1"/>
  <c r="F21" i="32" s="1"/>
  <c r="F22" i="32" s="1"/>
  <c r="F23" i="32" s="1"/>
  <c r="F24" i="32" s="1"/>
  <c r="F25" i="32" s="1"/>
  <c r="F26" i="32" s="1"/>
  <c r="F27" i="32" s="1"/>
  <c r="F28" i="32" s="1"/>
  <c r="F29" i="32" s="1"/>
  <c r="F30" i="32" s="1"/>
  <c r="F31" i="32" s="1"/>
  <c r="F32" i="32" s="1"/>
  <c r="F33" i="32" s="1"/>
  <c r="F35" i="32"/>
  <c r="I9" i="32"/>
  <c r="I10" i="32" s="1"/>
  <c r="I11" i="32" s="1"/>
  <c r="I12" i="32" s="1"/>
  <c r="I13" i="32" s="1"/>
  <c r="I14" i="32" s="1"/>
  <c r="I15" i="32" s="1"/>
  <c r="I16" i="32" s="1"/>
  <c r="I17" i="32" s="1"/>
  <c r="I18" i="32" s="1"/>
  <c r="I19" i="32" s="1"/>
  <c r="I20" i="32" s="1"/>
  <c r="I21" i="32" s="1"/>
  <c r="I22" i="32" s="1"/>
  <c r="I23" i="32" s="1"/>
  <c r="I24" i="32" s="1"/>
  <c r="I25" i="32" s="1"/>
  <c r="I26" i="32" s="1"/>
  <c r="I27" i="32" s="1"/>
  <c r="I28" i="32" s="1"/>
  <c r="I29" i="32" s="1"/>
  <c r="I30" i="32" s="1"/>
  <c r="I31" i="32" s="1"/>
  <c r="I32" i="32" s="1"/>
  <c r="I33" i="32" s="1"/>
  <c r="K8" i="32"/>
  <c r="H8" i="32"/>
  <c r="P12" i="20"/>
  <c r="P8" i="20"/>
  <c r="M7" i="20"/>
  <c r="C9" i="32" l="1"/>
  <c r="N9" i="32"/>
  <c r="K9" i="32"/>
  <c r="K10" i="32" s="1"/>
  <c r="K11" i="32" s="1"/>
  <c r="K12" i="32" s="1"/>
  <c r="K13" i="32" s="1"/>
  <c r="K14" i="32" s="1"/>
  <c r="K15" i="32" s="1"/>
  <c r="K16" i="32" s="1"/>
  <c r="K17" i="32" s="1"/>
  <c r="K18" i="32" s="1"/>
  <c r="K19" i="32" s="1"/>
  <c r="K20" i="32" s="1"/>
  <c r="K21" i="32" s="1"/>
  <c r="K22" i="32" s="1"/>
  <c r="K23" i="32" s="1"/>
  <c r="K24" i="32" s="1"/>
  <c r="K25" i="32" s="1"/>
  <c r="K26" i="32" s="1"/>
  <c r="K27" i="32" s="1"/>
  <c r="K28" i="32" s="1"/>
  <c r="K29" i="32" s="1"/>
  <c r="K30" i="32" s="1"/>
  <c r="K31" i="32" s="1"/>
  <c r="K32" i="32" s="1"/>
  <c r="K33" i="32" s="1"/>
  <c r="C10" i="32"/>
  <c r="C11" i="32" s="1"/>
  <c r="C12" i="32" s="1"/>
  <c r="C13" i="32" s="1"/>
  <c r="C14" i="32" s="1"/>
  <c r="C15" i="32" s="1"/>
  <c r="C16" i="32" s="1"/>
  <c r="C17" i="32" s="1"/>
  <c r="C18" i="32" s="1"/>
  <c r="C19" i="32" s="1"/>
  <c r="C20" i="32" s="1"/>
  <c r="C21" i="32" s="1"/>
  <c r="C22" i="32" s="1"/>
  <c r="C23" i="32" s="1"/>
  <c r="C24" i="32" s="1"/>
  <c r="C25" i="32" s="1"/>
  <c r="C26" i="32" s="1"/>
  <c r="C27" i="32" s="1"/>
  <c r="C28" i="32" s="1"/>
  <c r="C29" i="32" s="1"/>
  <c r="C30" i="32" s="1"/>
  <c r="C31" i="32" s="1"/>
  <c r="C32" i="32" s="1"/>
  <c r="C33" i="32" s="1"/>
  <c r="E9" i="32"/>
  <c r="I35" i="32"/>
  <c r="H9" i="32"/>
  <c r="H10" i="32" s="1"/>
  <c r="H11" i="32" s="1"/>
  <c r="H12" i="32" s="1"/>
  <c r="H13" i="32" s="1"/>
  <c r="H14" i="32" s="1"/>
  <c r="H15" i="32" s="1"/>
  <c r="H16" i="32" s="1"/>
  <c r="H17" i="32" s="1"/>
  <c r="H18" i="32" s="1"/>
  <c r="H19" i="32" s="1"/>
  <c r="H20" i="32" s="1"/>
  <c r="H21" i="32" s="1"/>
  <c r="H22" i="32" s="1"/>
  <c r="H23" i="32" s="1"/>
  <c r="H24" i="32" s="1"/>
  <c r="H25" i="32" s="1"/>
  <c r="H26" i="32" s="1"/>
  <c r="H27" i="32" s="1"/>
  <c r="H28" i="32" s="1"/>
  <c r="H29" i="32" s="1"/>
  <c r="H30" i="32" s="1"/>
  <c r="H31" i="32" s="1"/>
  <c r="H32" i="32" s="1"/>
  <c r="H33" i="32" s="1"/>
  <c r="H7" i="20"/>
  <c r="E7" i="20"/>
  <c r="C33" i="20"/>
  <c r="C35" i="32" l="1"/>
  <c r="N10" i="32"/>
  <c r="H37" i="32"/>
  <c r="E10" i="32"/>
  <c r="E11" i="32" s="1"/>
  <c r="E12" i="32" s="1"/>
  <c r="E13" i="32" s="1"/>
  <c r="E14" i="32" s="1"/>
  <c r="E15" i="32" s="1"/>
  <c r="E16" i="32" s="1"/>
  <c r="E17" i="32" s="1"/>
  <c r="E18" i="32" s="1"/>
  <c r="E19" i="32" s="1"/>
  <c r="E20" i="32" s="1"/>
  <c r="E21" i="32" s="1"/>
  <c r="E22" i="32" s="1"/>
  <c r="E23" i="32" s="1"/>
  <c r="E24" i="32" s="1"/>
  <c r="E25" i="32" s="1"/>
  <c r="E26" i="32" s="1"/>
  <c r="E27" i="32" s="1"/>
  <c r="E28" i="32" s="1"/>
  <c r="E29" i="32" s="1"/>
  <c r="E30" i="32" s="1"/>
  <c r="E31" i="32" s="1"/>
  <c r="E32" i="32" s="1"/>
  <c r="E33" i="32" s="1"/>
  <c r="K37" i="32"/>
  <c r="N11" i="32" l="1"/>
  <c r="N12" i="32" s="1"/>
  <c r="N13" i="32" s="1"/>
  <c r="N14" i="32" s="1"/>
  <c r="N15" i="32" s="1"/>
  <c r="N16" i="32" s="1"/>
  <c r="N17" i="32" s="1"/>
  <c r="N18" i="32" s="1"/>
  <c r="N19" i="32" s="1"/>
  <c r="N20" i="32" s="1"/>
  <c r="N21" i="32" s="1"/>
  <c r="N22" i="32" s="1"/>
  <c r="N23" i="32" s="1"/>
  <c r="N24" i="32" s="1"/>
  <c r="N25" i="32" s="1"/>
  <c r="N26" i="32" s="1"/>
  <c r="N27" i="32" s="1"/>
  <c r="N28" i="32" s="1"/>
  <c r="N29" i="32" s="1"/>
  <c r="N30" i="32" s="1"/>
  <c r="N31" i="32" s="1"/>
  <c r="N32" i="32" s="1"/>
  <c r="N33" i="32" s="1"/>
  <c r="E37" i="32"/>
  <c r="M9" i="31"/>
  <c r="O9" i="31" s="1"/>
  <c r="O11" i="31" s="1"/>
  <c r="S9" i="31"/>
  <c r="P10" i="31"/>
  <c r="P11" i="31" s="1"/>
  <c r="A11" i="31"/>
  <c r="A12" i="31" s="1"/>
  <c r="A13" i="31" s="1"/>
  <c r="A14" i="31" s="1"/>
  <c r="A15" i="31" s="1"/>
  <c r="A16" i="31" s="1"/>
  <c r="A17" i="31" s="1"/>
  <c r="A18" i="31" s="1"/>
  <c r="A19" i="31" s="1"/>
  <c r="A20" i="31" s="1"/>
  <c r="A21" i="31" s="1"/>
  <c r="I11" i="31"/>
  <c r="I12" i="31" s="1"/>
  <c r="I13" i="31" s="1"/>
  <c r="I14" i="31" s="1"/>
  <c r="I15" i="31" s="1"/>
  <c r="I16" i="31" s="1"/>
  <c r="I17" i="31" s="1"/>
  <c r="I18" i="31" s="1"/>
  <c r="I19" i="31" s="1"/>
  <c r="I20" i="31" s="1"/>
  <c r="I21" i="31" s="1"/>
  <c r="C24" i="31"/>
  <c r="B10" i="31" s="1"/>
  <c r="F24" i="31"/>
  <c r="E10" i="31" s="1"/>
  <c r="M9" i="30"/>
  <c r="O9" i="30"/>
  <c r="O11" i="30" s="1"/>
  <c r="S9" i="30"/>
  <c r="P10" i="30"/>
  <c r="A11" i="30"/>
  <c r="I11" i="30"/>
  <c r="I12" i="30" s="1"/>
  <c r="I13" i="30" s="1"/>
  <c r="I14" i="30" s="1"/>
  <c r="I15" i="30" s="1"/>
  <c r="I16" i="30" s="1"/>
  <c r="I17" i="30" s="1"/>
  <c r="I18" i="30" s="1"/>
  <c r="I19" i="30" s="1"/>
  <c r="I20" i="30" s="1"/>
  <c r="I21" i="30" s="1"/>
  <c r="P11" i="30"/>
  <c r="P12" i="30" s="1"/>
  <c r="P13" i="30" s="1"/>
  <c r="P14" i="30" s="1"/>
  <c r="P15" i="30" s="1"/>
  <c r="P16" i="30" s="1"/>
  <c r="P17" i="30" s="1"/>
  <c r="P18" i="30" s="1"/>
  <c r="P19" i="30" s="1"/>
  <c r="P20" i="30" s="1"/>
  <c r="P21" i="30" s="1"/>
  <c r="A12" i="30"/>
  <c r="A13" i="30" s="1"/>
  <c r="A14" i="30" s="1"/>
  <c r="A15" i="30" s="1"/>
  <c r="A16" i="30" s="1"/>
  <c r="A17" i="30" s="1"/>
  <c r="A18" i="30" s="1"/>
  <c r="A19" i="30" s="1"/>
  <c r="A20" i="30" s="1"/>
  <c r="A21" i="30" s="1"/>
  <c r="C24" i="30"/>
  <c r="B10" i="30" s="1"/>
  <c r="F24" i="30"/>
  <c r="E10" i="30" s="1"/>
  <c r="M9" i="29"/>
  <c r="O9" i="29" s="1"/>
  <c r="O11" i="29" s="1"/>
  <c r="S9" i="29"/>
  <c r="P10" i="29"/>
  <c r="P11" i="29" s="1"/>
  <c r="P12" i="29" s="1"/>
  <c r="P13" i="29" s="1"/>
  <c r="P14" i="29" s="1"/>
  <c r="P15" i="29" s="1"/>
  <c r="P16" i="29" s="1"/>
  <c r="P17" i="29" s="1"/>
  <c r="P18" i="29" s="1"/>
  <c r="P19" i="29" s="1"/>
  <c r="P20" i="29" s="1"/>
  <c r="P21" i="29" s="1"/>
  <c r="A11" i="29"/>
  <c r="A12" i="29" s="1"/>
  <c r="A13" i="29" s="1"/>
  <c r="A14" i="29" s="1"/>
  <c r="A15" i="29" s="1"/>
  <c r="A16" i="29" s="1"/>
  <c r="A17" i="29" s="1"/>
  <c r="A18" i="29" s="1"/>
  <c r="A19" i="29" s="1"/>
  <c r="A20" i="29" s="1"/>
  <c r="A21" i="29" s="1"/>
  <c r="I11" i="29"/>
  <c r="I12" i="29"/>
  <c r="I13" i="29" s="1"/>
  <c r="I14" i="29" s="1"/>
  <c r="I15" i="29" s="1"/>
  <c r="I16" i="29" s="1"/>
  <c r="I17" i="29" s="1"/>
  <c r="I18" i="29" s="1"/>
  <c r="I19" i="29" s="1"/>
  <c r="I20" i="29" s="1"/>
  <c r="I21" i="29" s="1"/>
  <c r="C24" i="29"/>
  <c r="B10" i="29" s="1"/>
  <c r="F24" i="29"/>
  <c r="E10" i="29" s="1"/>
  <c r="S9" i="28"/>
  <c r="P10" i="28"/>
  <c r="P11" i="28" s="1"/>
  <c r="P12" i="28" s="1"/>
  <c r="P13" i="28" s="1"/>
  <c r="P14" i="28" s="1"/>
  <c r="P15" i="28" s="1"/>
  <c r="P16" i="28" s="1"/>
  <c r="P17" i="28" s="1"/>
  <c r="P18" i="28" s="1"/>
  <c r="P19" i="28" s="1"/>
  <c r="P20" i="28" s="1"/>
  <c r="P21" i="28" s="1"/>
  <c r="A11" i="28"/>
  <c r="A12" i="28" s="1"/>
  <c r="A13" i="28" s="1"/>
  <c r="A14" i="28" s="1"/>
  <c r="A15" i="28" s="1"/>
  <c r="A16" i="28" s="1"/>
  <c r="A17" i="28" s="1"/>
  <c r="A18" i="28" s="1"/>
  <c r="A19" i="28" s="1"/>
  <c r="A20" i="28" s="1"/>
  <c r="A21" i="28" s="1"/>
  <c r="I11" i="28"/>
  <c r="I12" i="28" s="1"/>
  <c r="I13" i="28" s="1"/>
  <c r="I14" i="28" s="1"/>
  <c r="C24" i="28"/>
  <c r="B10" i="28" s="1"/>
  <c r="F24" i="28"/>
  <c r="E10" i="28" s="1"/>
  <c r="N37" i="32" l="1"/>
  <c r="P12" i="31"/>
  <c r="P13" i="31" s="1"/>
  <c r="P14" i="31" s="1"/>
  <c r="P15" i="31" s="1"/>
  <c r="P16" i="31" s="1"/>
  <c r="P17" i="31" s="1"/>
  <c r="P18" i="31" s="1"/>
  <c r="P19" i="31" s="1"/>
  <c r="P20" i="31" s="1"/>
  <c r="P21" i="31" s="1"/>
  <c r="P24" i="30"/>
  <c r="M9" i="28"/>
  <c r="O9" i="28" s="1"/>
  <c r="O11" i="28" s="1"/>
  <c r="B24" i="31"/>
  <c r="D10" i="31"/>
  <c r="D8" i="31"/>
  <c r="B11" i="31"/>
  <c r="B12" i="31" s="1"/>
  <c r="B13" i="31" s="1"/>
  <c r="B14" i="31" s="1"/>
  <c r="B15" i="31" s="1"/>
  <c r="B16" i="31" s="1"/>
  <c r="B17" i="31" s="1"/>
  <c r="B18" i="31" s="1"/>
  <c r="B19" i="31" s="1"/>
  <c r="B20" i="31" s="1"/>
  <c r="B21" i="31" s="1"/>
  <c r="D27" i="31"/>
  <c r="G8" i="31"/>
  <c r="G10" i="31"/>
  <c r="E11" i="31"/>
  <c r="E12" i="31" s="1"/>
  <c r="E13" i="31" s="1"/>
  <c r="E14" i="31" s="1"/>
  <c r="E15" i="31" s="1"/>
  <c r="E16" i="31" s="1"/>
  <c r="E17" i="31" s="1"/>
  <c r="E18" i="31" s="1"/>
  <c r="E19" i="31" s="1"/>
  <c r="E20" i="31" s="1"/>
  <c r="E21" i="31" s="1"/>
  <c r="G27" i="31"/>
  <c r="I24" i="31"/>
  <c r="H10" i="31" s="1"/>
  <c r="S10" i="31" s="1"/>
  <c r="G8" i="30"/>
  <c r="G10" i="30"/>
  <c r="G27" i="30"/>
  <c r="E11" i="30"/>
  <c r="E12" i="30" s="1"/>
  <c r="E13" i="30" s="1"/>
  <c r="E14" i="30" s="1"/>
  <c r="E15" i="30" s="1"/>
  <c r="E16" i="30" s="1"/>
  <c r="E17" i="30" s="1"/>
  <c r="E18" i="30" s="1"/>
  <c r="E19" i="30" s="1"/>
  <c r="E20" i="30" s="1"/>
  <c r="E21" i="30" s="1"/>
  <c r="B11" i="30"/>
  <c r="B12" i="30" s="1"/>
  <c r="B13" i="30" s="1"/>
  <c r="B14" i="30" s="1"/>
  <c r="B15" i="30" s="1"/>
  <c r="B16" i="30" s="1"/>
  <c r="B17" i="30" s="1"/>
  <c r="B18" i="30" s="1"/>
  <c r="B19" i="30" s="1"/>
  <c r="B20" i="30" s="1"/>
  <c r="B21" i="30" s="1"/>
  <c r="D27" i="30"/>
  <c r="D10" i="30"/>
  <c r="D8" i="30"/>
  <c r="I24" i="30"/>
  <c r="H10" i="30" s="1"/>
  <c r="S10" i="30" s="1"/>
  <c r="G8" i="29"/>
  <c r="G10" i="29"/>
  <c r="G27" i="29"/>
  <c r="E11" i="29"/>
  <c r="E12" i="29" s="1"/>
  <c r="E13" i="29" s="1"/>
  <c r="E14" i="29" s="1"/>
  <c r="E15" i="29" s="1"/>
  <c r="E16" i="29" s="1"/>
  <c r="E17" i="29" s="1"/>
  <c r="E18" i="29" s="1"/>
  <c r="E19" i="29" s="1"/>
  <c r="E20" i="29" s="1"/>
  <c r="E21" i="29" s="1"/>
  <c r="B11" i="29"/>
  <c r="B12" i="29" s="1"/>
  <c r="B13" i="29" s="1"/>
  <c r="B14" i="29" s="1"/>
  <c r="B15" i="29" s="1"/>
  <c r="B16" i="29" s="1"/>
  <c r="B17" i="29" s="1"/>
  <c r="B18" i="29" s="1"/>
  <c r="B19" i="29" s="1"/>
  <c r="B20" i="29" s="1"/>
  <c r="B21" i="29" s="1"/>
  <c r="D27" i="29"/>
  <c r="D10" i="29"/>
  <c r="D8" i="29"/>
  <c r="P24" i="29"/>
  <c r="I24" i="29"/>
  <c r="H10" i="29" s="1"/>
  <c r="S10" i="29" s="1"/>
  <c r="I15" i="28"/>
  <c r="I16" i="28" s="1"/>
  <c r="I17" i="28" s="1"/>
  <c r="I18" i="28" s="1"/>
  <c r="I19" i="28" s="1"/>
  <c r="I20" i="28" s="1"/>
  <c r="I21" i="28" s="1"/>
  <c r="G10" i="28"/>
  <c r="G8" i="28"/>
  <c r="G27" i="28"/>
  <c r="E11" i="28"/>
  <c r="E12" i="28" s="1"/>
  <c r="E13" i="28" s="1"/>
  <c r="E14" i="28" s="1"/>
  <c r="E15" i="28" s="1"/>
  <c r="E16" i="28" s="1"/>
  <c r="E17" i="28" s="1"/>
  <c r="E18" i="28" s="1"/>
  <c r="E19" i="28" s="1"/>
  <c r="E20" i="28" s="1"/>
  <c r="E21" i="28" s="1"/>
  <c r="D8" i="28"/>
  <c r="D27" i="28"/>
  <c r="D10" i="28"/>
  <c r="B11" i="28"/>
  <c r="B12" i="28" s="1"/>
  <c r="B13" i="28" s="1"/>
  <c r="B14" i="28" s="1"/>
  <c r="B15" i="28" s="1"/>
  <c r="B16" i="28" s="1"/>
  <c r="B17" i="28" s="1"/>
  <c r="B18" i="28" s="1"/>
  <c r="B19" i="28" s="1"/>
  <c r="B20" i="28" s="1"/>
  <c r="B21" i="28" s="1"/>
  <c r="P24" i="28"/>
  <c r="E24" i="30" l="1"/>
  <c r="P24" i="31"/>
  <c r="E24" i="28"/>
  <c r="D11" i="31"/>
  <c r="D12" i="31" s="1"/>
  <c r="D13" i="31" s="1"/>
  <c r="D14" i="31" s="1"/>
  <c r="D15" i="31" s="1"/>
  <c r="D16" i="31" s="1"/>
  <c r="D17" i="31" s="1"/>
  <c r="D18" i="31" s="1"/>
  <c r="D19" i="31" s="1"/>
  <c r="D20" i="31" s="1"/>
  <c r="D21" i="31" s="1"/>
  <c r="J10" i="31"/>
  <c r="K10" i="31"/>
  <c r="J8" i="31"/>
  <c r="H11" i="31"/>
  <c r="S11" i="31" s="1"/>
  <c r="J27" i="31"/>
  <c r="M27" i="31" s="1"/>
  <c r="G11" i="31"/>
  <c r="G12" i="31" s="1"/>
  <c r="G13" i="31" s="1"/>
  <c r="G14" i="31" s="1"/>
  <c r="G15" i="31" s="1"/>
  <c r="G16" i="31" s="1"/>
  <c r="G17" i="31" s="1"/>
  <c r="G18" i="31" s="1"/>
  <c r="G19" i="31" s="1"/>
  <c r="G20" i="31" s="1"/>
  <c r="G21" i="31" s="1"/>
  <c r="E24" i="31"/>
  <c r="M10" i="31"/>
  <c r="S11" i="30"/>
  <c r="B24" i="30"/>
  <c r="J8" i="30"/>
  <c r="H11" i="30"/>
  <c r="J10" i="30"/>
  <c r="K10" i="30"/>
  <c r="J27" i="30"/>
  <c r="M27" i="30" s="1"/>
  <c r="D11" i="30"/>
  <c r="D12" i="30" s="1"/>
  <c r="D13" i="30" s="1"/>
  <c r="D14" i="30" s="1"/>
  <c r="D15" i="30" s="1"/>
  <c r="D16" i="30" s="1"/>
  <c r="D17" i="30" s="1"/>
  <c r="D18" i="30" s="1"/>
  <c r="D19" i="30" s="1"/>
  <c r="D20" i="30" s="1"/>
  <c r="D21" i="30" s="1"/>
  <c r="M10" i="30"/>
  <c r="G11" i="30"/>
  <c r="G12" i="30" s="1"/>
  <c r="G13" i="30" s="1"/>
  <c r="G14" i="30" s="1"/>
  <c r="G15" i="30" s="1"/>
  <c r="G16" i="30" s="1"/>
  <c r="G17" i="30" s="1"/>
  <c r="G18" i="30" s="1"/>
  <c r="G19" i="30" s="1"/>
  <c r="G20" i="30" s="1"/>
  <c r="G21" i="30" s="1"/>
  <c r="D11" i="29"/>
  <c r="D12" i="29" s="1"/>
  <c r="D13" i="29" s="1"/>
  <c r="D14" i="29" s="1"/>
  <c r="D15" i="29" s="1"/>
  <c r="D16" i="29" s="1"/>
  <c r="D17" i="29" s="1"/>
  <c r="D18" i="29" s="1"/>
  <c r="D19" i="29" s="1"/>
  <c r="D20" i="29" s="1"/>
  <c r="D21" i="29" s="1"/>
  <c r="B24" i="29"/>
  <c r="M27" i="29"/>
  <c r="E24" i="29"/>
  <c r="H11" i="29"/>
  <c r="S11" i="29" s="1"/>
  <c r="J10" i="29"/>
  <c r="K10" i="29"/>
  <c r="M10" i="29"/>
  <c r="G11" i="29"/>
  <c r="G12" i="29" s="1"/>
  <c r="G13" i="29" s="1"/>
  <c r="G14" i="29" s="1"/>
  <c r="G15" i="29" s="1"/>
  <c r="G16" i="29" s="1"/>
  <c r="G17" i="29" s="1"/>
  <c r="G18" i="29" s="1"/>
  <c r="G19" i="29" s="1"/>
  <c r="G20" i="29" s="1"/>
  <c r="G21" i="29" s="1"/>
  <c r="B24" i="28"/>
  <c r="I24" i="28"/>
  <c r="H10" i="28" s="1"/>
  <c r="D11" i="28"/>
  <c r="D12" i="28" s="1"/>
  <c r="D13" i="28" s="1"/>
  <c r="D14" i="28" s="1"/>
  <c r="D15" i="28" s="1"/>
  <c r="D16" i="28" s="1"/>
  <c r="D17" i="28" s="1"/>
  <c r="D18" i="28" s="1"/>
  <c r="D19" i="28" s="1"/>
  <c r="D20" i="28" s="1"/>
  <c r="D21" i="28" s="1"/>
  <c r="M27" i="28"/>
  <c r="G11" i="28"/>
  <c r="G12" i="28" s="1"/>
  <c r="G13" i="28" s="1"/>
  <c r="G14" i="28" s="1"/>
  <c r="G15" i="28" s="1"/>
  <c r="G16" i="28" s="1"/>
  <c r="G17" i="28" s="1"/>
  <c r="G18" i="28" s="1"/>
  <c r="G19" i="28" s="1"/>
  <c r="G20" i="28" s="1"/>
  <c r="G21" i="28" s="1"/>
  <c r="D26" i="28" l="1"/>
  <c r="R10" i="31"/>
  <c r="J11" i="31"/>
  <c r="K11" i="31"/>
  <c r="R11" i="31" s="1"/>
  <c r="H12" i="31"/>
  <c r="S12" i="31" s="1"/>
  <c r="G26" i="31"/>
  <c r="D26" i="31"/>
  <c r="M11" i="31"/>
  <c r="R10" i="30"/>
  <c r="J11" i="30"/>
  <c r="S12" i="30"/>
  <c r="M11" i="30"/>
  <c r="G26" i="30"/>
  <c r="D26" i="30"/>
  <c r="K11" i="30"/>
  <c r="R11" i="30" s="1"/>
  <c r="H12" i="30"/>
  <c r="M11" i="29"/>
  <c r="K11" i="29"/>
  <c r="R11" i="29" s="1"/>
  <c r="H12" i="29"/>
  <c r="J11" i="29"/>
  <c r="G26" i="29"/>
  <c r="R10" i="29"/>
  <c r="D26" i="29"/>
  <c r="J10" i="28"/>
  <c r="K10" i="28"/>
  <c r="H11" i="28"/>
  <c r="M10" i="28"/>
  <c r="S10" i="28"/>
  <c r="G26" i="28"/>
  <c r="S11" i="28" l="1"/>
  <c r="J12" i="29"/>
  <c r="M12" i="31"/>
  <c r="H13" i="31"/>
  <c r="M13" i="31" s="1"/>
  <c r="K12" i="31"/>
  <c r="R12" i="31" s="1"/>
  <c r="J12" i="31"/>
  <c r="H13" i="30"/>
  <c r="K12" i="30"/>
  <c r="M12" i="30"/>
  <c r="J12" i="30"/>
  <c r="M12" i="29"/>
  <c r="K12" i="29"/>
  <c r="R12" i="29" s="1"/>
  <c r="H13" i="29"/>
  <c r="S12" i="29"/>
  <c r="M11" i="28"/>
  <c r="K11" i="28"/>
  <c r="R11" i="28" s="1"/>
  <c r="H12" i="28"/>
  <c r="R10" i="28"/>
  <c r="J11" i="28"/>
  <c r="S12" i="28" l="1"/>
  <c r="S13" i="29"/>
  <c r="J13" i="31"/>
  <c r="K13" i="31"/>
  <c r="H14" i="31"/>
  <c r="S13" i="31"/>
  <c r="J13" i="30"/>
  <c r="H14" i="30"/>
  <c r="K13" i="30"/>
  <c r="R13" i="30" s="1"/>
  <c r="M13" i="30"/>
  <c r="M14" i="30" s="1"/>
  <c r="S13" i="30"/>
  <c r="R12" i="30"/>
  <c r="M13" i="29"/>
  <c r="H14" i="29"/>
  <c r="K13" i="29"/>
  <c r="R13" i="29" s="1"/>
  <c r="J13" i="29"/>
  <c r="H13" i="28"/>
  <c r="K12" i="28"/>
  <c r="R12" i="28" s="1"/>
  <c r="J12" i="28"/>
  <c r="M12" i="28"/>
  <c r="M14" i="29" l="1"/>
  <c r="S14" i="30"/>
  <c r="J14" i="30"/>
  <c r="K14" i="31"/>
  <c r="R14" i="31" s="1"/>
  <c r="H15" i="31"/>
  <c r="M14" i="31"/>
  <c r="R13" i="31"/>
  <c r="S14" i="31"/>
  <c r="J14" i="31"/>
  <c r="K14" i="30"/>
  <c r="R14" i="30" s="1"/>
  <c r="H15" i="30"/>
  <c r="J15" i="30" s="1"/>
  <c r="J14" i="29"/>
  <c r="H15" i="29"/>
  <c r="K14" i="29"/>
  <c r="S14" i="29"/>
  <c r="K13" i="28"/>
  <c r="H14" i="28"/>
  <c r="J13" i="28"/>
  <c r="J14" i="28" s="1"/>
  <c r="S13" i="28"/>
  <c r="S14" i="28" s="1"/>
  <c r="M13" i="28"/>
  <c r="S15" i="30" l="1"/>
  <c r="S15" i="31"/>
  <c r="K15" i="31"/>
  <c r="H16" i="31"/>
  <c r="S16" i="31" s="1"/>
  <c r="J15" i="31"/>
  <c r="M15" i="31"/>
  <c r="H16" i="30"/>
  <c r="K15" i="30"/>
  <c r="R15" i="30" s="1"/>
  <c r="M15" i="30"/>
  <c r="K15" i="29"/>
  <c r="R15" i="29" s="1"/>
  <c r="H16" i="29"/>
  <c r="S15" i="29"/>
  <c r="S16" i="29" s="1"/>
  <c r="J15" i="29"/>
  <c r="M15" i="29"/>
  <c r="R14" i="29"/>
  <c r="R13" i="28"/>
  <c r="M14" i="28"/>
  <c r="K14" i="28"/>
  <c r="R14" i="28" s="1"/>
  <c r="H15" i="28"/>
  <c r="S15" i="28" s="1"/>
  <c r="M15" i="28" l="1"/>
  <c r="M16" i="31"/>
  <c r="J16" i="31"/>
  <c r="R15" i="31"/>
  <c r="H17" i="31"/>
  <c r="K16" i="31"/>
  <c r="R16" i="31" s="1"/>
  <c r="H17" i="30"/>
  <c r="K16" i="30"/>
  <c r="M16" i="30"/>
  <c r="J16" i="30"/>
  <c r="S16" i="30"/>
  <c r="J16" i="29"/>
  <c r="J17" i="29" s="1"/>
  <c r="M16" i="29"/>
  <c r="H17" i="29"/>
  <c r="K16" i="29"/>
  <c r="R16" i="29" s="1"/>
  <c r="S16" i="28"/>
  <c r="K15" i="28"/>
  <c r="R15" i="28" s="1"/>
  <c r="H16" i="28"/>
  <c r="J15" i="28"/>
  <c r="K17" i="31" l="1"/>
  <c r="H18" i="31"/>
  <c r="J17" i="31"/>
  <c r="M17" i="31"/>
  <c r="S17" i="31"/>
  <c r="J17" i="30"/>
  <c r="K17" i="30"/>
  <c r="R17" i="30" s="1"/>
  <c r="H18" i="30"/>
  <c r="S17" i="30"/>
  <c r="S18" i="30" s="1"/>
  <c r="M17" i="30"/>
  <c r="R16" i="30"/>
  <c r="H18" i="29"/>
  <c r="J18" i="29" s="1"/>
  <c r="K17" i="29"/>
  <c r="R17" i="29" s="1"/>
  <c r="S17" i="29"/>
  <c r="M17" i="29"/>
  <c r="S17" i="28"/>
  <c r="J16" i="28"/>
  <c r="H17" i="28"/>
  <c r="K16" i="28"/>
  <c r="M16" i="28"/>
  <c r="S18" i="29" l="1"/>
  <c r="S19" i="29" s="1"/>
  <c r="J17" i="28"/>
  <c r="J18" i="30"/>
  <c r="S18" i="31"/>
  <c r="R17" i="31"/>
  <c r="J18" i="31"/>
  <c r="M18" i="31"/>
  <c r="K18" i="31"/>
  <c r="R18" i="31" s="1"/>
  <c r="H19" i="31"/>
  <c r="K18" i="30"/>
  <c r="R18" i="30" s="1"/>
  <c r="H19" i="30"/>
  <c r="M18" i="30"/>
  <c r="M19" i="30" s="1"/>
  <c r="M18" i="29"/>
  <c r="K18" i="29"/>
  <c r="R18" i="29" s="1"/>
  <c r="H19" i="29"/>
  <c r="M17" i="28"/>
  <c r="M18" i="28" s="1"/>
  <c r="R16" i="28"/>
  <c r="K17" i="28"/>
  <c r="R17" i="28" s="1"/>
  <c r="H18" i="28"/>
  <c r="M19" i="31" l="1"/>
  <c r="M19" i="29"/>
  <c r="H20" i="31"/>
  <c r="K19" i="31"/>
  <c r="R19" i="31" s="1"/>
  <c r="S19" i="31"/>
  <c r="J19" i="31"/>
  <c r="K19" i="30"/>
  <c r="R19" i="30" s="1"/>
  <c r="H20" i="30"/>
  <c r="J19" i="30"/>
  <c r="S19" i="30"/>
  <c r="K19" i="29"/>
  <c r="R19" i="29" s="1"/>
  <c r="H20" i="29"/>
  <c r="S20" i="29" s="1"/>
  <c r="J19" i="29"/>
  <c r="K18" i="28"/>
  <c r="R18" i="28" s="1"/>
  <c r="H19" i="28"/>
  <c r="M19" i="28" s="1"/>
  <c r="J18" i="28"/>
  <c r="S18" i="28"/>
  <c r="S19" i="28" l="1"/>
  <c r="J20" i="29"/>
  <c r="H21" i="31"/>
  <c r="K20" i="31"/>
  <c r="R20" i="31" s="1"/>
  <c r="J20" i="31"/>
  <c r="M20" i="31"/>
  <c r="M21" i="31" s="1"/>
  <c r="S20" i="31"/>
  <c r="S21" i="31" s="1"/>
  <c r="S28" i="31" s="1"/>
  <c r="H21" i="30"/>
  <c r="K20" i="30"/>
  <c r="R20" i="30" s="1"/>
  <c r="S20" i="30"/>
  <c r="M20" i="30"/>
  <c r="J20" i="30"/>
  <c r="J21" i="30" s="1"/>
  <c r="J26" i="30" s="1"/>
  <c r="H21" i="29"/>
  <c r="S21" i="29" s="1"/>
  <c r="S28" i="29" s="1"/>
  <c r="K20" i="29"/>
  <c r="R20" i="29" s="1"/>
  <c r="M20" i="29"/>
  <c r="J19" i="28"/>
  <c r="K19" i="28"/>
  <c r="R19" i="28" s="1"/>
  <c r="H20" i="28"/>
  <c r="M20" i="28" s="1"/>
  <c r="M21" i="29" l="1"/>
  <c r="M28" i="29" s="1"/>
  <c r="M28" i="31"/>
  <c r="M26" i="31"/>
  <c r="K21" i="31"/>
  <c r="H24" i="31"/>
  <c r="J21" i="31"/>
  <c r="J26" i="31" s="1"/>
  <c r="K21" i="30"/>
  <c r="H24" i="30"/>
  <c r="M21" i="30"/>
  <c r="S21" i="30"/>
  <c r="S28" i="30" s="1"/>
  <c r="K21" i="29"/>
  <c r="H24" i="29"/>
  <c r="J21" i="29"/>
  <c r="J26" i="29" s="1"/>
  <c r="J20" i="28"/>
  <c r="H21" i="28"/>
  <c r="M21" i="28" s="1"/>
  <c r="K20" i="28"/>
  <c r="R20" i="28" s="1"/>
  <c r="S20" i="28"/>
  <c r="J21" i="28" l="1"/>
  <c r="J26" i="28" s="1"/>
  <c r="S21" i="28"/>
  <c r="S28" i="28" s="1"/>
  <c r="M26" i="29"/>
  <c r="R21" i="31"/>
  <c r="R24" i="31" s="1"/>
  <c r="K24" i="31"/>
  <c r="M28" i="30"/>
  <c r="M26" i="30"/>
  <c r="R21" i="30"/>
  <c r="R24" i="30" s="1"/>
  <c r="K24" i="30"/>
  <c r="R21" i="29"/>
  <c r="R24" i="29" s="1"/>
  <c r="K24" i="29"/>
  <c r="M28" i="28"/>
  <c r="M26" i="28"/>
  <c r="K21" i="28"/>
  <c r="H24" i="28"/>
  <c r="R21" i="28" l="1"/>
  <c r="R24" i="28" s="1"/>
  <c r="K24" i="28"/>
  <c r="M9" i="23" l="1"/>
  <c r="O9" i="23" s="1"/>
  <c r="O11" i="23" s="1"/>
  <c r="I24" i="23"/>
  <c r="H10" i="23" s="1"/>
  <c r="F24" i="23"/>
  <c r="E10" i="23" s="1"/>
  <c r="C24" i="23"/>
  <c r="B10" i="23" s="1"/>
  <c r="A11" i="23"/>
  <c r="A12" i="23" s="1"/>
  <c r="A13" i="23" s="1"/>
  <c r="A14" i="23" s="1"/>
  <c r="A15" i="23" s="1"/>
  <c r="A16" i="23" s="1"/>
  <c r="A17" i="23" s="1"/>
  <c r="A18" i="23" s="1"/>
  <c r="A19" i="23" s="1"/>
  <c r="A20" i="23" s="1"/>
  <c r="A21" i="23" s="1"/>
  <c r="P10" i="23"/>
  <c r="P11" i="23" s="1"/>
  <c r="P12" i="23" s="1"/>
  <c r="S9" i="23"/>
  <c r="D8" i="23" l="1"/>
  <c r="D10" i="23"/>
  <c r="J10" i="23"/>
  <c r="M10" i="23"/>
  <c r="P13" i="23"/>
  <c r="P14" i="23" s="1"/>
  <c r="P15" i="23" s="1"/>
  <c r="P16" i="23" s="1"/>
  <c r="P17" i="23" s="1"/>
  <c r="P18" i="23" s="1"/>
  <c r="P19" i="23" s="1"/>
  <c r="P20" i="23" s="1"/>
  <c r="P21" i="23" s="1"/>
  <c r="S10" i="23"/>
  <c r="G10" i="23"/>
  <c r="G8" i="23"/>
  <c r="B11" i="23"/>
  <c r="B12" i="23" s="1"/>
  <c r="B13" i="23" s="1"/>
  <c r="B14" i="23" s="1"/>
  <c r="B15" i="23" s="1"/>
  <c r="B16" i="23" s="1"/>
  <c r="B17" i="23" s="1"/>
  <c r="B18" i="23" s="1"/>
  <c r="B19" i="23" s="1"/>
  <c r="B20" i="23" s="1"/>
  <c r="B21" i="23" s="1"/>
  <c r="H11" i="23"/>
  <c r="K10" i="23"/>
  <c r="E11" i="23"/>
  <c r="E12" i="23" s="1"/>
  <c r="E13" i="23" s="1"/>
  <c r="E14" i="23" s="1"/>
  <c r="E15" i="23" s="1"/>
  <c r="E16" i="23" s="1"/>
  <c r="E17" i="23" s="1"/>
  <c r="E18" i="23" s="1"/>
  <c r="E19" i="23" s="1"/>
  <c r="E20" i="23" s="1"/>
  <c r="E21" i="23" s="1"/>
  <c r="J11" i="23" l="1"/>
  <c r="M27" i="23"/>
  <c r="D11" i="23"/>
  <c r="R10" i="23"/>
  <c r="B24" i="23"/>
  <c r="G11" i="23"/>
  <c r="G12" i="23" s="1"/>
  <c r="G13" i="23" s="1"/>
  <c r="G14" i="23" s="1"/>
  <c r="G15" i="23" s="1"/>
  <c r="G16" i="23" s="1"/>
  <c r="G17" i="23" s="1"/>
  <c r="G18" i="23" s="1"/>
  <c r="G19" i="23" s="1"/>
  <c r="G20" i="23" s="1"/>
  <c r="G21" i="23" s="1"/>
  <c r="M11" i="23"/>
  <c r="E24" i="23"/>
  <c r="H12" i="23"/>
  <c r="K11" i="23"/>
  <c r="R11" i="23" s="1"/>
  <c r="S11" i="23"/>
  <c r="P24" i="23"/>
  <c r="G26" i="23" l="1"/>
  <c r="H13" i="23"/>
  <c r="K12" i="23"/>
  <c r="R12" i="23" s="1"/>
  <c r="D12" i="23"/>
  <c r="D13" i="23" s="1"/>
  <c r="D14" i="23" s="1"/>
  <c r="D15" i="23" s="1"/>
  <c r="D16" i="23" s="1"/>
  <c r="D17" i="23" s="1"/>
  <c r="D18" i="23" s="1"/>
  <c r="D19" i="23" s="1"/>
  <c r="D20" i="23" s="1"/>
  <c r="D21" i="23" s="1"/>
  <c r="S12" i="23"/>
  <c r="M12" i="23"/>
  <c r="J12" i="23"/>
  <c r="D26" i="23" l="1"/>
  <c r="J13" i="23"/>
  <c r="S13" i="23"/>
  <c r="H14" i="23"/>
  <c r="K13" i="23"/>
  <c r="M13" i="23"/>
  <c r="H15" i="23" l="1"/>
  <c r="K14" i="23"/>
  <c r="R14" i="23" s="1"/>
  <c r="S14" i="23"/>
  <c r="M14" i="23"/>
  <c r="R13" i="23"/>
  <c r="J14" i="23"/>
  <c r="S15" i="23" l="1"/>
  <c r="M15" i="23"/>
  <c r="J15" i="23"/>
  <c r="H16" i="23"/>
  <c r="K15" i="23"/>
  <c r="R15" i="23" l="1"/>
  <c r="H17" i="23"/>
  <c r="K16" i="23"/>
  <c r="R16" i="23" s="1"/>
  <c r="M16" i="23"/>
  <c r="S16" i="23"/>
  <c r="J16" i="23"/>
  <c r="H18" i="23" l="1"/>
  <c r="K17" i="23"/>
  <c r="R17" i="23" s="1"/>
  <c r="J17" i="23"/>
  <c r="S17" i="23"/>
  <c r="M17" i="23"/>
  <c r="M18" i="23" s="1"/>
  <c r="J18" i="23" l="1"/>
  <c r="S18" i="23"/>
  <c r="H19" i="23"/>
  <c r="M19" i="23" s="1"/>
  <c r="K18" i="23"/>
  <c r="R18" i="23" s="1"/>
  <c r="S19" i="23" l="1"/>
  <c r="H20" i="23"/>
  <c r="K19" i="23"/>
  <c r="R19" i="23" s="1"/>
  <c r="J19" i="23"/>
  <c r="H21" i="23" l="1"/>
  <c r="K20" i="23"/>
  <c r="R20" i="23" s="1"/>
  <c r="M20" i="23"/>
  <c r="J20" i="23"/>
  <c r="S20" i="23"/>
  <c r="S21" i="23" s="1"/>
  <c r="S28" i="23" s="1"/>
  <c r="J21" i="23" l="1"/>
  <c r="J26" i="23" s="1"/>
  <c r="M21" i="23"/>
  <c r="M26" i="23" s="1"/>
  <c r="K21" i="23"/>
  <c r="H24" i="23"/>
  <c r="M28" i="23" l="1"/>
  <c r="R21" i="23"/>
  <c r="R24" i="23" s="1"/>
  <c r="K24" i="23"/>
  <c r="J35" i="20" l="1"/>
  <c r="G35" i="20"/>
  <c r="H38" i="20" s="1"/>
  <c r="D35" i="20"/>
  <c r="E38" i="20" s="1"/>
  <c r="B9" i="20"/>
  <c r="B10" i="20" s="1"/>
  <c r="B11" i="20" s="1"/>
  <c r="B12" i="20" s="1"/>
  <c r="B13" i="20" s="1"/>
  <c r="B14" i="20" s="1"/>
  <c r="B15" i="20" s="1"/>
  <c r="B16" i="20" s="1"/>
  <c r="B17" i="20" s="1"/>
  <c r="B18" i="20" s="1"/>
  <c r="B19" i="20" s="1"/>
  <c r="B20" i="20" s="1"/>
  <c r="B21" i="20" s="1"/>
  <c r="B22" i="20" s="1"/>
  <c r="B23" i="20" s="1"/>
  <c r="B24" i="20" s="1"/>
  <c r="B25" i="20" s="1"/>
  <c r="B26" i="20" s="1"/>
  <c r="B27" i="20" s="1"/>
  <c r="B28" i="20" s="1"/>
  <c r="B29" i="20" s="1"/>
  <c r="B30" i="20" s="1"/>
  <c r="B31" i="20" s="1"/>
  <c r="B32" i="20" s="1"/>
  <c r="B33" i="20" s="1"/>
  <c r="J35" i="19"/>
  <c r="K38" i="19" s="1"/>
  <c r="G35" i="19"/>
  <c r="H38" i="19" s="1"/>
  <c r="D35" i="19"/>
  <c r="E38" i="19" s="1"/>
  <c r="B9" i="19"/>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2" i="19" s="1"/>
  <c r="B33" i="19" s="1"/>
  <c r="O7" i="19"/>
  <c r="F8" i="20" l="1"/>
  <c r="F9" i="20" s="1"/>
  <c r="F10" i="20" s="1"/>
  <c r="F11" i="20" s="1"/>
  <c r="F12" i="20" s="1"/>
  <c r="F13" i="20" s="1"/>
  <c r="F14" i="20" s="1"/>
  <c r="F15" i="20" s="1"/>
  <c r="F16" i="20" s="1"/>
  <c r="F17" i="20" s="1"/>
  <c r="F18" i="20" s="1"/>
  <c r="F19" i="20" s="1"/>
  <c r="F20" i="20" s="1"/>
  <c r="F21" i="20" s="1"/>
  <c r="F22" i="20" s="1"/>
  <c r="F23" i="20" s="1"/>
  <c r="F24" i="20" s="1"/>
  <c r="F25" i="20" s="1"/>
  <c r="F26" i="20" s="1"/>
  <c r="F27" i="20" s="1"/>
  <c r="F28" i="20" s="1"/>
  <c r="F29" i="20" s="1"/>
  <c r="F30" i="20" s="1"/>
  <c r="F31" i="20" s="1"/>
  <c r="F32" i="20" s="1"/>
  <c r="F33" i="20" s="1"/>
  <c r="C8" i="20"/>
  <c r="C9" i="20" s="1"/>
  <c r="C10" i="20" s="1"/>
  <c r="C11" i="20" s="1"/>
  <c r="C12" i="20" s="1"/>
  <c r="C13" i="20" s="1"/>
  <c r="C14" i="20" s="1"/>
  <c r="C15" i="20" s="1"/>
  <c r="C16" i="20" s="1"/>
  <c r="C17" i="20" s="1"/>
  <c r="C18" i="20" s="1"/>
  <c r="C19" i="20" s="1"/>
  <c r="C20" i="20" s="1"/>
  <c r="C21" i="20" s="1"/>
  <c r="C22" i="20" s="1"/>
  <c r="C23" i="20" s="1"/>
  <c r="C24" i="20" s="1"/>
  <c r="C25" i="20" s="1"/>
  <c r="C26" i="20" s="1"/>
  <c r="C27" i="20" s="1"/>
  <c r="C28" i="20" s="1"/>
  <c r="I8" i="20"/>
  <c r="I9" i="20" s="1"/>
  <c r="I10" i="20" s="1"/>
  <c r="I11" i="20" s="1"/>
  <c r="I12" i="20" s="1"/>
  <c r="I13" i="20" s="1"/>
  <c r="I14" i="20" s="1"/>
  <c r="I15" i="20" s="1"/>
  <c r="I16" i="20" s="1"/>
  <c r="I17" i="20" s="1"/>
  <c r="I18" i="20" s="1"/>
  <c r="I19" i="20" s="1"/>
  <c r="I20" i="20" s="1"/>
  <c r="I21" i="20" s="1"/>
  <c r="I22" i="20" s="1"/>
  <c r="I23" i="20" s="1"/>
  <c r="I24" i="20" s="1"/>
  <c r="I25" i="20" s="1"/>
  <c r="I26" i="20" s="1"/>
  <c r="I27" i="20" s="1"/>
  <c r="I28" i="20" s="1"/>
  <c r="I29" i="20" s="1"/>
  <c r="I30" i="20" s="1"/>
  <c r="I31" i="20" s="1"/>
  <c r="I32" i="20" s="1"/>
  <c r="I33" i="20" s="1"/>
  <c r="I8" i="19"/>
  <c r="I9" i="19" s="1"/>
  <c r="I10" i="19" s="1"/>
  <c r="I11" i="19" s="1"/>
  <c r="I12" i="19" s="1"/>
  <c r="I13" i="19" s="1"/>
  <c r="I14" i="19" s="1"/>
  <c r="I15" i="19" s="1"/>
  <c r="I16" i="19" s="1"/>
  <c r="I17" i="19" s="1"/>
  <c r="I18" i="19" s="1"/>
  <c r="I19" i="19" s="1"/>
  <c r="I20" i="19" s="1"/>
  <c r="I21" i="19" s="1"/>
  <c r="I22" i="19" s="1"/>
  <c r="I23" i="19" s="1"/>
  <c r="I24" i="19" s="1"/>
  <c r="I25" i="19" s="1"/>
  <c r="I26" i="19" s="1"/>
  <c r="I27" i="19" s="1"/>
  <c r="I28" i="19" s="1"/>
  <c r="I29" i="19" s="1"/>
  <c r="I30" i="19" s="1"/>
  <c r="I31" i="19" s="1"/>
  <c r="I32" i="19" s="1"/>
  <c r="I33" i="19" s="1"/>
  <c r="C8" i="19"/>
  <c r="F8" i="19"/>
  <c r="F9" i="19" s="1"/>
  <c r="F10" i="19" s="1"/>
  <c r="F11" i="19" s="1"/>
  <c r="F12" i="19" s="1"/>
  <c r="F13" i="19" s="1"/>
  <c r="F14" i="19" s="1"/>
  <c r="F15" i="19" s="1"/>
  <c r="F16" i="19" s="1"/>
  <c r="F17" i="19" s="1"/>
  <c r="F18" i="19" s="1"/>
  <c r="F19" i="19" s="1"/>
  <c r="F20" i="19" s="1"/>
  <c r="F21" i="19" s="1"/>
  <c r="F22" i="19" s="1"/>
  <c r="F23" i="19" s="1"/>
  <c r="F24" i="19" s="1"/>
  <c r="F25" i="19" s="1"/>
  <c r="F26" i="19" s="1"/>
  <c r="F27" i="19" s="1"/>
  <c r="F28" i="19" s="1"/>
  <c r="F29" i="19" s="1"/>
  <c r="F30" i="19" s="1"/>
  <c r="F31" i="19" s="1"/>
  <c r="F32" i="19" s="1"/>
  <c r="F33" i="19" s="1"/>
  <c r="N38" i="20"/>
  <c r="N7" i="20"/>
  <c r="H8" i="19"/>
  <c r="F35" i="19"/>
  <c r="O38" i="19"/>
  <c r="H8" i="20" l="1"/>
  <c r="H9" i="20" s="1"/>
  <c r="C29" i="20"/>
  <c r="C30" i="20" s="1"/>
  <c r="C31" i="20" s="1"/>
  <c r="C32" i="20" s="1"/>
  <c r="E8" i="20"/>
  <c r="E9" i="20" s="1"/>
  <c r="E10" i="20" s="1"/>
  <c r="E11" i="20" s="1"/>
  <c r="E12" i="20" s="1"/>
  <c r="E13" i="20" s="1"/>
  <c r="E14" i="20" s="1"/>
  <c r="E15" i="20" s="1"/>
  <c r="E16" i="20" s="1"/>
  <c r="E17" i="20" s="1"/>
  <c r="E18" i="20" s="1"/>
  <c r="E19" i="20" s="1"/>
  <c r="E20" i="20" s="1"/>
  <c r="E21" i="20" s="1"/>
  <c r="E22" i="20" s="1"/>
  <c r="E23" i="20" s="1"/>
  <c r="E24" i="20" s="1"/>
  <c r="E25" i="20" s="1"/>
  <c r="E26" i="20" s="1"/>
  <c r="E27" i="20" s="1"/>
  <c r="E28" i="20" s="1"/>
  <c r="N8" i="20"/>
  <c r="N9" i="20" s="1"/>
  <c r="N10" i="20" s="1"/>
  <c r="N11" i="20" s="1"/>
  <c r="N12" i="20" s="1"/>
  <c r="N13" i="20" s="1"/>
  <c r="N14" i="20" s="1"/>
  <c r="N15" i="20" s="1"/>
  <c r="N16" i="20" s="1"/>
  <c r="N17" i="20" s="1"/>
  <c r="N18" i="20" s="1"/>
  <c r="N19" i="20" s="1"/>
  <c r="N20" i="20" s="1"/>
  <c r="N21" i="20" s="1"/>
  <c r="N22" i="20" s="1"/>
  <c r="N23" i="20" s="1"/>
  <c r="N24" i="20" s="1"/>
  <c r="N25" i="20" s="1"/>
  <c r="N26" i="20" s="1"/>
  <c r="N27" i="20" s="1"/>
  <c r="N28" i="20" s="1"/>
  <c r="I35" i="20"/>
  <c r="K8" i="20"/>
  <c r="K9" i="20" s="1"/>
  <c r="K10" i="20" s="1"/>
  <c r="K11" i="20" s="1"/>
  <c r="K12" i="20" s="1"/>
  <c r="K13" i="20" s="1"/>
  <c r="K14" i="20" s="1"/>
  <c r="K15" i="20" s="1"/>
  <c r="K16" i="20" s="1"/>
  <c r="K17" i="20" s="1"/>
  <c r="K18" i="20" s="1"/>
  <c r="K19" i="20" s="1"/>
  <c r="K20" i="20" s="1"/>
  <c r="K21" i="20" s="1"/>
  <c r="K22" i="20" s="1"/>
  <c r="K23" i="20" s="1"/>
  <c r="K24" i="20" s="1"/>
  <c r="K25" i="20" s="1"/>
  <c r="K26" i="20" s="1"/>
  <c r="K27" i="20" s="1"/>
  <c r="K28" i="20" s="1"/>
  <c r="K29" i="20" s="1"/>
  <c r="K30" i="20" s="1"/>
  <c r="K31" i="20" s="1"/>
  <c r="K32" i="20" s="1"/>
  <c r="K33" i="20" s="1"/>
  <c r="L8" i="19"/>
  <c r="K8" i="19"/>
  <c r="K9" i="19" s="1"/>
  <c r="K10" i="19" s="1"/>
  <c r="K11" i="19" s="1"/>
  <c r="K12" i="19" s="1"/>
  <c r="K13" i="19" s="1"/>
  <c r="K14" i="19" s="1"/>
  <c r="K15" i="19" s="1"/>
  <c r="K16" i="19" s="1"/>
  <c r="K17" i="19" s="1"/>
  <c r="K18" i="19" s="1"/>
  <c r="K19" i="19" s="1"/>
  <c r="K20" i="19" s="1"/>
  <c r="K21" i="19" s="1"/>
  <c r="K22" i="19" s="1"/>
  <c r="K23" i="19" s="1"/>
  <c r="K24" i="19" s="1"/>
  <c r="K25" i="19" s="1"/>
  <c r="K26" i="19" s="1"/>
  <c r="K27" i="19" s="1"/>
  <c r="K28" i="19" s="1"/>
  <c r="K29" i="19" s="1"/>
  <c r="K30" i="19" s="1"/>
  <c r="K31" i="19" s="1"/>
  <c r="K32" i="19" s="1"/>
  <c r="K33" i="19" s="1"/>
  <c r="O8" i="19"/>
  <c r="I35" i="19"/>
  <c r="C9" i="19"/>
  <c r="E8" i="19"/>
  <c r="F35" i="20"/>
  <c r="H9" i="19"/>
  <c r="H10" i="19" s="1"/>
  <c r="H11" i="19" s="1"/>
  <c r="H12" i="19" s="1"/>
  <c r="H13" i="19" s="1"/>
  <c r="H14" i="19" s="1"/>
  <c r="H15" i="19" s="1"/>
  <c r="H16" i="19" s="1"/>
  <c r="H17" i="19" s="1"/>
  <c r="H18" i="19" s="1"/>
  <c r="H19" i="19" s="1"/>
  <c r="H20" i="19" s="1"/>
  <c r="H21" i="19" s="1"/>
  <c r="H22" i="19" s="1"/>
  <c r="H23" i="19" s="1"/>
  <c r="H24" i="19" s="1"/>
  <c r="H25" i="19" s="1"/>
  <c r="H26" i="19" s="1"/>
  <c r="H27" i="19" s="1"/>
  <c r="H28" i="19" s="1"/>
  <c r="H29" i="19" s="1"/>
  <c r="H30" i="19" s="1"/>
  <c r="H31" i="19" s="1"/>
  <c r="H32" i="19" s="1"/>
  <c r="H33" i="19" s="1"/>
  <c r="N29" i="20" l="1"/>
  <c r="N30" i="20" s="1"/>
  <c r="N31" i="20" s="1"/>
  <c r="N32" i="20" s="1"/>
  <c r="N33" i="20" s="1"/>
  <c r="C35" i="20"/>
  <c r="E29" i="20"/>
  <c r="E30" i="20" s="1"/>
  <c r="O9" i="19"/>
  <c r="K37" i="20"/>
  <c r="K37" i="19"/>
  <c r="E9" i="19"/>
  <c r="H37" i="19"/>
  <c r="L9" i="19"/>
  <c r="C10" i="19"/>
  <c r="O10" i="19" s="1"/>
  <c r="H10" i="20"/>
  <c r="H11" i="20" s="1"/>
  <c r="H12" i="20" s="1"/>
  <c r="H13" i="20" s="1"/>
  <c r="H14" i="20" s="1"/>
  <c r="H15" i="20" s="1"/>
  <c r="H16" i="20" s="1"/>
  <c r="H17" i="20" s="1"/>
  <c r="H18" i="20" s="1"/>
  <c r="H19" i="20" s="1"/>
  <c r="H20" i="20" s="1"/>
  <c r="H21" i="20" s="1"/>
  <c r="H22" i="20" s="1"/>
  <c r="H23" i="20" s="1"/>
  <c r="H24" i="20" s="1"/>
  <c r="H25" i="20" s="1"/>
  <c r="H26" i="20" s="1"/>
  <c r="H27" i="20" s="1"/>
  <c r="H28" i="20" s="1"/>
  <c r="H29" i="20" s="1"/>
  <c r="H30" i="20" s="1"/>
  <c r="H31" i="20" s="1"/>
  <c r="H32" i="20" s="1"/>
  <c r="H33" i="20" s="1"/>
  <c r="N37" i="20" l="1"/>
  <c r="E31" i="20"/>
  <c r="E32" i="20" s="1"/>
  <c r="E33" i="20" s="1"/>
  <c r="H37" i="20"/>
  <c r="E10" i="19"/>
  <c r="E11" i="19" s="1"/>
  <c r="L10" i="19"/>
  <c r="C11" i="19"/>
  <c r="O11" i="19"/>
  <c r="E37" i="20" l="1"/>
  <c r="C12" i="19"/>
  <c r="L11" i="19"/>
  <c r="L12" i="19" l="1"/>
  <c r="C13" i="19"/>
  <c r="O12" i="19"/>
  <c r="O13" i="19" s="1"/>
  <c r="E12" i="19"/>
  <c r="E13" i="19" s="1"/>
  <c r="C14" i="19" l="1"/>
  <c r="E14" i="19" s="1"/>
  <c r="L13" i="19"/>
  <c r="L14" i="19" l="1"/>
  <c r="C15" i="19"/>
  <c r="O14" i="19"/>
  <c r="O15" i="19" s="1"/>
  <c r="O16" i="19" l="1"/>
  <c r="L15" i="19"/>
  <c r="C16" i="19"/>
  <c r="E15" i="19"/>
  <c r="E16" i="19" s="1"/>
  <c r="C17" i="19" l="1"/>
  <c r="L16" i="19"/>
  <c r="L17" i="19" l="1"/>
  <c r="C18" i="19"/>
  <c r="O17" i="19"/>
  <c r="O18" i="19" s="1"/>
  <c r="E17" i="19"/>
  <c r="E18" i="19" s="1"/>
  <c r="C19" i="19" l="1"/>
  <c r="L18" i="19"/>
  <c r="O19" i="19" l="1"/>
  <c r="L19" i="19"/>
  <c r="C20" i="19"/>
  <c r="E19" i="19"/>
  <c r="E20" i="19" s="1"/>
  <c r="L20" i="19" l="1"/>
  <c r="C21" i="19"/>
  <c r="E21" i="19" s="1"/>
  <c r="O20" i="19"/>
  <c r="O21" i="19" s="1"/>
  <c r="C22" i="19" l="1"/>
  <c r="E22" i="19" s="1"/>
  <c r="L21" i="19"/>
  <c r="L22" i="19" l="1"/>
  <c r="C23" i="19"/>
  <c r="O22" i="19"/>
  <c r="O23" i="19" l="1"/>
  <c r="C24" i="19"/>
  <c r="L23" i="19"/>
  <c r="E23" i="19"/>
  <c r="E24" i="19" s="1"/>
  <c r="C25" i="19" l="1"/>
  <c r="L24" i="19"/>
  <c r="O24" i="19"/>
  <c r="O25" i="19" l="1"/>
  <c r="L25" i="19"/>
  <c r="C26" i="19"/>
  <c r="E25" i="19"/>
  <c r="E26" i="19" s="1"/>
  <c r="O26" i="19" l="1"/>
  <c r="O27" i="19" s="1"/>
  <c r="C27" i="19"/>
  <c r="L26" i="19"/>
  <c r="C28" i="19" l="1"/>
  <c r="C29" i="19" s="1"/>
  <c r="L27" i="19"/>
  <c r="E27" i="19"/>
  <c r="E28" i="19" l="1"/>
  <c r="E29" i="19" s="1"/>
  <c r="L28" i="19"/>
  <c r="O28" i="19"/>
  <c r="O29" i="19" s="1"/>
  <c r="C30" i="19" l="1"/>
  <c r="E30" i="19" s="1"/>
  <c r="L29" i="19"/>
  <c r="L30" i="19" l="1"/>
  <c r="C31" i="19"/>
  <c r="O30" i="19"/>
  <c r="O31" i="19" l="1"/>
  <c r="C32" i="19"/>
  <c r="L31" i="19"/>
  <c r="E31" i="19"/>
  <c r="E32" i="19" l="1"/>
  <c r="E33" i="19" s="1"/>
  <c r="L32" i="19"/>
  <c r="C33" i="19"/>
  <c r="O32" i="19"/>
  <c r="O33" i="19" s="1"/>
  <c r="O37" i="19" s="1"/>
  <c r="L33" i="19" l="1"/>
  <c r="C35" i="19"/>
  <c r="E37" i="19"/>
</calcChain>
</file>

<file path=xl/sharedStrings.xml><?xml version="1.0" encoding="utf-8"?>
<sst xmlns="http://schemas.openxmlformats.org/spreadsheetml/2006/main" count="1061" uniqueCount="80">
  <si>
    <t>P</t>
  </si>
  <si>
    <t>Installment</t>
  </si>
  <si>
    <t>Single Pay</t>
  </si>
  <si>
    <t>N/A</t>
  </si>
  <si>
    <t>NT</t>
  </si>
  <si>
    <t>E</t>
  </si>
  <si>
    <t>Yes</t>
  </si>
  <si>
    <t>No</t>
  </si>
  <si>
    <t>Actual</t>
  </si>
  <si>
    <t>Deposits</t>
  </si>
  <si>
    <t>Payments</t>
  </si>
  <si>
    <t>Balance</t>
  </si>
  <si>
    <t>Adjustment</t>
  </si>
  <si>
    <t>Difference</t>
  </si>
  <si>
    <t>Months escrowed</t>
  </si>
  <si>
    <t>Initial Deposit</t>
  </si>
  <si>
    <t>Insurance</t>
  </si>
  <si>
    <t>Taxes</t>
  </si>
  <si>
    <t>PMI</t>
  </si>
  <si>
    <t>Extra tax</t>
  </si>
  <si>
    <t>Total</t>
  </si>
  <si>
    <t>Minimum is</t>
  </si>
  <si>
    <t>Min must be &lt; or = to</t>
  </si>
  <si>
    <t>Ending balance</t>
  </si>
  <si>
    <t>&lt;--------- Should be same after Payment Adjustment ---------&gt;</t>
  </si>
  <si>
    <t>Borrower</t>
  </si>
  <si>
    <t>Creditor</t>
  </si>
  <si>
    <t>Actual
Trial</t>
  </si>
  <si>
    <t>Adjusted
Payment</t>
  </si>
  <si>
    <t>Deficiency
Amount</t>
  </si>
  <si>
    <t>Deficiency
Deposits</t>
  </si>
  <si>
    <t>Aggregate
Balance</t>
  </si>
  <si>
    <t>Aggregate
Adjustment</t>
  </si>
  <si>
    <t>Customer Name
Account Number</t>
  </si>
  <si>
    <t>6)</t>
  </si>
  <si>
    <t>5)</t>
  </si>
  <si>
    <t>4)</t>
  </si>
  <si>
    <t>3)</t>
  </si>
  <si>
    <t>2)</t>
  </si>
  <si>
    <t>1)</t>
  </si>
  <si>
    <r>
      <t xml:space="preserve">Escrow Analysis
</t>
    </r>
    <r>
      <rPr>
        <b/>
        <sz val="10"/>
        <rFont val="Arial"/>
        <family val="2"/>
      </rPr>
      <t>Monthly Payment
2 month cushion
no PMI cushion</t>
    </r>
  </si>
  <si>
    <r>
      <t xml:space="preserve">Escrow Analysis 
</t>
    </r>
    <r>
      <rPr>
        <b/>
        <sz val="10"/>
        <rFont val="Arial"/>
        <family val="2"/>
      </rPr>
      <t>Monthly Payment
1 month cushion
no PMI cushion</t>
    </r>
  </si>
  <si>
    <r>
      <t xml:space="preserve">Escrow Analysis 
</t>
    </r>
    <r>
      <rPr>
        <b/>
        <sz val="10"/>
        <rFont val="Arial"/>
        <family val="2"/>
      </rPr>
      <t>Monthly Payment
2 month cushion
PMI cushion</t>
    </r>
  </si>
  <si>
    <r>
      <t xml:space="preserve">Escrow Analysis 
</t>
    </r>
    <r>
      <rPr>
        <b/>
        <sz val="10"/>
        <rFont val="Arial"/>
        <family val="2"/>
      </rPr>
      <t>Monthly Payment
1 month cushion
PMI cushion</t>
    </r>
  </si>
  <si>
    <t>Escrow Analysis 
Monthly Payment
No Cushion</t>
  </si>
  <si>
    <t>Escrow Analysis 
Bi-Weekly Payments
One Month Cushision</t>
  </si>
  <si>
    <t>Escrow Analysis 
Bi-Weekly Payments
No Cushision</t>
  </si>
  <si>
    <t>there are various errors in the cell numbers here - N28, M87</t>
  </si>
  <si>
    <t>Delete the following cell entries that are in blue font: Q8, D9, G9, L9 &amp; N9, insurance payments in column C, tax payments in column F, PMI payments in column I.</t>
  </si>
  <si>
    <t>In A10, enter 1st day of month in which first loan payment due (i.e. 6/1/07).</t>
  </si>
  <si>
    <t>Enter payment amount for each item (insurance, taxes, PMI) in the month(s) due.  These entries will be in columns C, F, and I.</t>
  </si>
  <si>
    <t>Enter payment amount for each item (insurance, taxes, PMI) in the month(s) due.  These entries will be in columns C and F.</t>
  </si>
  <si>
    <t>To figure the amount of the initial deposit for insurance, in cell D9 enter a formula to calculate difference between minimum (D26) and amount minimum should be (D27) (Note:  If D26 is negative 100 and D27 is 200 the formula will be = 100+200 (ignore the negative), otherwise the formula with be = [the number in] D26-[the number in] D27 (Example; 100-200)).  (This should result in D26 being equal to D27). Do same for taxes (formula goes in cell G9) . This should result in G26 being equal to G27.</t>
  </si>
  <si>
    <t xml:space="preserve">To figure aggregate adjustment, in cell L9 enter a formula to calculate the difference between the calculated minimum (M26) and what the minimum must be (N27). If M26 &gt; M27 your formula will be [the number in] M27-[the number in]M26.  If M26 &lt; M27 your formula will be =[the number in] M26-[the number in] M27  This should result in M26 and M27 being equal.  </t>
  </si>
  <si>
    <t>Determine balance in account prior to month of analysis (last month of escrow accounting year). Enter that amount in N9.  The difference will be calculated (and displayed in N9) and O11 will tell you if CatchUp or Refund needed.  If "CatchUp" enter the amt of the deficiency/shortage in Q8 as a positive number. Payment adjustment will be in column S.</t>
  </si>
  <si>
    <t>Escrow Analysis for monthly with 2 month cushion- no PMI cushion</t>
  </si>
  <si>
    <t>INSTRUCTIONS:</t>
  </si>
  <si>
    <t>Delete the following cell entries that are in blue font: R9, E10, H10, M10 &amp; O10, insurance payments in column D, tax payments in column G, PMI payments in column J</t>
  </si>
  <si>
    <t>NEW Loan:</t>
  </si>
  <si>
    <t>1.  In B11, enter 1st day of month in which first loan payment due (i.e. 6/1/07)</t>
  </si>
  <si>
    <t>2. Enter payment amount for each item (insurance, taxes, PMI) in the month(s) due.  These entries will be in columns D, G, and J</t>
  </si>
  <si>
    <t>3. To figure the amount of the initial deposit for insurance, in cell E10 enter a formula to calculate difference between minimum (E27) and amount minimum should be (E28) (Note:  If E27 is negative 100 and E28 is 200 the formula will be =100+200 (ignore the negative), otherwise the formula with be =[the number in] E27-[the number in] E28 (Example; 100-200)).  (This should result in E27 being equal to E28). Do same for taxes (formula goes in cell H10) . This should result in H27 being equal to H28.</t>
  </si>
  <si>
    <t xml:space="preserve">4.  To figure aggregate adjustment, in cell M10 enter a formula to calculate the difference between the calculated minimum (N27) and what the minimum must be (N28). If N27 &gt; N28 your formula will be [the number in] N28-[the number in]N27.  If N27 &lt; N28 your formula will be =[the number in] N27-[the number in] N28  This should result in N27 and N28 being equal.  </t>
  </si>
  <si>
    <t xml:space="preserve">Customer Name &amp; Account #:  </t>
  </si>
  <si>
    <t>Additional Step for Annual Testing &amp; Projection:</t>
  </si>
  <si>
    <t>5.  Determine balance in account prior to month of analysis (last month of escrow accounting year). Enter that amount in O10.  The difference will be calculated (and displayed in P10) and P12 will tell you if CatchUp or Refund needed.  If "CatchUp" enter the amt of the deficiency/shortage in R9 as a positive number. Payment adjustment will be in column S.</t>
  </si>
  <si>
    <t>Aggregate</t>
  </si>
  <si>
    <t>Deficiency</t>
  </si>
  <si>
    <t>Adjusted</t>
  </si>
  <si>
    <t>Amount  V</t>
  </si>
  <si>
    <t>Payment</t>
  </si>
  <si>
    <t>Trial</t>
  </si>
  <si>
    <t>Escrow Analysis for Semi Monthly</t>
  </si>
  <si>
    <t>Escrow Analysis for semi monthly</t>
  </si>
  <si>
    <t>Escrow Analysis for bi-monthly with 2 month cushion- no PMI cushion</t>
  </si>
  <si>
    <t>Period Deposit</t>
  </si>
  <si>
    <t>Low Balance</t>
  </si>
  <si>
    <t>Cushion</t>
  </si>
  <si>
    <t>Total Annual Disbursed</t>
  </si>
  <si>
    <t>Other 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</si>
</sst>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mmmm"/>
    <numFmt numFmtId="165" formatCode="mm/dd/yy_)"/>
  </numFmts>
  <fonts count="33" x14ac:knownFonts="1">
    <font>
      <sz val="14"/>
      <name val="Arial"/>
    </font>
    <font>
      <sz val="11"/>
      <color theme="1"/>
      <name val="Arial"/>
      <family val="2"/>
    </font>
    <font>
      <sz val="11"/>
      <color theme="1"/>
      <name val="Arial"/>
      <family val="2"/>
    </font>
    <font>
      <sz val="11"/>
      <color theme="1"/>
      <name val="Arial"/>
      <family val="2"/>
    </font>
    <font>
      <sz val="12"/>
      <name val="Times New Roman"/>
      <family val="1"/>
    </font>
    <font>
      <sz val="10"/>
      <name val="Times New Roman"/>
      <family val="1"/>
    </font>
    <font>
      <sz val="8"/>
      <name val="Arial"/>
      <family val="2"/>
    </font>
    <font>
      <sz val="11"/>
      <name val="Times New Roman"/>
      <family val="1"/>
    </font>
    <font>
      <sz val="10"/>
      <name val="Arial"/>
      <family val="2"/>
    </font>
    <font>
      <b/>
      <sz val="10"/>
      <name val="Arial"/>
      <family val="2"/>
    </font>
    <font>
      <sz val="11"/>
      <color theme="1"/>
      <name val="Times New Roman"/>
      <family val="2"/>
    </font>
    <font>
      <sz val="14"/>
      <name val="Arial"/>
      <family val="2"/>
    </font>
    <font>
      <sz val="11"/>
      <color indexed="8"/>
      <name val="Times New Roman"/>
      <family val="2"/>
    </font>
    <font>
      <sz val="10"/>
      <name val="Times New Roman"/>
      <family val="1"/>
    </font>
    <font>
      <sz val="14"/>
      <name val="Arial"/>
      <family val="2"/>
    </font>
    <font>
      <sz val="10"/>
      <name val="Arial"/>
      <family val="2"/>
    </font>
    <font>
      <u/>
      <sz val="10"/>
      <color indexed="12"/>
      <name val="Arial"/>
      <family val="2"/>
    </font>
    <font>
      <sz val="12"/>
      <name val="Times New Roman"/>
      <family val="1"/>
    </font>
    <font>
      <sz val="10"/>
      <color rgb="FF000000"/>
      <name val="Times New Roman"/>
      <family val="1"/>
    </font>
    <font>
      <b/>
      <u/>
      <sz val="10"/>
      <name val="Arial"/>
      <family val="2"/>
    </font>
    <font>
      <sz val="10"/>
      <color indexed="10"/>
      <name val="Arial"/>
      <family val="2"/>
    </font>
    <font>
      <sz val="10"/>
      <color indexed="12"/>
      <name val="Arial"/>
      <family val="2"/>
    </font>
    <font>
      <sz val="11"/>
      <color theme="1"/>
      <name val="Calibri"/>
      <family val="2"/>
      <scheme val="minor"/>
    </font>
    <font>
      <u/>
      <sz val="14"/>
      <color theme="10"/>
      <name val="Arial"/>
      <family val="2"/>
    </font>
    <font>
      <sz val="10"/>
      <color rgb="FF0000FF"/>
      <name val="Arial"/>
      <family val="2"/>
    </font>
    <font>
      <sz val="10"/>
      <color rgb="FFFF0000"/>
      <name val="Arial"/>
      <family val="2"/>
    </font>
    <font>
      <sz val="10"/>
      <name val="Cambria"/>
      <family val="2"/>
      <scheme val="major"/>
    </font>
    <font>
      <sz val="10"/>
      <color indexed="12"/>
      <name val="Cambria"/>
      <family val="2"/>
      <scheme val="major"/>
    </font>
    <font>
      <b/>
      <u/>
      <sz val="10"/>
      <name val="Cambria"/>
      <family val="2"/>
      <scheme val="major"/>
    </font>
    <font>
      <b/>
      <u/>
      <sz val="10"/>
      <color indexed="10"/>
      <name val="Cambria"/>
      <family val="2"/>
      <scheme val="major"/>
    </font>
    <font>
      <sz val="10"/>
      <color indexed="10"/>
      <name val="Cambria"/>
      <family val="2"/>
      <scheme val="major"/>
    </font>
    <font>
      <b/>
      <sz val="10"/>
      <color indexed="10"/>
      <name val="Cambria"/>
      <family val="2"/>
      <scheme val="major"/>
    </font>
    <font>
      <b/>
      <sz val="10"/>
      <name val="Cambria"/>
      <family val="2"/>
      <scheme val="major"/>
    </font>
  </fonts>
  <fills count="14">
    <fill>
      <patternFill patternType="none"/>
    </fill>
    <fill>
      <patternFill patternType="gray125"/>
    </fill>
    <fill>
      <patternFill patternType="solid">
        <fgColor theme="3" tint="0.79998168889431442"/>
        <bgColor indexed="64"/>
      </patternFill>
    </fill>
    <fill>
      <patternFill patternType="solid">
        <fgColor theme="6" tint="0.39997558519241921"/>
        <bgColor indexed="64"/>
      </patternFill>
    </fill>
    <fill>
      <patternFill patternType="solid">
        <fgColor indexed="63"/>
        <bgColor indexed="64"/>
      </patternFill>
    </fill>
    <fill>
      <patternFill patternType="solid">
        <fgColor rgb="FFFFFF99"/>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CFAA0"/>
        <bgColor indexed="64"/>
      </patternFill>
    </fill>
    <fill>
      <patternFill patternType="solid">
        <fgColor rgb="FF00B050"/>
        <bgColor indexed="64"/>
      </patternFill>
    </fill>
    <fill>
      <patternFill patternType="solid">
        <fgColor rgb="FF00B0F0"/>
        <bgColor indexed="64"/>
      </patternFill>
    </fill>
  </fills>
  <borders count="2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right style="thin">
        <color indexed="8"/>
      </right>
      <top/>
      <bottom/>
      <diagonal/>
    </border>
    <border>
      <left style="double">
        <color indexed="8"/>
      </left>
      <right style="double">
        <color indexed="8"/>
      </right>
      <top style="double">
        <color indexed="8"/>
      </top>
      <bottom style="double">
        <color indexed="8"/>
      </bottom>
      <diagonal/>
    </border>
    <border>
      <left style="thin">
        <color indexed="8"/>
      </left>
      <right/>
      <top style="thin">
        <color indexed="8"/>
      </top>
      <bottom style="thin">
        <color indexed="8"/>
      </bottom>
      <diagonal/>
    </border>
    <border>
      <left/>
      <right/>
      <top/>
      <bottom style="double">
        <color indexed="8"/>
      </bottom>
      <diagonal/>
    </border>
    <border>
      <left style="double">
        <color indexed="8"/>
      </left>
      <right style="double">
        <color indexed="8"/>
      </right>
      <top/>
      <bottom style="double">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right/>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s>
  <cellStyleXfs count="156">
    <xf numFmtId="0" fontId="0" fillId="0" borderId="0"/>
    <xf numFmtId="0" fontId="8" fillId="0" borderId="0"/>
    <xf numFmtId="44" fontId="8"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0" fontId="10" fillId="0" borderId="0"/>
    <xf numFmtId="0" fontId="10" fillId="0" borderId="0"/>
    <xf numFmtId="0" fontId="7" fillId="0" borderId="0"/>
    <xf numFmtId="9" fontId="10" fillId="0" borderId="0" applyFont="0" applyFill="0" applyBorder="0" applyAlignment="0" applyProtection="0"/>
    <xf numFmtId="0" fontId="11" fillId="0" borderId="0"/>
    <xf numFmtId="0" fontId="11" fillId="0" borderId="0"/>
    <xf numFmtId="0" fontId="8" fillId="0" borderId="0"/>
    <xf numFmtId="43" fontId="10" fillId="0" borderId="0" applyFont="0" applyFill="0" applyBorder="0" applyAlignment="0" applyProtection="0"/>
    <xf numFmtId="43" fontId="4" fillId="0" borderId="0" applyFont="0" applyFill="0" applyBorder="0" applyAlignment="0" applyProtection="0"/>
    <xf numFmtId="44" fontId="10" fillId="0" borderId="0" applyFont="0" applyFill="0" applyBorder="0" applyAlignment="0" applyProtection="0"/>
    <xf numFmtId="0" fontId="10" fillId="0" borderId="0"/>
    <xf numFmtId="0" fontId="10" fillId="0" borderId="0"/>
    <xf numFmtId="0" fontId="12" fillId="0" borderId="0"/>
    <xf numFmtId="0" fontId="10" fillId="0" borderId="0"/>
    <xf numFmtId="0" fontId="12" fillId="0" borderId="0"/>
    <xf numFmtId="9" fontId="10" fillId="0" borderId="0" applyFont="0" applyFill="0" applyBorder="0" applyAlignment="0" applyProtection="0"/>
    <xf numFmtId="9" fontId="4" fillId="0" borderId="0" applyFont="0" applyFill="0" applyBorder="0" applyAlignment="0" applyProtection="0"/>
    <xf numFmtId="0" fontId="7" fillId="0" borderId="0"/>
    <xf numFmtId="0" fontId="7" fillId="0" borderId="0"/>
    <xf numFmtId="0" fontId="4" fillId="0" borderId="0"/>
    <xf numFmtId="0" fontId="5" fillId="0" borderId="0"/>
    <xf numFmtId="43" fontId="8" fillId="0" borderId="0" applyFont="0" applyFill="0" applyBorder="0" applyAlignment="0" applyProtection="0"/>
    <xf numFmtId="0" fontId="8" fillId="0" borderId="0"/>
    <xf numFmtId="44" fontId="8" fillId="0" borderId="0" applyFont="0" applyFill="0" applyBorder="0" applyAlignment="0" applyProtection="0"/>
    <xf numFmtId="0" fontId="8" fillId="0" borderId="0"/>
    <xf numFmtId="0" fontId="7" fillId="0" borderId="0"/>
    <xf numFmtId="0" fontId="7" fillId="0" borderId="0"/>
    <xf numFmtId="0" fontId="11" fillId="0" borderId="0"/>
    <xf numFmtId="0" fontId="13"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11" fillId="0" borderId="0"/>
    <xf numFmtId="43" fontId="5" fillId="0" borderId="0" applyFont="0" applyFill="0" applyBorder="0" applyAlignment="0" applyProtection="0"/>
    <xf numFmtId="0" fontId="5" fillId="0" borderId="0"/>
    <xf numFmtId="0" fontId="8" fillId="0" borderId="0"/>
    <xf numFmtId="0" fontId="7" fillId="0" borderId="0"/>
    <xf numFmtId="9" fontId="5" fillId="0" borderId="0" applyFont="0" applyFill="0" applyBorder="0" applyAlignment="0" applyProtection="0"/>
    <xf numFmtId="0" fontId="5" fillId="0" borderId="0"/>
    <xf numFmtId="0" fontId="5" fillId="0" borderId="0"/>
    <xf numFmtId="0" fontId="11" fillId="0" borderId="0"/>
    <xf numFmtId="0" fontId="15" fillId="0" borderId="0"/>
    <xf numFmtId="0" fontId="15" fillId="0" borderId="0"/>
    <xf numFmtId="0" fontId="8" fillId="0" borderId="0"/>
    <xf numFmtId="0" fontId="16" fillId="0" borderId="0" applyNumberFormat="0" applyFill="0" applyBorder="0" applyAlignment="0" applyProtection="0">
      <alignment vertical="top"/>
      <protection locked="0"/>
    </xf>
    <xf numFmtId="0" fontId="10" fillId="0" borderId="0"/>
    <xf numFmtId="0" fontId="11" fillId="0" borderId="0"/>
    <xf numFmtId="44" fontId="11" fillId="0" borderId="0" applyFont="0" applyFill="0" applyBorder="0" applyAlignment="0" applyProtection="0"/>
    <xf numFmtId="0" fontId="17" fillId="0" borderId="0"/>
    <xf numFmtId="0" fontId="11" fillId="0" borderId="0"/>
    <xf numFmtId="0" fontId="14" fillId="0" borderId="0"/>
    <xf numFmtId="0" fontId="13" fillId="0" borderId="0"/>
    <xf numFmtId="0" fontId="5" fillId="0" borderId="0"/>
    <xf numFmtId="0" fontId="8" fillId="0" borderId="0"/>
    <xf numFmtId="0" fontId="5" fillId="0" borderId="0"/>
    <xf numFmtId="0" fontId="5" fillId="0" borderId="0"/>
    <xf numFmtId="0" fontId="4" fillId="0" borderId="0"/>
    <xf numFmtId="0" fontId="11" fillId="0" borderId="0"/>
    <xf numFmtId="0" fontId="18" fillId="0" borderId="0"/>
    <xf numFmtId="0" fontId="18" fillId="0" borderId="0"/>
    <xf numFmtId="0" fontId="18" fillId="0" borderId="0"/>
    <xf numFmtId="0" fontId="11" fillId="0" borderId="0"/>
    <xf numFmtId="0" fontId="5" fillId="0" borderId="0"/>
    <xf numFmtId="0" fontId="11" fillId="0" borderId="0"/>
    <xf numFmtId="43" fontId="8" fillId="0" borderId="0" applyFont="0" applyFill="0" applyBorder="0" applyAlignment="0" applyProtection="0"/>
    <xf numFmtId="0" fontId="8" fillId="0" borderId="0"/>
    <xf numFmtId="0" fontId="8" fillId="0" borderId="0"/>
    <xf numFmtId="0" fontId="4" fillId="0" borderId="0"/>
    <xf numFmtId="0" fontId="5" fillId="0" borderId="0"/>
    <xf numFmtId="0" fontId="3" fillId="0" borderId="0"/>
    <xf numFmtId="0" fontId="11" fillId="0" borderId="0"/>
    <xf numFmtId="0" fontId="5" fillId="0" borderId="0"/>
    <xf numFmtId="0" fontId="2" fillId="0" borderId="0"/>
    <xf numFmtId="0" fontId="22" fillId="0" borderId="0"/>
    <xf numFmtId="43" fontId="8" fillId="0" borderId="0" applyFont="0" applyFill="0" applyBorder="0" applyAlignment="0" applyProtection="0"/>
    <xf numFmtId="44" fontId="8"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1" fillId="0" borderId="0"/>
    <xf numFmtId="0" fontId="1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5" fillId="0" borderId="0"/>
    <xf numFmtId="0" fontId="5" fillId="0" borderId="0"/>
    <xf numFmtId="0" fontId="18" fillId="0" borderId="0"/>
    <xf numFmtId="0" fontId="5" fillId="0" borderId="0"/>
    <xf numFmtId="0" fontId="5" fillId="0" borderId="0"/>
    <xf numFmtId="0" fontId="18" fillId="0" borderId="0"/>
    <xf numFmtId="0" fontId="4" fillId="0" borderId="0"/>
    <xf numFmtId="0" fontId="4" fillId="0" borderId="0"/>
    <xf numFmtId="0" fontId="18" fillId="0" borderId="0"/>
    <xf numFmtId="0" fontId="18" fillId="0" borderId="0"/>
    <xf numFmtId="0" fontId="18" fillId="0" borderId="0"/>
    <xf numFmtId="0" fontId="4" fillId="0" borderId="0"/>
    <xf numFmtId="0" fontId="4" fillId="0" borderId="0"/>
    <xf numFmtId="0" fontId="4" fillId="0" borderId="0"/>
    <xf numFmtId="0" fontId="4" fillId="0" borderId="0"/>
    <xf numFmtId="0" fontId="18" fillId="0" borderId="0"/>
    <xf numFmtId="0" fontId="8" fillId="0" borderId="0"/>
    <xf numFmtId="0" fontId="8" fillId="0" borderId="0"/>
    <xf numFmtId="0" fontId="18" fillId="0" borderId="0"/>
    <xf numFmtId="0" fontId="1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1" fillId="0" borderId="0"/>
    <xf numFmtId="0" fontId="22" fillId="0" borderId="0"/>
    <xf numFmtId="0" fontId="5" fillId="0" borderId="0"/>
    <xf numFmtId="0" fontId="5"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10" fillId="0" borderId="0"/>
    <xf numFmtId="0" fontId="8" fillId="0" borderId="0"/>
    <xf numFmtId="0" fontId="7" fillId="0" borderId="0"/>
    <xf numFmtId="0" fontId="7" fillId="0" borderId="0"/>
    <xf numFmtId="9" fontId="11"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cellStyleXfs>
  <cellXfs count="250">
    <xf numFmtId="0" fontId="0" fillId="0" borderId="0" xfId="0"/>
    <xf numFmtId="0" fontId="8" fillId="0" borderId="0" xfId="1" applyFont="1" applyAlignment="1">
      <alignment vertical="center"/>
    </xf>
    <xf numFmtId="0" fontId="8" fillId="0" borderId="0" xfId="1" applyFont="1" applyAlignment="1">
      <alignment horizontal="center" vertical="center"/>
    </xf>
    <xf numFmtId="0" fontId="8" fillId="0" borderId="0" xfId="1" applyFont="1" applyAlignment="1">
      <alignment horizontal="left" vertical="center"/>
    </xf>
    <xf numFmtId="0" fontId="9" fillId="0" borderId="0" xfId="1" applyFont="1" applyAlignment="1">
      <alignment horizontal="left" vertical="center"/>
    </xf>
    <xf numFmtId="1" fontId="9" fillId="0" borderId="2" xfId="1" applyNumberFormat="1" applyFont="1" applyBorder="1" applyAlignment="1">
      <alignment horizontal="center" vertical="center"/>
    </xf>
    <xf numFmtId="0" fontId="9" fillId="0" borderId="0" xfId="1" applyFont="1" applyAlignment="1">
      <alignment horizontal="center" vertical="center"/>
    </xf>
    <xf numFmtId="39" fontId="9" fillId="0" borderId="0" xfId="1" quotePrefix="1" applyNumberFormat="1" applyFont="1" applyAlignment="1" applyProtection="1">
      <alignment horizontal="center" vertical="center"/>
    </xf>
    <xf numFmtId="39" fontId="8" fillId="0" borderId="0" xfId="1" applyNumberFormat="1" applyFont="1" applyAlignment="1" applyProtection="1">
      <alignment horizontal="center" vertical="center"/>
    </xf>
    <xf numFmtId="39" fontId="8" fillId="4" borderId="1" xfId="1" applyNumberFormat="1" applyFont="1" applyFill="1" applyBorder="1" applyAlignment="1" applyProtection="1">
      <alignment horizontal="center" vertical="center"/>
    </xf>
    <xf numFmtId="39" fontId="21" fillId="3" borderId="1" xfId="1" applyNumberFormat="1" applyFont="1" applyFill="1" applyBorder="1" applyAlignment="1" applyProtection="1">
      <alignment horizontal="center" vertical="center"/>
      <protection locked="0"/>
    </xf>
    <xf numFmtId="39" fontId="8" fillId="0" borderId="1" xfId="1" applyNumberFormat="1" applyFont="1" applyBorder="1" applyAlignment="1" applyProtection="1">
      <alignment horizontal="center" vertical="center"/>
    </xf>
    <xf numFmtId="39" fontId="21" fillId="0" borderId="0" xfId="1" applyNumberFormat="1" applyFont="1" applyAlignment="1" applyProtection="1">
      <alignment horizontal="center" vertical="center"/>
      <protection locked="0"/>
    </xf>
    <xf numFmtId="39" fontId="8" fillId="0" borderId="1" xfId="1" quotePrefix="1" applyNumberFormat="1" applyFont="1" applyBorder="1" applyAlignment="1" applyProtection="1">
      <alignment horizontal="center" vertical="center"/>
    </xf>
    <xf numFmtId="39" fontId="21" fillId="2" borderId="1" xfId="1" applyNumberFormat="1" applyFont="1" applyFill="1" applyBorder="1" applyAlignment="1" applyProtection="1">
      <alignment horizontal="center" vertical="center"/>
      <protection locked="0"/>
    </xf>
    <xf numFmtId="39" fontId="8" fillId="0" borderId="9" xfId="1" applyNumberFormat="1" applyFont="1" applyBorder="1" applyAlignment="1" applyProtection="1">
      <alignment horizontal="center" vertical="center"/>
    </xf>
    <xf numFmtId="39" fontId="8" fillId="0" borderId="5" xfId="1" applyNumberFormat="1" applyFont="1" applyBorder="1" applyAlignment="1" applyProtection="1">
      <alignment horizontal="center" vertical="center"/>
    </xf>
    <xf numFmtId="39" fontId="8" fillId="0" borderId="0" xfId="1" applyNumberFormat="1" applyFont="1" applyBorder="1" applyAlignment="1" applyProtection="1">
      <alignment horizontal="center" vertical="center"/>
    </xf>
    <xf numFmtId="39" fontId="21" fillId="0" borderId="0" xfId="1" applyNumberFormat="1" applyFont="1" applyBorder="1" applyAlignment="1" applyProtection="1">
      <alignment horizontal="center" vertical="center"/>
      <protection locked="0"/>
    </xf>
    <xf numFmtId="39" fontId="21" fillId="0" borderId="1" xfId="1" applyNumberFormat="1" applyFont="1" applyBorder="1" applyAlignment="1" applyProtection="1">
      <alignment horizontal="center" vertical="center"/>
      <protection locked="0"/>
    </xf>
    <xf numFmtId="39" fontId="8" fillId="0" borderId="10" xfId="1" applyNumberFormat="1" applyFont="1" applyBorder="1" applyAlignment="1" applyProtection="1">
      <alignment horizontal="center" vertical="center"/>
    </xf>
    <xf numFmtId="39" fontId="8" fillId="0" borderId="0" xfId="1" applyNumberFormat="1" applyFont="1" applyAlignment="1" applyProtection="1">
      <alignment horizontal="left" vertical="center"/>
    </xf>
    <xf numFmtId="39" fontId="8" fillId="0" borderId="0" xfId="1" quotePrefix="1" applyNumberFormat="1" applyFont="1" applyAlignment="1" applyProtection="1">
      <alignment horizontal="center" vertical="center"/>
    </xf>
    <xf numFmtId="0" fontId="8" fillId="0" borderId="0" xfId="1" quotePrefix="1" applyFont="1" applyAlignment="1">
      <alignment horizontal="left" vertical="center"/>
    </xf>
    <xf numFmtId="0" fontId="20" fillId="0" borderId="0" xfId="1" applyFont="1" applyAlignment="1">
      <alignment vertical="center" wrapText="1"/>
    </xf>
    <xf numFmtId="0" fontId="8" fillId="0" borderId="0" xfId="0" applyFont="1" applyAlignment="1">
      <alignment horizontal="center" vertical="center"/>
    </xf>
    <xf numFmtId="0" fontId="8" fillId="0" borderId="3" xfId="23" applyFont="1" applyBorder="1" applyAlignment="1">
      <alignment horizontal="center" vertical="center"/>
    </xf>
    <xf numFmtId="0" fontId="8" fillId="0" borderId="0" xfId="23" applyFont="1" applyAlignment="1">
      <alignment vertical="center"/>
    </xf>
    <xf numFmtId="0" fontId="9" fillId="0" borderId="0" xfId="23" applyFont="1" applyAlignment="1">
      <alignment horizontal="center" vertical="center"/>
    </xf>
    <xf numFmtId="0" fontId="8" fillId="0" borderId="0" xfId="23" applyFont="1" applyAlignment="1">
      <alignment horizontal="center" vertical="center"/>
    </xf>
    <xf numFmtId="0" fontId="8" fillId="0" borderId="3" xfId="1" applyFont="1" applyBorder="1" applyAlignment="1">
      <alignment horizontal="center" vertical="center" wrapText="1"/>
    </xf>
    <xf numFmtId="39" fontId="21" fillId="7" borderId="1" xfId="1" applyNumberFormat="1" applyFont="1" applyFill="1" applyBorder="1" applyAlignment="1" applyProtection="1">
      <alignment horizontal="center" vertical="center"/>
      <protection locked="0"/>
    </xf>
    <xf numFmtId="39" fontId="21" fillId="8" borderId="4" xfId="1" applyNumberFormat="1" applyFont="1" applyFill="1" applyBorder="1" applyAlignment="1" applyProtection="1">
      <alignment horizontal="center" vertical="center"/>
      <protection locked="0"/>
    </xf>
    <xf numFmtId="43" fontId="21" fillId="7" borderId="11" xfId="26" applyFont="1" applyFill="1" applyBorder="1" applyAlignment="1" applyProtection="1">
      <alignment horizontal="center" vertical="center"/>
      <protection locked="0"/>
    </xf>
    <xf numFmtId="0" fontId="8" fillId="0" borderId="3" xfId="1" quotePrefix="1" applyFont="1" applyBorder="1" applyAlignment="1">
      <alignment horizontal="center" vertical="center" wrapText="1"/>
    </xf>
    <xf numFmtId="0" fontId="8" fillId="0" borderId="3" xfId="1" applyFont="1" applyBorder="1" applyAlignment="1">
      <alignment horizontal="center" vertical="center"/>
    </xf>
    <xf numFmtId="0" fontId="24" fillId="0" borderId="0" xfId="1" applyFont="1" applyFill="1" applyAlignment="1">
      <alignment vertical="center" wrapText="1"/>
    </xf>
    <xf numFmtId="0" fontId="9" fillId="0" borderId="0" xfId="1" applyFont="1" applyFill="1" applyBorder="1" applyAlignment="1">
      <alignment horizontal="right" vertical="center" wrapText="1"/>
    </xf>
    <xf numFmtId="0" fontId="8" fillId="0" borderId="0" xfId="1" applyFont="1" applyFill="1" applyBorder="1" applyAlignment="1">
      <alignment vertical="center" wrapText="1"/>
    </xf>
    <xf numFmtId="0" fontId="8" fillId="0" borderId="0" xfId="1" applyFont="1" applyAlignment="1">
      <alignment vertical="center" wrapText="1"/>
    </xf>
    <xf numFmtId="0" fontId="9" fillId="0" borderId="0" xfId="1" applyFont="1" applyAlignment="1">
      <alignment horizontal="right" vertical="center"/>
    </xf>
    <xf numFmtId="0" fontId="19" fillId="0" borderId="0" xfId="1" quotePrefix="1" applyFont="1" applyAlignment="1">
      <alignment vertical="center" wrapText="1"/>
    </xf>
    <xf numFmtId="39" fontId="8" fillId="0" borderId="0" xfId="1" applyNumberFormat="1" applyFont="1" applyAlignment="1" applyProtection="1">
      <alignment vertical="center"/>
    </xf>
    <xf numFmtId="39" fontId="8" fillId="0" borderId="0" xfId="1" quotePrefix="1" applyNumberFormat="1" applyFont="1" applyAlignment="1" applyProtection="1">
      <alignment vertical="center"/>
    </xf>
    <xf numFmtId="39" fontId="8" fillId="0" borderId="0" xfId="1" applyNumberFormat="1" applyFont="1" applyBorder="1" applyAlignment="1" applyProtection="1">
      <alignment vertical="center"/>
    </xf>
    <xf numFmtId="39" fontId="8" fillId="0" borderId="1" xfId="1" applyNumberFormat="1" applyFont="1" applyBorder="1" applyAlignment="1" applyProtection="1">
      <alignment horizontal="center" vertical="center"/>
      <protection locked="0"/>
    </xf>
    <xf numFmtId="164" fontId="21" fillId="0" borderId="0" xfId="1" applyNumberFormat="1" applyFont="1" applyAlignment="1" applyProtection="1">
      <alignment vertical="center"/>
      <protection locked="0"/>
    </xf>
    <xf numFmtId="39" fontId="8" fillId="0" borderId="1" xfId="1" applyNumberFormat="1" applyFont="1" applyFill="1" applyBorder="1" applyAlignment="1" applyProtection="1">
      <alignment horizontal="center" vertical="center"/>
      <protection locked="0"/>
    </xf>
    <xf numFmtId="43" fontId="21" fillId="7" borderId="8" xfId="26" applyFont="1" applyFill="1" applyBorder="1" applyAlignment="1" applyProtection="1">
      <alignment horizontal="center" vertical="center"/>
      <protection locked="0"/>
    </xf>
    <xf numFmtId="1" fontId="9" fillId="0" borderId="3" xfId="1" applyNumberFormat="1" applyFont="1" applyBorder="1" applyAlignment="1">
      <alignment horizontal="center" vertical="center"/>
    </xf>
    <xf numFmtId="0" fontId="9" fillId="0" borderId="6" xfId="1" applyFont="1" applyFill="1" applyBorder="1" applyAlignment="1">
      <alignment horizontal="right" vertical="center" wrapText="1"/>
    </xf>
    <xf numFmtId="0" fontId="8" fillId="0" borderId="6" xfId="1" applyFont="1" applyFill="1" applyBorder="1" applyAlignment="1">
      <alignment vertical="center" wrapText="1"/>
    </xf>
    <xf numFmtId="0" fontId="8" fillId="0" borderId="0" xfId="23" applyFont="1"/>
    <xf numFmtId="39" fontId="8" fillId="0" borderId="1" xfId="23" applyNumberFormat="1" applyFont="1" applyBorder="1" applyAlignment="1" applyProtection="1">
      <alignment horizontal="center" vertical="center"/>
    </xf>
    <xf numFmtId="0" fontId="8" fillId="0" borderId="0" xfId="23" quotePrefix="1" applyFont="1" applyAlignment="1">
      <alignment horizontal="left" vertical="center"/>
    </xf>
    <xf numFmtId="39" fontId="8" fillId="0" borderId="1" xfId="23" quotePrefix="1" applyNumberFormat="1" applyFont="1" applyBorder="1" applyAlignment="1" applyProtection="1">
      <alignment horizontal="center" vertical="center"/>
    </xf>
    <xf numFmtId="0" fontId="8" fillId="0" borderId="0" xfId="23" applyFont="1" applyAlignment="1">
      <alignment horizontal="left" vertical="center"/>
    </xf>
    <xf numFmtId="39" fontId="8" fillId="0" borderId="0" xfId="23" applyNumberFormat="1" applyFont="1" applyAlignment="1" applyProtection="1">
      <alignment horizontal="center" vertical="center"/>
    </xf>
    <xf numFmtId="39" fontId="8" fillId="0" borderId="0" xfId="23" quotePrefix="1" applyNumberFormat="1" applyFont="1" applyAlignment="1" applyProtection="1">
      <alignment horizontal="center" vertical="center"/>
    </xf>
    <xf numFmtId="39" fontId="8" fillId="0" borderId="0" xfId="23" applyNumberFormat="1" applyFont="1" applyAlignment="1" applyProtection="1">
      <alignment horizontal="left" vertical="center"/>
    </xf>
    <xf numFmtId="39" fontId="8" fillId="0" borderId="0" xfId="23" applyNumberFormat="1" applyFont="1" applyBorder="1" applyAlignment="1" applyProtection="1">
      <alignment horizontal="center" vertical="center"/>
    </xf>
    <xf numFmtId="39" fontId="8" fillId="0" borderId="10" xfId="23" applyNumberFormat="1" applyFont="1" applyBorder="1" applyAlignment="1" applyProtection="1">
      <alignment horizontal="center" vertical="center"/>
    </xf>
    <xf numFmtId="39" fontId="21" fillId="0" borderId="0" xfId="23" applyNumberFormat="1" applyFont="1" applyBorder="1" applyAlignment="1" applyProtection="1">
      <alignment horizontal="center" vertical="center"/>
      <protection locked="0"/>
    </xf>
    <xf numFmtId="39" fontId="21" fillId="0" borderId="1" xfId="23" applyNumberFormat="1" applyFont="1" applyBorder="1" applyAlignment="1" applyProtection="1">
      <alignment horizontal="center" vertical="center"/>
      <protection locked="0"/>
    </xf>
    <xf numFmtId="39" fontId="8" fillId="4" borderId="1" xfId="23" applyNumberFormat="1" applyFont="1" applyFill="1" applyBorder="1" applyAlignment="1" applyProtection="1">
      <alignment horizontal="center" vertical="center"/>
    </xf>
    <xf numFmtId="39" fontId="8" fillId="0" borderId="5" xfId="23" applyNumberFormat="1" applyFont="1" applyBorder="1" applyAlignment="1" applyProtection="1">
      <alignment horizontal="center" vertical="center"/>
    </xf>
    <xf numFmtId="39" fontId="21" fillId="2" borderId="1" xfId="23" applyNumberFormat="1" applyFont="1" applyFill="1" applyBorder="1" applyAlignment="1" applyProtection="1">
      <alignment horizontal="center" vertical="center"/>
      <protection locked="0"/>
    </xf>
    <xf numFmtId="39" fontId="8" fillId="0" borderId="9" xfId="23" applyNumberFormat="1" applyFont="1" applyBorder="1" applyAlignment="1" applyProtection="1">
      <alignment horizontal="center" vertical="center"/>
    </xf>
    <xf numFmtId="164" fontId="21" fillId="0" borderId="0" xfId="23" applyNumberFormat="1" applyFont="1" applyProtection="1">
      <protection locked="0"/>
    </xf>
    <xf numFmtId="39" fontId="21" fillId="0" borderId="0" xfId="23" applyNumberFormat="1" applyFont="1" applyAlignment="1" applyProtection="1">
      <alignment horizontal="center" vertical="center"/>
      <protection locked="0"/>
    </xf>
    <xf numFmtId="39" fontId="21" fillId="7" borderId="1" xfId="23" applyNumberFormat="1" applyFont="1" applyFill="1" applyBorder="1" applyAlignment="1" applyProtection="1">
      <alignment horizontal="center" vertical="center"/>
      <protection locked="0"/>
    </xf>
    <xf numFmtId="39" fontId="21" fillId="3" borderId="1" xfId="23" applyNumberFormat="1" applyFont="1" applyFill="1" applyBorder="1" applyAlignment="1" applyProtection="1">
      <alignment horizontal="center" vertical="center"/>
      <protection locked="0"/>
    </xf>
    <xf numFmtId="39" fontId="9" fillId="0" borderId="0" xfId="23" applyNumberFormat="1" applyFont="1" applyAlignment="1" applyProtection="1">
      <alignment horizontal="center" vertical="center"/>
    </xf>
    <xf numFmtId="39" fontId="21" fillId="8" borderId="1" xfId="23" applyNumberFormat="1" applyFont="1" applyFill="1" applyBorder="1" applyAlignment="1" applyProtection="1">
      <alignment horizontal="center" vertical="center"/>
      <protection locked="0"/>
    </xf>
    <xf numFmtId="43" fontId="21" fillId="7" borderId="8" xfId="4" applyFont="1" applyFill="1" applyBorder="1" applyAlignment="1" applyProtection="1">
      <alignment horizontal="center" vertical="center"/>
      <protection locked="0"/>
    </xf>
    <xf numFmtId="1" fontId="8" fillId="0" borderId="3" xfId="23" applyNumberFormat="1" applyFont="1" applyBorder="1" applyAlignment="1">
      <alignment horizontal="center" vertical="center"/>
    </xf>
    <xf numFmtId="0" fontId="8" fillId="0" borderId="0" xfId="1" applyFont="1"/>
    <xf numFmtId="0" fontId="8" fillId="0" borderId="0" xfId="23" quotePrefix="1" applyFont="1" applyAlignment="1">
      <alignment horizontal="left"/>
    </xf>
    <xf numFmtId="39" fontId="8" fillId="0" borderId="0" xfId="23" applyNumberFormat="1" applyFont="1" applyProtection="1"/>
    <xf numFmtId="39" fontId="8" fillId="0" borderId="0" xfId="23" quotePrefix="1" applyNumberFormat="1" applyFont="1" applyProtection="1"/>
    <xf numFmtId="39" fontId="8" fillId="0" borderId="0" xfId="23" applyNumberFormat="1" applyFont="1" applyBorder="1" applyProtection="1"/>
    <xf numFmtId="39" fontId="21" fillId="0" borderId="0" xfId="23" applyNumberFormat="1" applyFont="1" applyBorder="1" applyProtection="1">
      <protection locked="0"/>
    </xf>
    <xf numFmtId="39" fontId="21" fillId="0" borderId="1" xfId="23" applyNumberFormat="1" applyFont="1" applyBorder="1" applyProtection="1">
      <protection locked="0"/>
    </xf>
    <xf numFmtId="0" fontId="21" fillId="0" borderId="0" xfId="1" applyFont="1" applyAlignment="1" applyProtection="1">
      <alignment horizontal="right" vertical="center"/>
      <protection locked="0"/>
    </xf>
    <xf numFmtId="164" fontId="21" fillId="0" borderId="0" xfId="1" applyNumberFormat="1" applyFont="1" applyFill="1" applyAlignment="1" applyProtection="1">
      <alignment horizontal="right" vertical="center"/>
      <protection locked="0"/>
    </xf>
    <xf numFmtId="0" fontId="21" fillId="0" borderId="0" xfId="1" applyFont="1" applyFill="1" applyAlignment="1" applyProtection="1">
      <alignment horizontal="right" vertical="center"/>
      <protection locked="0"/>
    </xf>
    <xf numFmtId="0" fontId="21" fillId="0" borderId="0" xfId="23" applyFont="1" applyAlignment="1" applyProtection="1">
      <alignment horizontal="right"/>
      <protection locked="0"/>
    </xf>
    <xf numFmtId="0" fontId="24" fillId="0" borderId="0" xfId="1" applyFont="1" applyFill="1" applyAlignment="1">
      <alignment horizontal="center" vertical="center" wrapText="1"/>
    </xf>
    <xf numFmtId="164" fontId="21" fillId="5" borderId="0" xfId="1" applyNumberFormat="1" applyFont="1" applyFill="1" applyAlignment="1" applyProtection="1">
      <alignment horizontal="right" vertical="center"/>
      <protection locked="0"/>
    </xf>
    <xf numFmtId="164" fontId="21" fillId="5" borderId="0" xfId="23" applyNumberFormat="1" applyFont="1" applyFill="1" applyProtection="1">
      <protection locked="0"/>
    </xf>
    <xf numFmtId="164" fontId="21" fillId="5" borderId="0" xfId="1" applyNumberFormat="1" applyFont="1" applyFill="1" applyAlignment="1" applyProtection="1">
      <alignment vertical="center"/>
      <protection locked="0"/>
    </xf>
    <xf numFmtId="39" fontId="8" fillId="0" borderId="3" xfId="23" applyNumberFormat="1" applyFont="1" applyBorder="1" applyAlignment="1" applyProtection="1">
      <alignment horizontal="center" vertical="center"/>
    </xf>
    <xf numFmtId="39" fontId="21" fillId="0" borderId="3" xfId="23" applyNumberFormat="1" applyFont="1" applyBorder="1" applyAlignment="1" applyProtection="1">
      <alignment horizontal="center" vertical="center"/>
      <protection locked="0"/>
    </xf>
    <xf numFmtId="39" fontId="8" fillId="0" borderId="0" xfId="23" applyNumberFormat="1" applyFont="1" applyAlignment="1">
      <alignment horizontal="center" vertical="center"/>
    </xf>
    <xf numFmtId="0" fontId="0" fillId="0" borderId="0" xfId="0" applyAlignment="1">
      <alignment wrapText="1"/>
    </xf>
    <xf numFmtId="39" fontId="21" fillId="2" borderId="1" xfId="1" applyNumberFormat="1" applyFont="1" applyFill="1" applyBorder="1" applyAlignment="1" applyProtection="1">
      <alignment horizontal="center" vertical="center" wrapText="1"/>
      <protection locked="0"/>
    </xf>
    <xf numFmtId="0" fontId="8" fillId="0" borderId="0" xfId="1" applyFont="1" applyAlignment="1">
      <alignment horizontal="center" vertical="center" wrapText="1"/>
    </xf>
    <xf numFmtId="0" fontId="8" fillId="0" borderId="0" xfId="23" applyFont="1" applyAlignment="1">
      <alignment wrapText="1"/>
    </xf>
    <xf numFmtId="0" fontId="8" fillId="0" borderId="0" xfId="23" quotePrefix="1" applyFont="1" applyAlignment="1">
      <alignment horizontal="center" vertical="center"/>
    </xf>
    <xf numFmtId="165" fontId="21" fillId="0" borderId="0" xfId="23" applyNumberFormat="1" applyFont="1" applyAlignment="1" applyProtection="1">
      <alignment horizontal="center" vertical="center"/>
      <protection locked="0"/>
    </xf>
    <xf numFmtId="39" fontId="8" fillId="0" borderId="12" xfId="23" applyNumberFormat="1" applyFont="1" applyBorder="1" applyAlignment="1" applyProtection="1">
      <alignment horizontal="center" vertical="center"/>
    </xf>
    <xf numFmtId="39" fontId="8" fillId="0" borderId="14" xfId="23" applyNumberFormat="1" applyFont="1" applyBorder="1" applyAlignment="1" applyProtection="1">
      <alignment horizontal="center" vertical="center"/>
    </xf>
    <xf numFmtId="39" fontId="8" fillId="0" borderId="13" xfId="23" applyNumberFormat="1" applyFont="1" applyBorder="1" applyAlignment="1" applyProtection="1">
      <alignment horizontal="center" vertical="center"/>
    </xf>
    <xf numFmtId="39" fontId="8" fillId="0" borderId="7" xfId="23" applyNumberFormat="1" applyFont="1" applyBorder="1" applyAlignment="1" applyProtection="1">
      <alignment horizontal="center" vertical="center"/>
    </xf>
    <xf numFmtId="165" fontId="8" fillId="0" borderId="0" xfId="23" applyNumberFormat="1" applyFont="1" applyAlignment="1" applyProtection="1">
      <alignment horizontal="center" vertical="center"/>
    </xf>
    <xf numFmtId="39" fontId="8" fillId="0" borderId="15" xfId="23" applyNumberFormat="1" applyFont="1" applyBorder="1" applyAlignment="1" applyProtection="1">
      <alignment horizontal="center" vertical="center"/>
    </xf>
    <xf numFmtId="39" fontId="8" fillId="0" borderId="16" xfId="23" applyNumberFormat="1" applyFont="1" applyBorder="1" applyAlignment="1" applyProtection="1">
      <alignment horizontal="center" vertical="center"/>
    </xf>
    <xf numFmtId="39" fontId="8" fillId="0" borderId="17" xfId="23" applyNumberFormat="1" applyFont="1" applyBorder="1" applyAlignment="1" applyProtection="1">
      <alignment horizontal="center" vertical="center"/>
    </xf>
    <xf numFmtId="39" fontId="8" fillId="0" borderId="6" xfId="23" applyNumberFormat="1" applyFont="1" applyBorder="1" applyAlignment="1" applyProtection="1">
      <alignment horizontal="center" vertical="center"/>
    </xf>
    <xf numFmtId="165" fontId="21" fillId="0" borderId="3" xfId="23" applyNumberFormat="1" applyFont="1" applyBorder="1" applyAlignment="1" applyProtection="1">
      <alignment horizontal="center" vertical="center"/>
      <protection locked="0"/>
    </xf>
    <xf numFmtId="39" fontId="21" fillId="2" borderId="3" xfId="23" applyNumberFormat="1" applyFont="1" applyFill="1" applyBorder="1" applyAlignment="1" applyProtection="1">
      <alignment horizontal="center" vertical="center"/>
      <protection locked="0"/>
    </xf>
    <xf numFmtId="165" fontId="8" fillId="0" borderId="3" xfId="23" applyNumberFormat="1" applyFont="1" applyBorder="1" applyAlignment="1" applyProtection="1">
      <alignment horizontal="center" vertical="center"/>
    </xf>
    <xf numFmtId="0" fontId="8" fillId="0" borderId="0" xfId="1" applyFont="1" applyAlignment="1">
      <alignment vertical="center"/>
    </xf>
    <xf numFmtId="0" fontId="8" fillId="5" borderId="0" xfId="1" applyFont="1" applyFill="1" applyAlignment="1">
      <alignment vertical="center"/>
    </xf>
    <xf numFmtId="0" fontId="8" fillId="6" borderId="0" xfId="1" applyFont="1" applyFill="1" applyAlignment="1">
      <alignment vertical="center"/>
    </xf>
    <xf numFmtId="0" fontId="8" fillId="2" borderId="0" xfId="1" applyFont="1" applyFill="1" applyAlignment="1">
      <alignment vertical="center"/>
    </xf>
    <xf numFmtId="0" fontId="8" fillId="0" borderId="0" xfId="1" applyFont="1" applyAlignment="1">
      <alignment vertical="center"/>
    </xf>
    <xf numFmtId="0" fontId="8" fillId="5" borderId="0" xfId="1" applyFont="1" applyFill="1" applyAlignment="1">
      <alignment vertical="center"/>
    </xf>
    <xf numFmtId="0" fontId="8" fillId="6" borderId="0" xfId="1" applyFont="1" applyFill="1" applyAlignment="1">
      <alignment vertical="center"/>
    </xf>
    <xf numFmtId="0" fontId="8" fillId="2" borderId="0" xfId="1" applyFont="1" applyFill="1" applyAlignment="1">
      <alignment vertical="center"/>
    </xf>
    <xf numFmtId="0" fontId="9" fillId="0" borderId="0" xfId="1" quotePrefix="1" applyFont="1" applyAlignment="1">
      <alignment vertical="center" wrapText="1"/>
    </xf>
    <xf numFmtId="0" fontId="25" fillId="0" borderId="0" xfId="1" applyFont="1" applyAlignment="1">
      <alignment horizontal="right" vertical="center"/>
    </xf>
    <xf numFmtId="14" fontId="8" fillId="0" borderId="0" xfId="23" applyNumberFormat="1" applyFont="1" applyAlignment="1">
      <alignment vertical="center"/>
    </xf>
    <xf numFmtId="0" fontId="8" fillId="0" borderId="3" xfId="23" applyFont="1" applyBorder="1" applyAlignment="1">
      <alignment horizontal="center" vertical="center"/>
    </xf>
    <xf numFmtId="0" fontId="8" fillId="0" borderId="0" xfId="1" applyFont="1" applyAlignment="1">
      <alignment vertical="center" wrapText="1"/>
    </xf>
    <xf numFmtId="0" fontId="26" fillId="0" borderId="0" xfId="23" applyFont="1" applyAlignment="1">
      <alignment horizontal="center" vertical="center"/>
    </xf>
    <xf numFmtId="0" fontId="26" fillId="0" borderId="3" xfId="23" applyFont="1" applyBorder="1" applyAlignment="1">
      <alignment horizontal="center" vertical="center"/>
    </xf>
    <xf numFmtId="0" fontId="26" fillId="0" borderId="3" xfId="23" applyFont="1" applyBorder="1" applyAlignment="1">
      <alignment horizontal="center" vertical="center" wrapText="1"/>
    </xf>
    <xf numFmtId="39" fontId="27" fillId="0" borderId="1" xfId="23" applyNumberFormat="1" applyFont="1" applyBorder="1" applyAlignment="1" applyProtection="1">
      <alignment horizontal="center" vertical="center"/>
      <protection locked="0"/>
    </xf>
    <xf numFmtId="39" fontId="26" fillId="0" borderId="0" xfId="23" applyNumberFormat="1" applyFont="1" applyAlignment="1" applyProtection="1">
      <alignment horizontal="center" vertical="center"/>
    </xf>
    <xf numFmtId="39" fontId="26" fillId="0" borderId="1" xfId="23" applyNumberFormat="1" applyFont="1" applyBorder="1" applyAlignment="1" applyProtection="1">
      <alignment horizontal="center" vertical="center"/>
    </xf>
    <xf numFmtId="165" fontId="27" fillId="0" borderId="0" xfId="23" applyNumberFormat="1" applyFont="1" applyAlignment="1" applyProtection="1">
      <alignment horizontal="center" vertical="center"/>
      <protection locked="0"/>
    </xf>
    <xf numFmtId="39" fontId="26" fillId="0" borderId="12" xfId="23" applyNumberFormat="1" applyFont="1" applyBorder="1" applyAlignment="1" applyProtection="1">
      <alignment horizontal="center" vertical="center"/>
    </xf>
    <xf numFmtId="39" fontId="27" fillId="0" borderId="13" xfId="23" applyNumberFormat="1" applyFont="1" applyBorder="1" applyAlignment="1" applyProtection="1">
      <alignment horizontal="center" vertical="center"/>
      <protection locked="0"/>
    </xf>
    <xf numFmtId="39" fontId="26" fillId="0" borderId="14" xfId="23" applyNumberFormat="1" applyFont="1" applyBorder="1" applyAlignment="1" applyProtection="1">
      <alignment horizontal="center" vertical="center"/>
    </xf>
    <xf numFmtId="39" fontId="26" fillId="0" borderId="13" xfId="23" applyNumberFormat="1" applyFont="1" applyBorder="1" applyAlignment="1" applyProtection="1">
      <alignment horizontal="center" vertical="center"/>
    </xf>
    <xf numFmtId="39" fontId="26" fillId="0" borderId="7" xfId="23" applyNumberFormat="1" applyFont="1" applyBorder="1" applyAlignment="1" applyProtection="1">
      <alignment horizontal="center" vertical="center"/>
    </xf>
    <xf numFmtId="165" fontId="26" fillId="0" borderId="0" xfId="23" applyNumberFormat="1" applyFont="1" applyAlignment="1" applyProtection="1">
      <alignment horizontal="center" vertical="center"/>
    </xf>
    <xf numFmtId="39" fontId="26" fillId="0" borderId="15" xfId="23" applyNumberFormat="1" applyFont="1" applyBorder="1" applyAlignment="1" applyProtection="1">
      <alignment horizontal="center" vertical="center"/>
    </xf>
    <xf numFmtId="39" fontId="27" fillId="0" borderId="0" xfId="23" applyNumberFormat="1" applyFont="1" applyAlignment="1" applyProtection="1">
      <alignment horizontal="center" vertical="center"/>
      <protection locked="0"/>
    </xf>
    <xf numFmtId="39" fontId="27" fillId="0" borderId="6" xfId="23" applyNumberFormat="1" applyFont="1" applyBorder="1" applyAlignment="1" applyProtection="1">
      <alignment horizontal="center" vertical="center"/>
      <protection locked="0"/>
    </xf>
    <xf numFmtId="39" fontId="26" fillId="0" borderId="6" xfId="23" applyNumberFormat="1" applyFont="1" applyBorder="1" applyAlignment="1" applyProtection="1">
      <alignment horizontal="center" vertical="center"/>
    </xf>
    <xf numFmtId="39" fontId="26" fillId="0" borderId="17" xfId="23" applyNumberFormat="1" applyFont="1" applyBorder="1" applyAlignment="1" applyProtection="1">
      <alignment horizontal="center" vertical="center"/>
    </xf>
    <xf numFmtId="39" fontId="26" fillId="0" borderId="10" xfId="23" applyNumberFormat="1" applyFont="1" applyBorder="1" applyAlignment="1" applyProtection="1">
      <alignment horizontal="center" vertical="center"/>
    </xf>
    <xf numFmtId="0" fontId="26" fillId="0" borderId="0" xfId="1" applyFont="1" applyAlignment="1">
      <alignment vertical="center"/>
    </xf>
    <xf numFmtId="0" fontId="30" fillId="5" borderId="0" xfId="1" applyFont="1" applyFill="1" applyAlignment="1">
      <alignment vertical="center"/>
    </xf>
    <xf numFmtId="0" fontId="26" fillId="5" borderId="0" xfId="1" applyFont="1" applyFill="1" applyAlignment="1">
      <alignment vertical="center"/>
    </xf>
    <xf numFmtId="0" fontId="30" fillId="0" borderId="0" xfId="1" applyFont="1" applyAlignment="1">
      <alignment vertical="center"/>
    </xf>
    <xf numFmtId="0" fontId="30" fillId="2" borderId="0" xfId="1" applyFont="1" applyFill="1" applyAlignment="1">
      <alignment vertical="center"/>
    </xf>
    <xf numFmtId="0" fontId="26" fillId="2" borderId="0" xfId="1" applyFont="1" applyFill="1" applyAlignment="1">
      <alignment vertical="center"/>
    </xf>
    <xf numFmtId="0" fontId="28" fillId="0" borderId="0" xfId="1" applyFont="1" applyAlignment="1">
      <alignment vertical="center"/>
    </xf>
    <xf numFmtId="0" fontId="26" fillId="0" borderId="19" xfId="1" applyFont="1" applyBorder="1" applyAlignment="1">
      <alignment horizontal="center" vertical="center"/>
    </xf>
    <xf numFmtId="0" fontId="26" fillId="0" borderId="20" xfId="1" applyFont="1" applyBorder="1" applyAlignment="1">
      <alignment horizontal="center" vertical="center"/>
    </xf>
    <xf numFmtId="0" fontId="26" fillId="0" borderId="20" xfId="1" quotePrefix="1" applyFont="1" applyBorder="1" applyAlignment="1">
      <alignment horizontal="center" vertical="center"/>
    </xf>
    <xf numFmtId="0" fontId="26" fillId="0" borderId="21" xfId="1" applyFont="1" applyBorder="1" applyAlignment="1">
      <alignment horizontal="center" vertical="center"/>
    </xf>
    <xf numFmtId="0" fontId="26" fillId="0" borderId="0" xfId="1" applyFont="1" applyAlignment="1">
      <alignment horizontal="center" vertical="center"/>
    </xf>
    <xf numFmtId="0" fontId="26" fillId="0" borderId="22" xfId="1" applyFont="1" applyBorder="1" applyAlignment="1">
      <alignment horizontal="center" vertical="center"/>
    </xf>
    <xf numFmtId="0" fontId="26" fillId="0" borderId="23" xfId="1" applyFont="1" applyBorder="1" applyAlignment="1">
      <alignment horizontal="center" vertical="center"/>
    </xf>
    <xf numFmtId="0" fontId="26" fillId="0" borderId="0" xfId="1" applyFont="1" applyAlignment="1">
      <alignment horizontal="left" vertical="center"/>
    </xf>
    <xf numFmtId="0" fontId="32" fillId="0" borderId="0" xfId="1" applyFont="1" applyAlignment="1">
      <alignment horizontal="left" vertical="center"/>
    </xf>
    <xf numFmtId="1" fontId="32" fillId="0" borderId="2" xfId="1" applyNumberFormat="1" applyFont="1" applyBorder="1" applyAlignment="1">
      <alignment horizontal="center" vertical="center"/>
    </xf>
    <xf numFmtId="43" fontId="27" fillId="9" borderId="11" xfId="26" applyFont="1" applyFill="1" applyBorder="1" applyAlignment="1" applyProtection="1">
      <alignment horizontal="center" vertical="center"/>
      <protection locked="0"/>
    </xf>
    <xf numFmtId="0" fontId="32" fillId="0" borderId="0" xfId="1" applyFont="1" applyAlignment="1">
      <alignment horizontal="center" vertical="center"/>
    </xf>
    <xf numFmtId="39" fontId="27" fillId="10" borderId="4" xfId="1" applyNumberFormat="1" applyFont="1" applyFill="1" applyBorder="1" applyAlignment="1" applyProtection="1">
      <alignment horizontal="center" vertical="center"/>
      <protection locked="0"/>
    </xf>
    <xf numFmtId="39" fontId="32" fillId="0" borderId="0" xfId="1" quotePrefix="1" applyNumberFormat="1" applyFont="1" applyAlignment="1" applyProtection="1">
      <alignment horizontal="center" vertical="center"/>
    </xf>
    <xf numFmtId="39" fontId="26" fillId="0" borderId="0" xfId="1" applyNumberFormat="1" applyFont="1" applyAlignment="1" applyProtection="1">
      <alignment horizontal="center" vertical="center"/>
    </xf>
    <xf numFmtId="39" fontId="26" fillId="4" borderId="1" xfId="1" applyNumberFormat="1" applyFont="1" applyFill="1" applyBorder="1" applyAlignment="1" applyProtection="1">
      <alignment horizontal="center" vertical="center"/>
    </xf>
    <xf numFmtId="39" fontId="27" fillId="3" borderId="1" xfId="1" applyNumberFormat="1" applyFont="1" applyFill="1" applyBorder="1" applyAlignment="1" applyProtection="1">
      <alignment horizontal="center" vertical="center"/>
      <protection locked="0"/>
    </xf>
    <xf numFmtId="39" fontId="26" fillId="0" borderId="1" xfId="1" applyNumberFormat="1" applyFont="1" applyBorder="1" applyAlignment="1" applyProtection="1">
      <alignment horizontal="center" vertical="center"/>
    </xf>
    <xf numFmtId="39" fontId="27" fillId="9" borderId="1" xfId="1" applyNumberFormat="1" applyFont="1" applyFill="1" applyBorder="1" applyAlignment="1" applyProtection="1">
      <alignment horizontal="center" vertical="center"/>
      <protection locked="0"/>
    </xf>
    <xf numFmtId="39" fontId="27" fillId="0" borderId="0" xfId="1" applyNumberFormat="1" applyFont="1" applyAlignment="1" applyProtection="1">
      <alignment horizontal="center" vertical="center"/>
      <protection locked="0"/>
    </xf>
    <xf numFmtId="39" fontId="26" fillId="0" borderId="1" xfId="1" quotePrefix="1" applyNumberFormat="1" applyFont="1" applyBorder="1" applyAlignment="1" applyProtection="1">
      <alignment horizontal="center" vertical="center"/>
    </xf>
    <xf numFmtId="164" fontId="27" fillId="11" borderId="0" xfId="1" applyNumberFormat="1" applyFont="1" applyFill="1" applyAlignment="1" applyProtection="1">
      <alignment horizontal="center" vertical="center"/>
      <protection locked="0"/>
    </xf>
    <xf numFmtId="39" fontId="27" fillId="2" borderId="1" xfId="1" applyNumberFormat="1" applyFont="1" applyFill="1" applyBorder="1" applyAlignment="1" applyProtection="1">
      <alignment horizontal="center" vertical="center"/>
      <protection locked="0"/>
    </xf>
    <xf numFmtId="164" fontId="27" fillId="0" borderId="0" xfId="1" applyNumberFormat="1" applyFont="1" applyAlignment="1" applyProtection="1">
      <alignment horizontal="center" vertical="center"/>
      <protection locked="0"/>
    </xf>
    <xf numFmtId="39" fontId="26" fillId="0" borderId="5" xfId="1" applyNumberFormat="1" applyFont="1" applyBorder="1" applyAlignment="1" applyProtection="1">
      <alignment horizontal="center" vertical="center"/>
    </xf>
    <xf numFmtId="0" fontId="27" fillId="0" borderId="0" xfId="1" applyFont="1" applyAlignment="1" applyProtection="1">
      <alignment horizontal="center" vertical="center"/>
      <protection locked="0"/>
    </xf>
    <xf numFmtId="39" fontId="26" fillId="0" borderId="0" xfId="1" applyNumberFormat="1" applyFont="1" applyBorder="1" applyAlignment="1" applyProtection="1">
      <alignment horizontal="center" vertical="center"/>
    </xf>
    <xf numFmtId="39" fontId="27" fillId="0" borderId="0" xfId="1" applyNumberFormat="1" applyFont="1" applyBorder="1" applyAlignment="1" applyProtection="1">
      <alignment horizontal="center" vertical="center"/>
      <protection locked="0"/>
    </xf>
    <xf numFmtId="39" fontId="27" fillId="0" borderId="1" xfId="1" applyNumberFormat="1" applyFont="1" applyBorder="1" applyAlignment="1" applyProtection="1">
      <alignment horizontal="center" vertical="center"/>
      <protection locked="0"/>
    </xf>
    <xf numFmtId="39" fontId="26" fillId="0" borderId="10" xfId="1" applyNumberFormat="1" applyFont="1" applyBorder="1" applyAlignment="1" applyProtection="1">
      <alignment horizontal="center" vertical="center"/>
    </xf>
    <xf numFmtId="39" fontId="26" fillId="0" borderId="0" xfId="1" applyNumberFormat="1" applyFont="1" applyAlignment="1" applyProtection="1">
      <alignment horizontal="left" vertical="center"/>
    </xf>
    <xf numFmtId="39" fontId="26" fillId="0" borderId="0" xfId="1" quotePrefix="1" applyNumberFormat="1" applyFont="1" applyAlignment="1" applyProtection="1">
      <alignment horizontal="center" vertical="center"/>
    </xf>
    <xf numFmtId="0" fontId="26" fillId="0" borderId="0" xfId="1" quotePrefix="1" applyFont="1" applyAlignment="1">
      <alignment horizontal="left" vertical="center"/>
    </xf>
    <xf numFmtId="0" fontId="19" fillId="0" borderId="0" xfId="1" quotePrefix="1" applyFont="1" applyAlignment="1">
      <alignment horizontal="center" vertical="center" wrapText="1"/>
    </xf>
    <xf numFmtId="0" fontId="8" fillId="0" borderId="0" xfId="1" applyFont="1" applyAlignment="1">
      <alignment vertical="center" wrapText="1"/>
    </xf>
    <xf numFmtId="0" fontId="8" fillId="8" borderId="0" xfId="1" applyFont="1" applyFill="1" applyAlignment="1">
      <alignment vertical="center" wrapText="1"/>
    </xf>
    <xf numFmtId="0" fontId="8" fillId="3" borderId="0" xfId="1" applyFont="1" applyFill="1" applyAlignment="1">
      <alignment horizontal="left" vertical="center" wrapText="1"/>
    </xf>
    <xf numFmtId="0" fontId="8" fillId="3" borderId="0" xfId="1" applyFont="1" applyFill="1" applyAlignment="1">
      <alignment vertical="center" wrapText="1"/>
    </xf>
    <xf numFmtId="0" fontId="8" fillId="7" borderId="0" xfId="1" applyFont="1" applyFill="1" applyBorder="1" applyAlignment="1">
      <alignment vertical="center" wrapText="1"/>
    </xf>
    <xf numFmtId="0" fontId="26" fillId="0" borderId="0" xfId="1" applyFont="1" applyAlignment="1">
      <alignment horizontal="left" vertical="center" wrapText="1"/>
    </xf>
    <xf numFmtId="0" fontId="32" fillId="0" borderId="18" xfId="1" applyFont="1" applyFill="1" applyBorder="1" applyAlignment="1">
      <alignment horizontal="center" vertical="center" wrapText="1"/>
    </xf>
    <xf numFmtId="0" fontId="30" fillId="9" borderId="0" xfId="1" applyFont="1" applyFill="1" applyBorder="1" applyAlignment="1">
      <alignment vertical="center" wrapText="1"/>
    </xf>
    <xf numFmtId="0" fontId="26" fillId="9" borderId="0" xfId="1" applyFont="1" applyFill="1" applyBorder="1" applyAlignment="1">
      <alignment vertical="center" wrapText="1"/>
    </xf>
    <xf numFmtId="0" fontId="32" fillId="7" borderId="0" xfId="1" applyFont="1" applyFill="1" applyAlignment="1">
      <alignment horizontal="left" vertical="center" wrapText="1"/>
    </xf>
    <xf numFmtId="0" fontId="32" fillId="7" borderId="0" xfId="1" applyFont="1" applyFill="1" applyBorder="1" applyAlignment="1">
      <alignment horizontal="left" vertical="center" wrapText="1"/>
    </xf>
    <xf numFmtId="0" fontId="28" fillId="0" borderId="0" xfId="1" quotePrefix="1" applyFont="1" applyAlignment="1">
      <alignment horizontal="center" vertical="center" wrapText="1"/>
    </xf>
    <xf numFmtId="0" fontId="29" fillId="0" borderId="0" xfId="1" applyFont="1" applyAlignment="1">
      <alignment horizontal="center" vertical="center"/>
    </xf>
    <xf numFmtId="0" fontId="30" fillId="0" borderId="0" xfId="1" applyFont="1" applyAlignment="1">
      <alignment vertical="center" wrapText="1"/>
    </xf>
    <xf numFmtId="0" fontId="31" fillId="0" borderId="0" xfId="1" applyFont="1" applyAlignment="1">
      <alignment horizontal="center" vertical="center"/>
    </xf>
    <xf numFmtId="0" fontId="30" fillId="10" borderId="0" xfId="1" applyFont="1" applyFill="1" applyAlignment="1">
      <alignment vertical="center" wrapText="1"/>
    </xf>
    <xf numFmtId="0" fontId="26" fillId="10" borderId="0" xfId="1" applyFont="1" applyFill="1" applyAlignment="1">
      <alignment vertical="center" wrapText="1"/>
    </xf>
    <xf numFmtId="0" fontId="30" fillId="3" borderId="0" xfId="1" applyFont="1" applyFill="1" applyAlignment="1">
      <alignment horizontal="left" vertical="center" wrapText="1"/>
    </xf>
    <xf numFmtId="0" fontId="26" fillId="3" borderId="0" xfId="1" applyFont="1" applyFill="1" applyAlignment="1">
      <alignment vertical="center" wrapText="1"/>
    </xf>
    <xf numFmtId="0" fontId="26" fillId="0" borderId="0" xfId="23" applyFont="1" applyAlignment="1">
      <alignment horizontal="left" vertical="center"/>
    </xf>
    <xf numFmtId="39" fontId="8" fillId="0" borderId="0" xfId="23" applyNumberFormat="1" applyFont="1" applyAlignment="1">
      <alignment vertical="center"/>
    </xf>
    <xf numFmtId="0" fontId="8" fillId="9" borderId="0" xfId="1" applyFont="1" applyFill="1" applyAlignment="1">
      <alignment horizontal="left" vertical="center"/>
    </xf>
    <xf numFmtId="0" fontId="9" fillId="9" borderId="0" xfId="1" applyFont="1" applyFill="1" applyAlignment="1">
      <alignment horizontal="center" vertical="center"/>
    </xf>
    <xf numFmtId="0" fontId="8" fillId="9" borderId="0" xfId="1" applyFont="1" applyFill="1" applyAlignment="1">
      <alignment horizontal="center" vertical="center"/>
    </xf>
    <xf numFmtId="39" fontId="21" fillId="9" borderId="4" xfId="1" applyNumberFormat="1" applyFont="1" applyFill="1" applyBorder="1" applyAlignment="1" applyProtection="1">
      <alignment horizontal="center" vertical="center"/>
      <protection locked="0"/>
    </xf>
    <xf numFmtId="39" fontId="9" fillId="9" borderId="0" xfId="1" quotePrefix="1" applyNumberFormat="1" applyFont="1" applyFill="1" applyAlignment="1" applyProtection="1">
      <alignment horizontal="center" vertical="center"/>
    </xf>
    <xf numFmtId="39" fontId="8" fillId="9" borderId="0" xfId="1" applyNumberFormat="1" applyFont="1" applyFill="1" applyAlignment="1" applyProtection="1">
      <alignment horizontal="center" vertical="center"/>
    </xf>
    <xf numFmtId="39" fontId="8" fillId="9" borderId="1" xfId="1" applyNumberFormat="1" applyFont="1" applyFill="1" applyBorder="1" applyAlignment="1" applyProtection="1">
      <alignment horizontal="center" vertical="center"/>
    </xf>
    <xf numFmtId="39" fontId="21" fillId="9" borderId="1" xfId="1" applyNumberFormat="1" applyFont="1" applyFill="1" applyBorder="1" applyAlignment="1" applyProtection="1">
      <alignment horizontal="center" vertical="center"/>
      <protection locked="0"/>
    </xf>
    <xf numFmtId="39" fontId="8" fillId="9" borderId="0" xfId="1" applyNumberFormat="1" applyFont="1" applyFill="1" applyAlignment="1" applyProtection="1">
      <alignment horizontal="left" vertical="center"/>
    </xf>
    <xf numFmtId="0" fontId="8" fillId="12" borderId="0" xfId="1" applyFont="1" applyFill="1" applyAlignment="1">
      <alignment horizontal="center" vertical="center"/>
    </xf>
    <xf numFmtId="39" fontId="8" fillId="12" borderId="10" xfId="1" applyNumberFormat="1" applyFont="1" applyFill="1" applyBorder="1" applyAlignment="1" applyProtection="1">
      <alignment horizontal="center" vertical="center"/>
    </xf>
    <xf numFmtId="39" fontId="8" fillId="0" borderId="10" xfId="1" applyNumberFormat="1" applyFont="1" applyFill="1" applyBorder="1" applyAlignment="1" applyProtection="1">
      <alignment horizontal="center" vertical="center"/>
    </xf>
    <xf numFmtId="0" fontId="8" fillId="13" borderId="0" xfId="1" applyFont="1" applyFill="1" applyAlignment="1">
      <alignment horizontal="center" vertical="center"/>
    </xf>
    <xf numFmtId="39" fontId="8" fillId="13" borderId="0" xfId="1" applyNumberFormat="1" applyFont="1" applyFill="1" applyAlignment="1" applyProtection="1">
      <alignment horizontal="center" vertical="center"/>
    </xf>
    <xf numFmtId="39" fontId="8" fillId="13" borderId="1" xfId="1" applyNumberFormat="1" applyFont="1" applyFill="1" applyBorder="1" applyAlignment="1" applyProtection="1">
      <alignment horizontal="center" vertical="center"/>
    </xf>
    <xf numFmtId="39" fontId="8" fillId="13" borderId="0" xfId="1" applyNumberFormat="1" applyFont="1" applyFill="1" applyAlignment="1" applyProtection="1">
      <alignment horizontal="left" vertical="center"/>
    </xf>
    <xf numFmtId="39" fontId="8" fillId="13" borderId="1" xfId="1" quotePrefix="1" applyNumberFormat="1" applyFont="1" applyFill="1" applyBorder="1" applyAlignment="1" applyProtection="1">
      <alignment horizontal="center" vertical="center"/>
    </xf>
    <xf numFmtId="0" fontId="26" fillId="9" borderId="0" xfId="1" applyFont="1" applyFill="1" applyAlignment="1">
      <alignment horizontal="left" vertical="center"/>
    </xf>
    <xf numFmtId="0" fontId="32" fillId="9" borderId="0" xfId="1" applyFont="1" applyFill="1" applyAlignment="1">
      <alignment horizontal="center" vertical="center"/>
    </xf>
    <xf numFmtId="0" fontId="26" fillId="9" borderId="0" xfId="1" applyFont="1" applyFill="1" applyAlignment="1">
      <alignment horizontal="center" vertical="center"/>
    </xf>
    <xf numFmtId="39" fontId="27" fillId="9" borderId="4" xfId="1" applyNumberFormat="1" applyFont="1" applyFill="1" applyBorder="1" applyAlignment="1" applyProtection="1">
      <alignment horizontal="center" vertical="center"/>
      <protection locked="0"/>
    </xf>
    <xf numFmtId="39" fontId="32" fillId="9" borderId="0" xfId="1" quotePrefix="1" applyNumberFormat="1" applyFont="1" applyFill="1" applyAlignment="1" applyProtection="1">
      <alignment horizontal="center" vertical="center"/>
    </xf>
    <xf numFmtId="39" fontId="26" fillId="9" borderId="0" xfId="1" applyNumberFormat="1" applyFont="1" applyFill="1" applyAlignment="1" applyProtection="1">
      <alignment horizontal="center" vertical="center"/>
    </xf>
    <xf numFmtId="39" fontId="26" fillId="9" borderId="1" xfId="1" applyNumberFormat="1" applyFont="1" applyFill="1" applyBorder="1" applyAlignment="1" applyProtection="1">
      <alignment horizontal="center" vertical="center"/>
    </xf>
    <xf numFmtId="39" fontId="26" fillId="9" borderId="0" xfId="1" applyNumberFormat="1" applyFont="1" applyFill="1" applyAlignment="1" applyProtection="1">
      <alignment horizontal="left" vertical="center"/>
    </xf>
    <xf numFmtId="39" fontId="26" fillId="12" borderId="10" xfId="1" applyNumberFormat="1" applyFont="1" applyFill="1" applyBorder="1" applyAlignment="1" applyProtection="1">
      <alignment horizontal="center" vertical="center"/>
    </xf>
    <xf numFmtId="39" fontId="26" fillId="13" borderId="0" xfId="1" applyNumberFormat="1" applyFont="1" applyFill="1" applyAlignment="1" applyProtection="1">
      <alignment horizontal="left" vertical="center"/>
    </xf>
    <xf numFmtId="39" fontId="26" fillId="13" borderId="0" xfId="1" applyNumberFormat="1" applyFont="1" applyFill="1" applyAlignment="1" applyProtection="1">
      <alignment horizontal="center" vertical="center"/>
    </xf>
    <xf numFmtId="39" fontId="26" fillId="13" borderId="1" xfId="1" applyNumberFormat="1" applyFont="1" applyFill="1" applyBorder="1" applyAlignment="1" applyProtection="1">
      <alignment horizontal="center" vertical="center"/>
    </xf>
    <xf numFmtId="39" fontId="26" fillId="13" borderId="1" xfId="1" quotePrefix="1" applyNumberFormat="1" applyFont="1" applyFill="1" applyBorder="1" applyAlignment="1" applyProtection="1">
      <alignment horizontal="center" vertical="center"/>
    </xf>
    <xf numFmtId="0" fontId="8" fillId="9" borderId="0" xfId="23" applyFont="1" applyFill="1" applyAlignment="1">
      <alignment horizontal="center" vertical="center"/>
    </xf>
    <xf numFmtId="39" fontId="21" fillId="9" borderId="1" xfId="23" applyNumberFormat="1" applyFont="1" applyFill="1" applyBorder="1" applyAlignment="1" applyProtection="1">
      <alignment horizontal="center" vertical="center"/>
      <protection locked="0"/>
    </xf>
    <xf numFmtId="39" fontId="8" fillId="9" borderId="0" xfId="23" applyNumberFormat="1" applyFont="1" applyFill="1" applyAlignment="1" applyProtection="1">
      <alignment horizontal="center" vertical="center"/>
    </xf>
    <xf numFmtId="39" fontId="8" fillId="9" borderId="1" xfId="23" applyNumberFormat="1" applyFont="1" applyFill="1" applyBorder="1" applyAlignment="1" applyProtection="1">
      <alignment horizontal="center" vertical="center"/>
    </xf>
    <xf numFmtId="39" fontId="8" fillId="13" borderId="0" xfId="23" applyNumberFormat="1" applyFont="1" applyFill="1" applyAlignment="1" applyProtection="1">
      <alignment horizontal="center" vertical="center"/>
    </xf>
    <xf numFmtId="39" fontId="8" fillId="13" borderId="1" xfId="23" applyNumberFormat="1" applyFont="1" applyFill="1" applyBorder="1" applyAlignment="1" applyProtection="1">
      <alignment horizontal="center" vertical="center"/>
    </xf>
    <xf numFmtId="39" fontId="8" fillId="12" borderId="10" xfId="23" applyNumberFormat="1" applyFont="1" applyFill="1" applyBorder="1" applyAlignment="1" applyProtection="1">
      <alignment horizontal="center" vertical="center"/>
    </xf>
    <xf numFmtId="0" fontId="26" fillId="9" borderId="0" xfId="23" applyFont="1" applyFill="1" applyAlignment="1">
      <alignment horizontal="center" vertical="center"/>
    </xf>
    <xf numFmtId="39" fontId="27" fillId="9" borderId="1" xfId="23" applyNumberFormat="1" applyFont="1" applyFill="1" applyBorder="1" applyAlignment="1" applyProtection="1">
      <alignment horizontal="center" vertical="center"/>
      <protection locked="0"/>
    </xf>
    <xf numFmtId="39" fontId="26" fillId="9" borderId="0" xfId="23" applyNumberFormat="1" applyFont="1" applyFill="1" applyAlignment="1" applyProtection="1">
      <alignment horizontal="center" vertical="center"/>
    </xf>
    <xf numFmtId="39" fontId="26" fillId="9" borderId="1" xfId="23" applyNumberFormat="1" applyFont="1" applyFill="1" applyBorder="1" applyAlignment="1" applyProtection="1">
      <alignment horizontal="center" vertical="center"/>
    </xf>
    <xf numFmtId="39" fontId="26" fillId="13" borderId="0" xfId="23" applyNumberFormat="1" applyFont="1" applyFill="1" applyAlignment="1" applyProtection="1">
      <alignment horizontal="center" vertical="center"/>
    </xf>
    <xf numFmtId="39" fontId="26" fillId="13" borderId="1" xfId="23" applyNumberFormat="1" applyFont="1" applyFill="1" applyBorder="1" applyAlignment="1" applyProtection="1">
      <alignment horizontal="center" vertical="center"/>
    </xf>
    <xf numFmtId="39" fontId="26" fillId="12" borderId="10" xfId="23" applyNumberFormat="1" applyFont="1" applyFill="1" applyBorder="1" applyAlignment="1" applyProtection="1">
      <alignment horizontal="center" vertical="center"/>
    </xf>
  </cellXfs>
  <cellStyles count="156">
    <cellStyle name="Comma 2" xfId="3"/>
    <cellStyle name="Comma 2 2" xfId="12"/>
    <cellStyle name="Comma 3" xfId="4"/>
    <cellStyle name="Comma 4" xfId="13"/>
    <cellStyle name="Comma 5" xfId="26"/>
    <cellStyle name="Comma 5 2" xfId="38"/>
    <cellStyle name="Comma 5 3" xfId="69"/>
    <cellStyle name="Comma 5 4" xfId="79"/>
    <cellStyle name="Comma 6" xfId="34"/>
    <cellStyle name="Currency 2" xfId="2"/>
    <cellStyle name="Currency 2 2" xfId="14"/>
    <cellStyle name="Currency 2 3" xfId="28"/>
    <cellStyle name="Currency 2 4" xfId="80"/>
    <cellStyle name="Currency 3" xfId="52"/>
    <cellStyle name="Currency 4" xfId="81"/>
    <cellStyle name="Currency 5" xfId="82"/>
    <cellStyle name="Currency 5 2" xfId="83"/>
    <cellStyle name="Currency 6" xfId="84"/>
    <cellStyle name="Currency 7" xfId="85"/>
    <cellStyle name="Hyperlink 2" xfId="49"/>
    <cellStyle name="Hyperlink 3" xfId="86"/>
    <cellStyle name="Hyperlink 4" xfId="87"/>
    <cellStyle name="Normal" xfId="0" builtinId="0"/>
    <cellStyle name="Normal 10" xfId="43"/>
    <cellStyle name="Normal 10 2" xfId="59"/>
    <cellStyle name="Normal 10 3" xfId="51"/>
    <cellStyle name="Normal 11" xfId="33"/>
    <cellStyle name="Normal 11 2" xfId="44"/>
    <cellStyle name="Normal 11 2 2" xfId="62"/>
    <cellStyle name="Normal 11 2 3" xfId="55"/>
    <cellStyle name="Normal 11 2 3 2" xfId="75"/>
    <cellStyle name="Normal 11 2 4" xfId="88"/>
    <cellStyle name="Normal 11 2 5" xfId="89"/>
    <cellStyle name="Normal 11 3" xfId="60"/>
    <cellStyle name="Normal 11 3 2" xfId="90"/>
    <cellStyle name="Normal 11 4" xfId="67"/>
    <cellStyle name="Normal 11 5" xfId="91"/>
    <cellStyle name="Normal 11 5 2" xfId="92"/>
    <cellStyle name="Normal 11 6" xfId="93"/>
    <cellStyle name="Normal 11 6 2" xfId="94"/>
    <cellStyle name="Normal 11 7" xfId="95"/>
    <cellStyle name="Normal 11 8" xfId="96"/>
    <cellStyle name="Normal 12" xfId="45"/>
    <cellStyle name="Normal 12 2" xfId="63"/>
    <cellStyle name="Normal 12 2 2" xfId="97"/>
    <cellStyle name="Normal 12 2 3" xfId="98"/>
    <cellStyle name="Normal 12 3" xfId="73"/>
    <cellStyle name="Normal 12 3 2" xfId="99"/>
    <cellStyle name="Normal 12 3 3" xfId="100"/>
    <cellStyle name="Normal 12 4" xfId="56"/>
    <cellStyle name="Normal 12 4 2" xfId="76"/>
    <cellStyle name="Normal 12 5" xfId="101"/>
    <cellStyle name="Normal 12 6" xfId="102"/>
    <cellStyle name="Normal 13" xfId="53"/>
    <cellStyle name="Normal 13 2" xfId="64"/>
    <cellStyle name="Normal 13 2 2" xfId="103"/>
    <cellStyle name="Normal 13 2 3" xfId="104"/>
    <cellStyle name="Normal 13 3" xfId="72"/>
    <cellStyle name="Normal 13 3 2" xfId="105"/>
    <cellStyle name="Normal 13 3 3" xfId="106"/>
    <cellStyle name="Normal 13 4" xfId="107"/>
    <cellStyle name="Normal 13 4 2" xfId="108"/>
    <cellStyle name="Normal 13 5" xfId="109"/>
    <cellStyle name="Normal 13 5 2" xfId="110"/>
    <cellStyle name="Normal 13 6" xfId="111"/>
    <cellStyle name="Normal 13 7" xfId="112"/>
    <cellStyle name="Normal 14" xfId="46"/>
    <cellStyle name="Normal 14 2" xfId="65"/>
    <cellStyle name="Normal 14 2 2" xfId="113"/>
    <cellStyle name="Normal 14 2 3" xfId="114"/>
    <cellStyle name="Normal 14 3" xfId="70"/>
    <cellStyle name="Normal 14 3 2" xfId="115"/>
    <cellStyle name="Normal 14 3 3" xfId="116"/>
    <cellStyle name="Normal 14 4" xfId="117"/>
    <cellStyle name="Normal 14 4 2" xfId="118"/>
    <cellStyle name="Normal 14 5" xfId="119"/>
    <cellStyle name="Normal 14 5 2" xfId="120"/>
    <cellStyle name="Normal 14 6" xfId="121"/>
    <cellStyle name="Normal 14 7" xfId="122"/>
    <cellStyle name="Normal 15" xfId="68"/>
    <cellStyle name="Normal 16" xfId="66"/>
    <cellStyle name="Normal 17" xfId="74"/>
    <cellStyle name="Normal 17 2" xfId="77"/>
    <cellStyle name="Normal 17 2 2" xfId="123"/>
    <cellStyle name="Normal 17 2 2 2" xfId="124"/>
    <cellStyle name="Normal 17 2 3" xfId="125"/>
    <cellStyle name="Normal 17 2 4" xfId="126"/>
    <cellStyle name="Normal 17 3" xfId="127"/>
    <cellStyle name="Normal 17 3 2" xfId="128"/>
    <cellStyle name="Normal 17 3 2 2" xfId="129"/>
    <cellStyle name="Normal 17 3 3" xfId="130"/>
    <cellStyle name="Normal 17 3 4" xfId="131"/>
    <cellStyle name="Normal 17 4" xfId="132"/>
    <cellStyle name="Normal 17 5" xfId="133"/>
    <cellStyle name="Normal 17 5 2" xfId="134"/>
    <cellStyle name="Normal 17 6" xfId="135"/>
    <cellStyle name="Normal 17 6 2" xfId="136"/>
    <cellStyle name="Normal 18" xfId="78"/>
    <cellStyle name="Normal 18 2" xfId="137"/>
    <cellStyle name="Normal 18 3" xfId="138"/>
    <cellStyle name="Normal 19" xfId="139"/>
    <cellStyle name="Normal 19 2" xfId="140"/>
    <cellStyle name="Normal 19 2 2" xfId="141"/>
    <cellStyle name="Normal 2" xfId="1"/>
    <cellStyle name="Normal 2 2" xfId="11"/>
    <cellStyle name="Normal 2 2 2" xfId="29"/>
    <cellStyle name="Normal 2 2 3" xfId="47"/>
    <cellStyle name="Normal 2 2 3 2" xfId="71"/>
    <cellStyle name="Normal 2 2 3 3" xfId="142"/>
    <cellStyle name="Normal 2 2 3 3 2" xfId="143"/>
    <cellStyle name="Normal 2 2 3 4" xfId="144"/>
    <cellStyle name="Normal 2 2 3 5" xfId="145"/>
    <cellStyle name="Normal 2 3" xfId="23"/>
    <cellStyle name="Normal 2 3 2" xfId="30"/>
    <cellStyle name="Normal 2 4" xfId="39"/>
    <cellStyle name="Normal 2 4 2" xfId="57"/>
    <cellStyle name="Normal 2 4 3" xfId="50"/>
    <cellStyle name="Normal 2 5" xfId="36"/>
    <cellStyle name="Normal 2 6" xfId="146"/>
    <cellStyle name="Normal 20" xfId="147"/>
    <cellStyle name="Normal 3" xfId="5"/>
    <cellStyle name="Normal 3 2" xfId="15"/>
    <cellStyle name="Normal 3 2 2" xfId="24"/>
    <cellStyle name="Normal 3 2 3" xfId="148"/>
    <cellStyle name="Normal 3 3" xfId="16"/>
    <cellStyle name="Normal 3 4" xfId="48"/>
    <cellStyle name="Normal 3 4 2" xfId="61"/>
    <cellStyle name="Normal 3 4 3" xfId="149"/>
    <cellStyle name="Normal 3_70-550 Reg Z ARM Change Notice" xfId="17"/>
    <cellStyle name="Normal 4" xfId="6"/>
    <cellStyle name="Normal 4 2" xfId="18"/>
    <cellStyle name="Normal 4 3" xfId="40"/>
    <cellStyle name="Normal 4 4" xfId="37"/>
    <cellStyle name="Normal 4_70-550 Reg Z ARM Change Notice" xfId="19"/>
    <cellStyle name="Normal 5" xfId="7"/>
    <cellStyle name="Normal 5 2" xfId="25"/>
    <cellStyle name="Normal 5 3" xfId="31"/>
    <cellStyle name="Normal 5 3 2" xfId="150"/>
    <cellStyle name="Normal 5 4" xfId="151"/>
    <cellStyle name="Normal 6" xfId="10"/>
    <cellStyle name="Normal 6 2" xfId="32"/>
    <cellStyle name="Normal 7" xfId="22"/>
    <cellStyle name="Normal 7 2" xfId="41"/>
    <cellStyle name="Normal 8" xfId="9"/>
    <cellStyle name="Normal 9" xfId="27"/>
    <cellStyle name="Normal 9 2" xfId="58"/>
    <cellStyle name="Normal 9 3" xfId="54"/>
    <cellStyle name="Percent 2" xfId="8"/>
    <cellStyle name="Percent 2 2" xfId="20"/>
    <cellStyle name="Percent 3" xfId="21"/>
    <cellStyle name="Percent 4" xfId="42"/>
    <cellStyle name="Percent 5" xfId="35"/>
    <cellStyle name="Percent 6" xfId="152"/>
    <cellStyle name="Percent 7" xfId="153"/>
    <cellStyle name="Percent 8" xfId="154"/>
    <cellStyle name="Percent 9" xfId="155"/>
  </cellStyles>
  <dxfs count="0"/>
  <tableStyles count="0" defaultTableStyle="TableStyleMedium9" defaultPivotStyle="PivotStyleLight16"/>
  <colors>
    <mruColors>
      <color rgb="FFFFFF99"/>
      <color rgb="FF0000FF"/>
      <color rgb="FF66FFFF"/>
      <color rgb="FF00CCFF"/>
      <color rgb="FF99FF99"/>
      <color rgb="FFFFCCCC"/>
      <color rgb="FF99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0</xdr:col>
      <xdr:colOff>295275</xdr:colOff>
      <xdr:row>5</xdr:row>
      <xdr:rowOff>47625</xdr:rowOff>
    </xdr:from>
    <xdr:to>
      <xdr:col>4</xdr:col>
      <xdr:colOff>342900</xdr:colOff>
      <xdr:row>5</xdr:row>
      <xdr:rowOff>304800</xdr:rowOff>
    </xdr:to>
    <xdr:sp macro="" textlink="">
      <xdr:nvSpPr>
        <xdr:cNvPr id="2" name="TextBox 1"/>
        <xdr:cNvSpPr txBox="1"/>
      </xdr:nvSpPr>
      <xdr:spPr>
        <a:xfrm>
          <a:off x="295275" y="1914525"/>
          <a:ext cx="3491865" cy="2571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solidFill>
                <a:sysClr val="windowText" lastClr="000000"/>
              </a:solidFill>
              <a:latin typeface="Arial" panose="020B0604020202020204" pitchFamily="34" charset="0"/>
              <a:cs typeface="Arial" panose="020B0604020202020204" pitchFamily="34" charset="0"/>
            </a:rPr>
            <a:t>When conducting Annual Testing &amp; Projection, add step 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295275</xdr:colOff>
      <xdr:row>5</xdr:row>
      <xdr:rowOff>47625</xdr:rowOff>
    </xdr:from>
    <xdr:to>
      <xdr:col>4</xdr:col>
      <xdr:colOff>342900</xdr:colOff>
      <xdr:row>5</xdr:row>
      <xdr:rowOff>304800</xdr:rowOff>
    </xdr:to>
    <xdr:sp macro="" textlink="">
      <xdr:nvSpPr>
        <xdr:cNvPr id="2" name="TextBox 1"/>
        <xdr:cNvSpPr txBox="1"/>
      </xdr:nvSpPr>
      <xdr:spPr>
        <a:xfrm>
          <a:off x="295275" y="1790700"/>
          <a:ext cx="3495675" cy="2571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solidFill>
                <a:sysClr val="windowText" lastClr="000000"/>
              </a:solidFill>
              <a:latin typeface="Arial" panose="020B0604020202020204" pitchFamily="34" charset="0"/>
              <a:cs typeface="Arial" panose="020B0604020202020204" pitchFamily="34" charset="0"/>
            </a:rPr>
            <a:t>When conducting Annual Testing &amp; Projection, add step 6.</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5</xdr:row>
      <xdr:rowOff>47625</xdr:rowOff>
    </xdr:from>
    <xdr:to>
      <xdr:col>4</xdr:col>
      <xdr:colOff>342900</xdr:colOff>
      <xdr:row>5</xdr:row>
      <xdr:rowOff>304800</xdr:rowOff>
    </xdr:to>
    <xdr:sp macro="" textlink="">
      <xdr:nvSpPr>
        <xdr:cNvPr id="2" name="TextBox 1"/>
        <xdr:cNvSpPr txBox="1"/>
      </xdr:nvSpPr>
      <xdr:spPr>
        <a:xfrm>
          <a:off x="295275" y="1914525"/>
          <a:ext cx="3491865" cy="2571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solidFill>
                <a:sysClr val="windowText" lastClr="000000"/>
              </a:solidFill>
              <a:latin typeface="Arial" panose="020B0604020202020204" pitchFamily="34" charset="0"/>
              <a:cs typeface="Arial" panose="020B0604020202020204" pitchFamily="34" charset="0"/>
            </a:rPr>
            <a:t>When conducting Annual Testing &amp; Projection, add step 6.</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295275</xdr:colOff>
      <xdr:row>5</xdr:row>
      <xdr:rowOff>47625</xdr:rowOff>
    </xdr:from>
    <xdr:to>
      <xdr:col>4</xdr:col>
      <xdr:colOff>342900</xdr:colOff>
      <xdr:row>5</xdr:row>
      <xdr:rowOff>304800</xdr:rowOff>
    </xdr:to>
    <xdr:sp macro="" textlink="">
      <xdr:nvSpPr>
        <xdr:cNvPr id="2" name="TextBox 1"/>
        <xdr:cNvSpPr txBox="1"/>
      </xdr:nvSpPr>
      <xdr:spPr>
        <a:xfrm>
          <a:off x="295275" y="1914525"/>
          <a:ext cx="3491865" cy="2571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solidFill>
                <a:sysClr val="windowText" lastClr="000000"/>
              </a:solidFill>
              <a:latin typeface="Arial" panose="020B0604020202020204" pitchFamily="34" charset="0"/>
              <a:cs typeface="Arial" panose="020B0604020202020204" pitchFamily="34" charset="0"/>
            </a:rPr>
            <a:t>When conducting Annual Testing &amp; Projection, add step 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428626</xdr:colOff>
      <xdr:row>5</xdr:row>
      <xdr:rowOff>66674</xdr:rowOff>
    </xdr:from>
    <xdr:to>
      <xdr:col>4</xdr:col>
      <xdr:colOff>533400</xdr:colOff>
      <xdr:row>5</xdr:row>
      <xdr:rowOff>323849</xdr:rowOff>
    </xdr:to>
    <xdr:sp macro="" textlink="">
      <xdr:nvSpPr>
        <xdr:cNvPr id="2" name="TextBox 1"/>
        <xdr:cNvSpPr txBox="1"/>
      </xdr:nvSpPr>
      <xdr:spPr>
        <a:xfrm>
          <a:off x="428626" y="1209674"/>
          <a:ext cx="3762374" cy="1619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solidFill>
                <a:schemeClr val="dk1"/>
              </a:solidFill>
              <a:effectLst/>
              <a:latin typeface="Arial" panose="020B0604020202020204" pitchFamily="34" charset="0"/>
              <a:ea typeface="+mn-ea"/>
              <a:cs typeface="Arial" panose="020B0604020202020204" pitchFamily="34" charset="0"/>
            </a:rPr>
            <a:t>When conducting Annual Testing &amp; Projection, add step 6.</a:t>
          </a:r>
          <a:endParaRPr lang="en-US" sz="1000">
            <a:effectLst/>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428626</xdr:colOff>
      <xdr:row>5</xdr:row>
      <xdr:rowOff>66674</xdr:rowOff>
    </xdr:from>
    <xdr:to>
      <xdr:col>4</xdr:col>
      <xdr:colOff>533400</xdr:colOff>
      <xdr:row>5</xdr:row>
      <xdr:rowOff>323849</xdr:rowOff>
    </xdr:to>
    <xdr:sp macro="" textlink="">
      <xdr:nvSpPr>
        <xdr:cNvPr id="2" name="TextBox 1"/>
        <xdr:cNvSpPr txBox="1"/>
      </xdr:nvSpPr>
      <xdr:spPr>
        <a:xfrm>
          <a:off x="428626" y="1209674"/>
          <a:ext cx="3762374" cy="1619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When conducting Annual Testing &amp; Projection, add step 6.</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295276</xdr:colOff>
      <xdr:row>5</xdr:row>
      <xdr:rowOff>104774</xdr:rowOff>
    </xdr:from>
    <xdr:to>
      <xdr:col>4</xdr:col>
      <xdr:colOff>590551</xdr:colOff>
      <xdr:row>5</xdr:row>
      <xdr:rowOff>361949</xdr:rowOff>
    </xdr:to>
    <xdr:sp macro="" textlink="">
      <xdr:nvSpPr>
        <xdr:cNvPr id="2" name="TextBox 1"/>
        <xdr:cNvSpPr txBox="1"/>
      </xdr:nvSpPr>
      <xdr:spPr>
        <a:xfrm>
          <a:off x="295276" y="1771649"/>
          <a:ext cx="3733800" cy="2571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latin typeface="Arial" panose="020B0604020202020204" pitchFamily="34" charset="0"/>
              <a:cs typeface="Arial" panose="020B0604020202020204" pitchFamily="34" charset="0"/>
            </a:rPr>
            <a:t>When conducting Annual Testing &amp; Projection, add step 6.</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5</xdr:row>
      <xdr:rowOff>114300</xdr:rowOff>
    </xdr:from>
    <xdr:to>
      <xdr:col>3</xdr:col>
      <xdr:colOff>704850</xdr:colOff>
      <xdr:row>5</xdr:row>
      <xdr:rowOff>371475</xdr:rowOff>
    </xdr:to>
    <xdr:sp macro="" textlink="">
      <xdr:nvSpPr>
        <xdr:cNvPr id="2" name="TextBox 1"/>
        <xdr:cNvSpPr txBox="1"/>
      </xdr:nvSpPr>
      <xdr:spPr>
        <a:xfrm>
          <a:off x="104775" y="1762125"/>
          <a:ext cx="3533775" cy="2571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latin typeface="Arial" panose="020B0604020202020204" pitchFamily="34" charset="0"/>
              <a:cs typeface="Arial" panose="020B0604020202020204" pitchFamily="34" charset="0"/>
            </a:rPr>
            <a:t>When conducting Annual Testing &amp; Projection, add step 6.</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39461</xdr:colOff>
      <xdr:row>0</xdr:row>
      <xdr:rowOff>27946</xdr:rowOff>
    </xdr:from>
    <xdr:to>
      <xdr:col>6</xdr:col>
      <xdr:colOff>809625</xdr:colOff>
      <xdr:row>36</xdr:row>
      <xdr:rowOff>176894</xdr:rowOff>
    </xdr:to>
    <xdr:pic>
      <xdr:nvPicPr>
        <xdr:cNvPr id="5" name="Picture 4"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461" y="27946"/>
          <a:ext cx="5970814" cy="83785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RID%20test%20scenarios%20cal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 Consumer RE Lending Comments"/>
      <sheetName val="5-100 Document Review-TRID"/>
      <sheetName val="In 5 Years Calc"/>
      <sheetName val="PMI Calculations (1R)"/>
      <sheetName val="TIP and Total of Payments"/>
      <sheetName val="Actual-365 1R and 39R"/>
      <sheetName val="Am Sched Actual-365 2R Bi-mthly"/>
      <sheetName val=" Actual-365 3R bi-wkly"/>
      <sheetName val="actual 365 semi-mo 4R"/>
      <sheetName val="Actual-365 LY 6R"/>
      <sheetName val="Actual-365 BI-mo LY 7R"/>
      <sheetName val="Actual-365 8R bi-wk LY"/>
      <sheetName val=" Actual 365 semi-mo LY 9R"/>
      <sheetName val="Actual-360 11R"/>
      <sheetName val="Actual-360 Bi-mo 12R"/>
      <sheetName val=" Actual-360 bi-wkly 13R"/>
      <sheetName val=" Actual 360 semi-mo 14R"/>
      <sheetName val="30-360 16R"/>
      <sheetName val="30-360 bi-mthly 17R"/>
      <sheetName val="30-360 semi-mo 19R"/>
      <sheetName val="3-3 ARM 36R"/>
      <sheetName val="PMI Calculations 36R ARM"/>
      <sheetName val="5-1 ARM 37R "/>
      <sheetName val="PMI Calculations 5-1 ARM 37R"/>
      <sheetName val="7-7 ARM 38R"/>
      <sheetName val="PMI Calculations 7-7 ARM 38R"/>
      <sheetName val="Actual-365 40R"/>
      <sheetName val="Actual-365 41R"/>
      <sheetName val="Actual-365 42R"/>
      <sheetName val="Escrow Monthly"/>
      <sheetName val="ESCROW-BiWeekly"/>
      <sheetName val="ESCROW-semi-mo"/>
      <sheetName val="Escrow bi-mthly-"/>
      <sheetName val="int only"/>
      <sheetName val="Am Sched 30-360"/>
      <sheetName val="Am Sch Int Only Actual-360-365"/>
      <sheetName val="Am Sched Interest Only 30-360"/>
      <sheetName val="Tolerance Calc LN 1"/>
      <sheetName val="Tolerance Calc LN 2"/>
      <sheetName val="Tolerance Calc LN 3"/>
      <sheetName val="Tolerance Calc LN 4"/>
      <sheetName val="Tolerance Calc LN 5"/>
      <sheetName val="Tolerance Calc LN 6"/>
      <sheetName val="Tolerance Calc LN 7"/>
      <sheetName val="Tolerance Calc LN 8"/>
      <sheetName val="Tolerance Calc MASTER"/>
      <sheetName val="5-105 Risk Based Pricing"/>
      <sheetName val="5-110 ATR-QM"/>
      <sheetName val="5-115 QM Pts-Fees &amp; HOEPA"/>
      <sheetName val="5-200 RESPA Mortgage Broker"/>
      <sheetName val="Escrow-2 Mo &amp; No PMI cushion"/>
      <sheetName val="ESCROW-2 Mo &amp; PMI Cushion"/>
      <sheetName val="Escrow-1 mo &amp; No PMI cushion"/>
      <sheetName val="ESCROW-1 Mo &amp; PMI Cushion"/>
      <sheetName val="Escrow-no cushion"/>
      <sheetName val="ESCROW-BiWeekly 1 Mo Cushion"/>
      <sheetName val="PMI Calculations (3)"/>
      <sheetName val="PMI-Declining balance"/>
      <sheetName val="Promp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4">
          <cell r="A4" t="str">
            <v>P</v>
          </cell>
          <cell r="C4" t="str">
            <v xml:space="preserve">Purchase </v>
          </cell>
          <cell r="F4" t="str">
            <v>APR</v>
          </cell>
        </row>
        <row r="5">
          <cell r="A5" t="str">
            <v>E</v>
          </cell>
          <cell r="C5" t="str">
            <v>Refi Cash Out</v>
          </cell>
          <cell r="F5" t="str">
            <v>Points &amp; Fees</v>
          </cell>
        </row>
        <row r="6">
          <cell r="A6" t="str">
            <v>N/A</v>
          </cell>
          <cell r="C6" t="str">
            <v>Refi No Cash Out</v>
          </cell>
          <cell r="F6" t="str">
            <v>Prepayment Penalty</v>
          </cell>
        </row>
        <row r="7">
          <cell r="A7" t="str">
            <v>NT</v>
          </cell>
          <cell r="C7" t="str">
            <v>Home Imp</v>
          </cell>
        </row>
        <row r="8">
          <cell r="C8" t="str">
            <v>Construction</v>
          </cell>
        </row>
        <row r="9">
          <cell r="C9" t="str">
            <v>Perm After Construction</v>
          </cell>
        </row>
        <row r="10">
          <cell r="C10" t="str">
            <v>Bridge</v>
          </cell>
        </row>
        <row r="11">
          <cell r="A11" t="str">
            <v>Y</v>
          </cell>
          <cell r="C11" t="str">
            <v>Home Equity Cash Out</v>
          </cell>
        </row>
        <row r="12">
          <cell r="A12" t="str">
            <v>No</v>
          </cell>
        </row>
        <row r="13">
          <cell r="A13" t="str">
            <v>N/A</v>
          </cell>
        </row>
        <row r="14">
          <cell r="A14" t="str">
            <v>NT</v>
          </cell>
        </row>
        <row r="15">
          <cell r="C15" t="str">
            <v>Primary</v>
          </cell>
        </row>
        <row r="16">
          <cell r="C16" t="str">
            <v>Secondary</v>
          </cell>
        </row>
        <row r="17">
          <cell r="A17" t="str">
            <v>In-house</v>
          </cell>
          <cell r="C17" t="str">
            <v>Not owner occupied</v>
          </cell>
        </row>
        <row r="18">
          <cell r="A18" t="str">
            <v>Sec Mkt</v>
          </cell>
          <cell r="C18" t="str">
            <v>Not a dwelling</v>
          </cell>
        </row>
        <row r="19">
          <cell r="A19" t="str">
            <v>Broker</v>
          </cell>
          <cell r="C19" t="str">
            <v>Land only</v>
          </cell>
        </row>
        <row r="22">
          <cell r="A22" t="str">
            <v>1st Mtg</v>
          </cell>
        </row>
        <row r="23">
          <cell r="A23" t="str">
            <v>Jr Mtg</v>
          </cell>
        </row>
        <row r="24">
          <cell r="A24" t="str">
            <v>None</v>
          </cell>
        </row>
        <row r="27">
          <cell r="A27" t="str">
            <v>Fin Institution</v>
          </cell>
        </row>
        <row r="28">
          <cell r="A28" t="str">
            <v>Investor</v>
          </cell>
        </row>
        <row r="29">
          <cell r="A29" t="str">
            <v>Other</v>
          </cell>
        </row>
        <row r="32">
          <cell r="C32" t="str">
            <v>SHQM</v>
          </cell>
        </row>
        <row r="33">
          <cell r="C33" t="str">
            <v>TSHQM</v>
          </cell>
        </row>
        <row r="34">
          <cell r="C34" t="str">
            <v>BPQM</v>
          </cell>
        </row>
        <row r="35">
          <cell r="C35" t="str">
            <v>SCPQM</v>
          </cell>
        </row>
        <row r="36">
          <cell r="C36" t="str">
            <v>E - not a QM, violation of bank policy</v>
          </cell>
        </row>
        <row r="37">
          <cell r="C37" t="str">
            <v>N/A</v>
          </cell>
        </row>
        <row r="39">
          <cell r="A39" t="str">
            <v>N/A</v>
          </cell>
        </row>
        <row r="40">
          <cell r="A40" t="str">
            <v xml:space="preserve">Direct </v>
          </cell>
        </row>
        <row r="41">
          <cell r="A41" t="str">
            <v>Proxy</v>
          </cell>
        </row>
        <row r="42">
          <cell r="A42" t="str">
            <v>Tiered Pricing</v>
          </cell>
        </row>
        <row r="43">
          <cell r="A43" t="str">
            <v xml:space="preserve">Multiple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0"/>
  <sheetViews>
    <sheetView tabSelected="1" zoomScaleNormal="100" zoomScaleSheetLayoutView="100" workbookViewId="0">
      <selection activeCell="W7" sqref="W7"/>
    </sheetView>
  </sheetViews>
  <sheetFormatPr defaultRowHeight="12.75" x14ac:dyDescent="0.25"/>
  <cols>
    <col min="1" max="1" width="12.54296875" style="116" customWidth="1"/>
    <col min="2" max="2" width="7" style="116" customWidth="1"/>
    <col min="3" max="4" width="7.6328125" style="116" customWidth="1"/>
    <col min="5" max="5" width="6.1796875" style="116" customWidth="1"/>
    <col min="6" max="7" width="7.6328125" style="116" customWidth="1"/>
    <col min="8" max="8" width="5.90625" style="116" customWidth="1"/>
    <col min="9" max="9" width="6.1796875" style="116" customWidth="1"/>
    <col min="10" max="10" width="6.36328125" style="116" customWidth="1"/>
    <col min="11" max="13" width="7.6328125" style="116" customWidth="1"/>
    <col min="14" max="14" width="7.08984375" style="116" hidden="1" customWidth="1"/>
    <col min="15" max="15" width="7.6328125" style="116" hidden="1" customWidth="1"/>
    <col min="16" max="16" width="6.54296875" style="116" hidden="1" customWidth="1"/>
    <col min="17" max="17" width="7.6328125" style="116" hidden="1" customWidth="1"/>
    <col min="18" max="18" width="6.36328125" style="116" hidden="1" customWidth="1"/>
    <col min="19" max="19" width="7.6328125" style="116" hidden="1" customWidth="1"/>
    <col min="20" max="255" width="9.26953125" style="116"/>
    <col min="256" max="256" width="3" style="116" customWidth="1"/>
    <col min="257" max="257" width="9.1796875" style="116" customWidth="1"/>
    <col min="258" max="258" width="7" style="116" customWidth="1"/>
    <col min="259" max="260" width="7.6328125" style="116" customWidth="1"/>
    <col min="261" max="261" width="6.1796875" style="116" customWidth="1"/>
    <col min="262" max="263" width="7.6328125" style="116" customWidth="1"/>
    <col min="264" max="264" width="5.90625" style="116" customWidth="1"/>
    <col min="265" max="265" width="6.1796875" style="116" customWidth="1"/>
    <col min="266" max="266" width="6.36328125" style="116" customWidth="1"/>
    <col min="267" max="269" width="7.6328125" style="116" customWidth="1"/>
    <col min="270" max="270" width="7.08984375" style="116" customWidth="1"/>
    <col min="271" max="271" width="7.6328125" style="116" customWidth="1"/>
    <col min="272" max="272" width="6.54296875" style="116" customWidth="1"/>
    <col min="273" max="273" width="7.6328125" style="116" customWidth="1"/>
    <col min="274" max="274" width="6.36328125" style="116" customWidth="1"/>
    <col min="275" max="275" width="7.6328125" style="116" customWidth="1"/>
    <col min="276" max="511" width="9.26953125" style="116"/>
    <col min="512" max="512" width="3" style="116" customWidth="1"/>
    <col min="513" max="513" width="9.1796875" style="116" customWidth="1"/>
    <col min="514" max="514" width="7" style="116" customWidth="1"/>
    <col min="515" max="516" width="7.6328125" style="116" customWidth="1"/>
    <col min="517" max="517" width="6.1796875" style="116" customWidth="1"/>
    <col min="518" max="519" width="7.6328125" style="116" customWidth="1"/>
    <col min="520" max="520" width="5.90625" style="116" customWidth="1"/>
    <col min="521" max="521" width="6.1796875" style="116" customWidth="1"/>
    <col min="522" max="522" width="6.36328125" style="116" customWidth="1"/>
    <col min="523" max="525" width="7.6328125" style="116" customWidth="1"/>
    <col min="526" max="526" width="7.08984375" style="116" customWidth="1"/>
    <col min="527" max="527" width="7.6328125" style="116" customWidth="1"/>
    <col min="528" max="528" width="6.54296875" style="116" customWidth="1"/>
    <col min="529" max="529" width="7.6328125" style="116" customWidth="1"/>
    <col min="530" max="530" width="6.36328125" style="116" customWidth="1"/>
    <col min="531" max="531" width="7.6328125" style="116" customWidth="1"/>
    <col min="532" max="767" width="9.26953125" style="116"/>
    <col min="768" max="768" width="3" style="116" customWidth="1"/>
    <col min="769" max="769" width="9.1796875" style="116" customWidth="1"/>
    <col min="770" max="770" width="7" style="116" customWidth="1"/>
    <col min="771" max="772" width="7.6328125" style="116" customWidth="1"/>
    <col min="773" max="773" width="6.1796875" style="116" customWidth="1"/>
    <col min="774" max="775" width="7.6328125" style="116" customWidth="1"/>
    <col min="776" max="776" width="5.90625" style="116" customWidth="1"/>
    <col min="777" max="777" width="6.1796875" style="116" customWidth="1"/>
    <col min="778" max="778" width="6.36328125" style="116" customWidth="1"/>
    <col min="779" max="781" width="7.6328125" style="116" customWidth="1"/>
    <col min="782" max="782" width="7.08984375" style="116" customWidth="1"/>
    <col min="783" max="783" width="7.6328125" style="116" customWidth="1"/>
    <col min="784" max="784" width="6.54296875" style="116" customWidth="1"/>
    <col min="785" max="785" width="7.6328125" style="116" customWidth="1"/>
    <col min="786" max="786" width="6.36328125" style="116" customWidth="1"/>
    <col min="787" max="787" width="7.6328125" style="116" customWidth="1"/>
    <col min="788" max="1023" width="9.26953125" style="116"/>
    <col min="1024" max="1024" width="3" style="116" customWidth="1"/>
    <col min="1025" max="1025" width="9.1796875" style="116" customWidth="1"/>
    <col min="1026" max="1026" width="7" style="116" customWidth="1"/>
    <col min="1027" max="1028" width="7.6328125" style="116" customWidth="1"/>
    <col min="1029" max="1029" width="6.1796875" style="116" customWidth="1"/>
    <col min="1030" max="1031" width="7.6328125" style="116" customWidth="1"/>
    <col min="1032" max="1032" width="5.90625" style="116" customWidth="1"/>
    <col min="1033" max="1033" width="6.1796875" style="116" customWidth="1"/>
    <col min="1034" max="1034" width="6.36328125" style="116" customWidth="1"/>
    <col min="1035" max="1037" width="7.6328125" style="116" customWidth="1"/>
    <col min="1038" max="1038" width="7.08984375" style="116" customWidth="1"/>
    <col min="1039" max="1039" width="7.6328125" style="116" customWidth="1"/>
    <col min="1040" max="1040" width="6.54296875" style="116" customWidth="1"/>
    <col min="1041" max="1041" width="7.6328125" style="116" customWidth="1"/>
    <col min="1042" max="1042" width="6.36328125" style="116" customWidth="1"/>
    <col min="1043" max="1043" width="7.6328125" style="116" customWidth="1"/>
    <col min="1044" max="1279" width="9.26953125" style="116"/>
    <col min="1280" max="1280" width="3" style="116" customWidth="1"/>
    <col min="1281" max="1281" width="9.1796875" style="116" customWidth="1"/>
    <col min="1282" max="1282" width="7" style="116" customWidth="1"/>
    <col min="1283" max="1284" width="7.6328125" style="116" customWidth="1"/>
    <col min="1285" max="1285" width="6.1796875" style="116" customWidth="1"/>
    <col min="1286" max="1287" width="7.6328125" style="116" customWidth="1"/>
    <col min="1288" max="1288" width="5.90625" style="116" customWidth="1"/>
    <col min="1289" max="1289" width="6.1796875" style="116" customWidth="1"/>
    <col min="1290" max="1290" width="6.36328125" style="116" customWidth="1"/>
    <col min="1291" max="1293" width="7.6328125" style="116" customWidth="1"/>
    <col min="1294" max="1294" width="7.08984375" style="116" customWidth="1"/>
    <col min="1295" max="1295" width="7.6328125" style="116" customWidth="1"/>
    <col min="1296" max="1296" width="6.54296875" style="116" customWidth="1"/>
    <col min="1297" max="1297" width="7.6328125" style="116" customWidth="1"/>
    <col min="1298" max="1298" width="6.36328125" style="116" customWidth="1"/>
    <col min="1299" max="1299" width="7.6328125" style="116" customWidth="1"/>
    <col min="1300" max="1535" width="9.26953125" style="116"/>
    <col min="1536" max="1536" width="3" style="116" customWidth="1"/>
    <col min="1537" max="1537" width="9.1796875" style="116" customWidth="1"/>
    <col min="1538" max="1538" width="7" style="116" customWidth="1"/>
    <col min="1539" max="1540" width="7.6328125" style="116" customWidth="1"/>
    <col min="1541" max="1541" width="6.1796875" style="116" customWidth="1"/>
    <col min="1542" max="1543" width="7.6328125" style="116" customWidth="1"/>
    <col min="1544" max="1544" width="5.90625" style="116" customWidth="1"/>
    <col min="1545" max="1545" width="6.1796875" style="116" customWidth="1"/>
    <col min="1546" max="1546" width="6.36328125" style="116" customWidth="1"/>
    <col min="1547" max="1549" width="7.6328125" style="116" customWidth="1"/>
    <col min="1550" max="1550" width="7.08984375" style="116" customWidth="1"/>
    <col min="1551" max="1551" width="7.6328125" style="116" customWidth="1"/>
    <col min="1552" max="1552" width="6.54296875" style="116" customWidth="1"/>
    <col min="1553" max="1553" width="7.6328125" style="116" customWidth="1"/>
    <col min="1554" max="1554" width="6.36328125" style="116" customWidth="1"/>
    <col min="1555" max="1555" width="7.6328125" style="116" customWidth="1"/>
    <col min="1556" max="1791" width="9.26953125" style="116"/>
    <col min="1792" max="1792" width="3" style="116" customWidth="1"/>
    <col min="1793" max="1793" width="9.1796875" style="116" customWidth="1"/>
    <col min="1794" max="1794" width="7" style="116" customWidth="1"/>
    <col min="1795" max="1796" width="7.6328125" style="116" customWidth="1"/>
    <col min="1797" max="1797" width="6.1796875" style="116" customWidth="1"/>
    <col min="1798" max="1799" width="7.6328125" style="116" customWidth="1"/>
    <col min="1800" max="1800" width="5.90625" style="116" customWidth="1"/>
    <col min="1801" max="1801" width="6.1796875" style="116" customWidth="1"/>
    <col min="1802" max="1802" width="6.36328125" style="116" customWidth="1"/>
    <col min="1803" max="1805" width="7.6328125" style="116" customWidth="1"/>
    <col min="1806" max="1806" width="7.08984375" style="116" customWidth="1"/>
    <col min="1807" max="1807" width="7.6328125" style="116" customWidth="1"/>
    <col min="1808" max="1808" width="6.54296875" style="116" customWidth="1"/>
    <col min="1809" max="1809" width="7.6328125" style="116" customWidth="1"/>
    <col min="1810" max="1810" width="6.36328125" style="116" customWidth="1"/>
    <col min="1811" max="1811" width="7.6328125" style="116" customWidth="1"/>
    <col min="1812" max="2047" width="9.26953125" style="116"/>
    <col min="2048" max="2048" width="3" style="116" customWidth="1"/>
    <col min="2049" max="2049" width="9.1796875" style="116" customWidth="1"/>
    <col min="2050" max="2050" width="7" style="116" customWidth="1"/>
    <col min="2051" max="2052" width="7.6328125" style="116" customWidth="1"/>
    <col min="2053" max="2053" width="6.1796875" style="116" customWidth="1"/>
    <col min="2054" max="2055" width="7.6328125" style="116" customWidth="1"/>
    <col min="2056" max="2056" width="5.90625" style="116" customWidth="1"/>
    <col min="2057" max="2057" width="6.1796875" style="116" customWidth="1"/>
    <col min="2058" max="2058" width="6.36328125" style="116" customWidth="1"/>
    <col min="2059" max="2061" width="7.6328125" style="116" customWidth="1"/>
    <col min="2062" max="2062" width="7.08984375" style="116" customWidth="1"/>
    <col min="2063" max="2063" width="7.6328125" style="116" customWidth="1"/>
    <col min="2064" max="2064" width="6.54296875" style="116" customWidth="1"/>
    <col min="2065" max="2065" width="7.6328125" style="116" customWidth="1"/>
    <col min="2066" max="2066" width="6.36328125" style="116" customWidth="1"/>
    <col min="2067" max="2067" width="7.6328125" style="116" customWidth="1"/>
    <col min="2068" max="2303" width="9.26953125" style="116"/>
    <col min="2304" max="2304" width="3" style="116" customWidth="1"/>
    <col min="2305" max="2305" width="9.1796875" style="116" customWidth="1"/>
    <col min="2306" max="2306" width="7" style="116" customWidth="1"/>
    <col min="2307" max="2308" width="7.6328125" style="116" customWidth="1"/>
    <col min="2309" max="2309" width="6.1796875" style="116" customWidth="1"/>
    <col min="2310" max="2311" width="7.6328125" style="116" customWidth="1"/>
    <col min="2312" max="2312" width="5.90625" style="116" customWidth="1"/>
    <col min="2313" max="2313" width="6.1796875" style="116" customWidth="1"/>
    <col min="2314" max="2314" width="6.36328125" style="116" customWidth="1"/>
    <col min="2315" max="2317" width="7.6328125" style="116" customWidth="1"/>
    <col min="2318" max="2318" width="7.08984375" style="116" customWidth="1"/>
    <col min="2319" max="2319" width="7.6328125" style="116" customWidth="1"/>
    <col min="2320" max="2320" width="6.54296875" style="116" customWidth="1"/>
    <col min="2321" max="2321" width="7.6328125" style="116" customWidth="1"/>
    <col min="2322" max="2322" width="6.36328125" style="116" customWidth="1"/>
    <col min="2323" max="2323" width="7.6328125" style="116" customWidth="1"/>
    <col min="2324" max="2559" width="9.26953125" style="116"/>
    <col min="2560" max="2560" width="3" style="116" customWidth="1"/>
    <col min="2561" max="2561" width="9.1796875" style="116" customWidth="1"/>
    <col min="2562" max="2562" width="7" style="116" customWidth="1"/>
    <col min="2563" max="2564" width="7.6328125" style="116" customWidth="1"/>
    <col min="2565" max="2565" width="6.1796875" style="116" customWidth="1"/>
    <col min="2566" max="2567" width="7.6328125" style="116" customWidth="1"/>
    <col min="2568" max="2568" width="5.90625" style="116" customWidth="1"/>
    <col min="2569" max="2569" width="6.1796875" style="116" customWidth="1"/>
    <col min="2570" max="2570" width="6.36328125" style="116" customWidth="1"/>
    <col min="2571" max="2573" width="7.6328125" style="116" customWidth="1"/>
    <col min="2574" max="2574" width="7.08984375" style="116" customWidth="1"/>
    <col min="2575" max="2575" width="7.6328125" style="116" customWidth="1"/>
    <col min="2576" max="2576" width="6.54296875" style="116" customWidth="1"/>
    <col min="2577" max="2577" width="7.6328125" style="116" customWidth="1"/>
    <col min="2578" max="2578" width="6.36328125" style="116" customWidth="1"/>
    <col min="2579" max="2579" width="7.6328125" style="116" customWidth="1"/>
    <col min="2580" max="2815" width="9.26953125" style="116"/>
    <col min="2816" max="2816" width="3" style="116" customWidth="1"/>
    <col min="2817" max="2817" width="9.1796875" style="116" customWidth="1"/>
    <col min="2818" max="2818" width="7" style="116" customWidth="1"/>
    <col min="2819" max="2820" width="7.6328125" style="116" customWidth="1"/>
    <col min="2821" max="2821" width="6.1796875" style="116" customWidth="1"/>
    <col min="2822" max="2823" width="7.6328125" style="116" customWidth="1"/>
    <col min="2824" max="2824" width="5.90625" style="116" customWidth="1"/>
    <col min="2825" max="2825" width="6.1796875" style="116" customWidth="1"/>
    <col min="2826" max="2826" width="6.36328125" style="116" customWidth="1"/>
    <col min="2827" max="2829" width="7.6328125" style="116" customWidth="1"/>
    <col min="2830" max="2830" width="7.08984375" style="116" customWidth="1"/>
    <col min="2831" max="2831" width="7.6328125" style="116" customWidth="1"/>
    <col min="2832" max="2832" width="6.54296875" style="116" customWidth="1"/>
    <col min="2833" max="2833" width="7.6328125" style="116" customWidth="1"/>
    <col min="2834" max="2834" width="6.36328125" style="116" customWidth="1"/>
    <col min="2835" max="2835" width="7.6328125" style="116" customWidth="1"/>
    <col min="2836" max="3071" width="9.26953125" style="116"/>
    <col min="3072" max="3072" width="3" style="116" customWidth="1"/>
    <col min="3073" max="3073" width="9.1796875" style="116" customWidth="1"/>
    <col min="3074" max="3074" width="7" style="116" customWidth="1"/>
    <col min="3075" max="3076" width="7.6328125" style="116" customWidth="1"/>
    <col min="3077" max="3077" width="6.1796875" style="116" customWidth="1"/>
    <col min="3078" max="3079" width="7.6328125" style="116" customWidth="1"/>
    <col min="3080" max="3080" width="5.90625" style="116" customWidth="1"/>
    <col min="3081" max="3081" width="6.1796875" style="116" customWidth="1"/>
    <col min="3082" max="3082" width="6.36328125" style="116" customWidth="1"/>
    <col min="3083" max="3085" width="7.6328125" style="116" customWidth="1"/>
    <col min="3086" max="3086" width="7.08984375" style="116" customWidth="1"/>
    <col min="3087" max="3087" width="7.6328125" style="116" customWidth="1"/>
    <col min="3088" max="3088" width="6.54296875" style="116" customWidth="1"/>
    <col min="3089" max="3089" width="7.6328125" style="116" customWidth="1"/>
    <col min="3090" max="3090" width="6.36328125" style="116" customWidth="1"/>
    <col min="3091" max="3091" width="7.6328125" style="116" customWidth="1"/>
    <col min="3092" max="3327" width="9.26953125" style="116"/>
    <col min="3328" max="3328" width="3" style="116" customWidth="1"/>
    <col min="3329" max="3329" width="9.1796875" style="116" customWidth="1"/>
    <col min="3330" max="3330" width="7" style="116" customWidth="1"/>
    <col min="3331" max="3332" width="7.6328125" style="116" customWidth="1"/>
    <col min="3333" max="3333" width="6.1796875" style="116" customWidth="1"/>
    <col min="3334" max="3335" width="7.6328125" style="116" customWidth="1"/>
    <col min="3336" max="3336" width="5.90625" style="116" customWidth="1"/>
    <col min="3337" max="3337" width="6.1796875" style="116" customWidth="1"/>
    <col min="3338" max="3338" width="6.36328125" style="116" customWidth="1"/>
    <col min="3339" max="3341" width="7.6328125" style="116" customWidth="1"/>
    <col min="3342" max="3342" width="7.08984375" style="116" customWidth="1"/>
    <col min="3343" max="3343" width="7.6328125" style="116" customWidth="1"/>
    <col min="3344" max="3344" width="6.54296875" style="116" customWidth="1"/>
    <col min="3345" max="3345" width="7.6328125" style="116" customWidth="1"/>
    <col min="3346" max="3346" width="6.36328125" style="116" customWidth="1"/>
    <col min="3347" max="3347" width="7.6328125" style="116" customWidth="1"/>
    <col min="3348" max="3583" width="9.26953125" style="116"/>
    <col min="3584" max="3584" width="3" style="116" customWidth="1"/>
    <col min="3585" max="3585" width="9.1796875" style="116" customWidth="1"/>
    <col min="3586" max="3586" width="7" style="116" customWidth="1"/>
    <col min="3587" max="3588" width="7.6328125" style="116" customWidth="1"/>
    <col min="3589" max="3589" width="6.1796875" style="116" customWidth="1"/>
    <col min="3590" max="3591" width="7.6328125" style="116" customWidth="1"/>
    <col min="3592" max="3592" width="5.90625" style="116" customWidth="1"/>
    <col min="3593" max="3593" width="6.1796875" style="116" customWidth="1"/>
    <col min="3594" max="3594" width="6.36328125" style="116" customWidth="1"/>
    <col min="3595" max="3597" width="7.6328125" style="116" customWidth="1"/>
    <col min="3598" max="3598" width="7.08984375" style="116" customWidth="1"/>
    <col min="3599" max="3599" width="7.6328125" style="116" customWidth="1"/>
    <col min="3600" max="3600" width="6.54296875" style="116" customWidth="1"/>
    <col min="3601" max="3601" width="7.6328125" style="116" customWidth="1"/>
    <col min="3602" max="3602" width="6.36328125" style="116" customWidth="1"/>
    <col min="3603" max="3603" width="7.6328125" style="116" customWidth="1"/>
    <col min="3604" max="3839" width="9.26953125" style="116"/>
    <col min="3840" max="3840" width="3" style="116" customWidth="1"/>
    <col min="3841" max="3841" width="9.1796875" style="116" customWidth="1"/>
    <col min="3842" max="3842" width="7" style="116" customWidth="1"/>
    <col min="3843" max="3844" width="7.6328125" style="116" customWidth="1"/>
    <col min="3845" max="3845" width="6.1796875" style="116" customWidth="1"/>
    <col min="3846" max="3847" width="7.6328125" style="116" customWidth="1"/>
    <col min="3848" max="3848" width="5.90625" style="116" customWidth="1"/>
    <col min="3849" max="3849" width="6.1796875" style="116" customWidth="1"/>
    <col min="3850" max="3850" width="6.36328125" style="116" customWidth="1"/>
    <col min="3851" max="3853" width="7.6328125" style="116" customWidth="1"/>
    <col min="3854" max="3854" width="7.08984375" style="116" customWidth="1"/>
    <col min="3855" max="3855" width="7.6328125" style="116" customWidth="1"/>
    <col min="3856" max="3856" width="6.54296875" style="116" customWidth="1"/>
    <col min="3857" max="3857" width="7.6328125" style="116" customWidth="1"/>
    <col min="3858" max="3858" width="6.36328125" style="116" customWidth="1"/>
    <col min="3859" max="3859" width="7.6328125" style="116" customWidth="1"/>
    <col min="3860" max="4095" width="9.26953125" style="116"/>
    <col min="4096" max="4096" width="3" style="116" customWidth="1"/>
    <col min="4097" max="4097" width="9.1796875" style="116" customWidth="1"/>
    <col min="4098" max="4098" width="7" style="116" customWidth="1"/>
    <col min="4099" max="4100" width="7.6328125" style="116" customWidth="1"/>
    <col min="4101" max="4101" width="6.1796875" style="116" customWidth="1"/>
    <col min="4102" max="4103" width="7.6328125" style="116" customWidth="1"/>
    <col min="4104" max="4104" width="5.90625" style="116" customWidth="1"/>
    <col min="4105" max="4105" width="6.1796875" style="116" customWidth="1"/>
    <col min="4106" max="4106" width="6.36328125" style="116" customWidth="1"/>
    <col min="4107" max="4109" width="7.6328125" style="116" customWidth="1"/>
    <col min="4110" max="4110" width="7.08984375" style="116" customWidth="1"/>
    <col min="4111" max="4111" width="7.6328125" style="116" customWidth="1"/>
    <col min="4112" max="4112" width="6.54296875" style="116" customWidth="1"/>
    <col min="4113" max="4113" width="7.6328125" style="116" customWidth="1"/>
    <col min="4114" max="4114" width="6.36328125" style="116" customWidth="1"/>
    <col min="4115" max="4115" width="7.6328125" style="116" customWidth="1"/>
    <col min="4116" max="4351" width="9.26953125" style="116"/>
    <col min="4352" max="4352" width="3" style="116" customWidth="1"/>
    <col min="4353" max="4353" width="9.1796875" style="116" customWidth="1"/>
    <col min="4354" max="4354" width="7" style="116" customWidth="1"/>
    <col min="4355" max="4356" width="7.6328125" style="116" customWidth="1"/>
    <col min="4357" max="4357" width="6.1796875" style="116" customWidth="1"/>
    <col min="4358" max="4359" width="7.6328125" style="116" customWidth="1"/>
    <col min="4360" max="4360" width="5.90625" style="116" customWidth="1"/>
    <col min="4361" max="4361" width="6.1796875" style="116" customWidth="1"/>
    <col min="4362" max="4362" width="6.36328125" style="116" customWidth="1"/>
    <col min="4363" max="4365" width="7.6328125" style="116" customWidth="1"/>
    <col min="4366" max="4366" width="7.08984375" style="116" customWidth="1"/>
    <col min="4367" max="4367" width="7.6328125" style="116" customWidth="1"/>
    <col min="4368" max="4368" width="6.54296875" style="116" customWidth="1"/>
    <col min="4369" max="4369" width="7.6328125" style="116" customWidth="1"/>
    <col min="4370" max="4370" width="6.36328125" style="116" customWidth="1"/>
    <col min="4371" max="4371" width="7.6328125" style="116" customWidth="1"/>
    <col min="4372" max="4607" width="9.26953125" style="116"/>
    <col min="4608" max="4608" width="3" style="116" customWidth="1"/>
    <col min="4609" max="4609" width="9.1796875" style="116" customWidth="1"/>
    <col min="4610" max="4610" width="7" style="116" customWidth="1"/>
    <col min="4611" max="4612" width="7.6328125" style="116" customWidth="1"/>
    <col min="4613" max="4613" width="6.1796875" style="116" customWidth="1"/>
    <col min="4614" max="4615" width="7.6328125" style="116" customWidth="1"/>
    <col min="4616" max="4616" width="5.90625" style="116" customWidth="1"/>
    <col min="4617" max="4617" width="6.1796875" style="116" customWidth="1"/>
    <col min="4618" max="4618" width="6.36328125" style="116" customWidth="1"/>
    <col min="4619" max="4621" width="7.6328125" style="116" customWidth="1"/>
    <col min="4622" max="4622" width="7.08984375" style="116" customWidth="1"/>
    <col min="4623" max="4623" width="7.6328125" style="116" customWidth="1"/>
    <col min="4624" max="4624" width="6.54296875" style="116" customWidth="1"/>
    <col min="4625" max="4625" width="7.6328125" style="116" customWidth="1"/>
    <col min="4626" max="4626" width="6.36328125" style="116" customWidth="1"/>
    <col min="4627" max="4627" width="7.6328125" style="116" customWidth="1"/>
    <col min="4628" max="4863" width="9.26953125" style="116"/>
    <col min="4864" max="4864" width="3" style="116" customWidth="1"/>
    <col min="4865" max="4865" width="9.1796875" style="116" customWidth="1"/>
    <col min="4866" max="4866" width="7" style="116" customWidth="1"/>
    <col min="4867" max="4868" width="7.6328125" style="116" customWidth="1"/>
    <col min="4869" max="4869" width="6.1796875" style="116" customWidth="1"/>
    <col min="4870" max="4871" width="7.6328125" style="116" customWidth="1"/>
    <col min="4872" max="4872" width="5.90625" style="116" customWidth="1"/>
    <col min="4873" max="4873" width="6.1796875" style="116" customWidth="1"/>
    <col min="4874" max="4874" width="6.36328125" style="116" customWidth="1"/>
    <col min="4875" max="4877" width="7.6328125" style="116" customWidth="1"/>
    <col min="4878" max="4878" width="7.08984375" style="116" customWidth="1"/>
    <col min="4879" max="4879" width="7.6328125" style="116" customWidth="1"/>
    <col min="4880" max="4880" width="6.54296875" style="116" customWidth="1"/>
    <col min="4881" max="4881" width="7.6328125" style="116" customWidth="1"/>
    <col min="4882" max="4882" width="6.36328125" style="116" customWidth="1"/>
    <col min="4883" max="4883" width="7.6328125" style="116" customWidth="1"/>
    <col min="4884" max="5119" width="9.26953125" style="116"/>
    <col min="5120" max="5120" width="3" style="116" customWidth="1"/>
    <col min="5121" max="5121" width="9.1796875" style="116" customWidth="1"/>
    <col min="5122" max="5122" width="7" style="116" customWidth="1"/>
    <col min="5123" max="5124" width="7.6328125" style="116" customWidth="1"/>
    <col min="5125" max="5125" width="6.1796875" style="116" customWidth="1"/>
    <col min="5126" max="5127" width="7.6328125" style="116" customWidth="1"/>
    <col min="5128" max="5128" width="5.90625" style="116" customWidth="1"/>
    <col min="5129" max="5129" width="6.1796875" style="116" customWidth="1"/>
    <col min="5130" max="5130" width="6.36328125" style="116" customWidth="1"/>
    <col min="5131" max="5133" width="7.6328125" style="116" customWidth="1"/>
    <col min="5134" max="5134" width="7.08984375" style="116" customWidth="1"/>
    <col min="5135" max="5135" width="7.6328125" style="116" customWidth="1"/>
    <col min="5136" max="5136" width="6.54296875" style="116" customWidth="1"/>
    <col min="5137" max="5137" width="7.6328125" style="116" customWidth="1"/>
    <col min="5138" max="5138" width="6.36328125" style="116" customWidth="1"/>
    <col min="5139" max="5139" width="7.6328125" style="116" customWidth="1"/>
    <col min="5140" max="5375" width="9.26953125" style="116"/>
    <col min="5376" max="5376" width="3" style="116" customWidth="1"/>
    <col min="5377" max="5377" width="9.1796875" style="116" customWidth="1"/>
    <col min="5378" max="5378" width="7" style="116" customWidth="1"/>
    <col min="5379" max="5380" width="7.6328125" style="116" customWidth="1"/>
    <col min="5381" max="5381" width="6.1796875" style="116" customWidth="1"/>
    <col min="5382" max="5383" width="7.6328125" style="116" customWidth="1"/>
    <col min="5384" max="5384" width="5.90625" style="116" customWidth="1"/>
    <col min="5385" max="5385" width="6.1796875" style="116" customWidth="1"/>
    <col min="5386" max="5386" width="6.36328125" style="116" customWidth="1"/>
    <col min="5387" max="5389" width="7.6328125" style="116" customWidth="1"/>
    <col min="5390" max="5390" width="7.08984375" style="116" customWidth="1"/>
    <col min="5391" max="5391" width="7.6328125" style="116" customWidth="1"/>
    <col min="5392" max="5392" width="6.54296875" style="116" customWidth="1"/>
    <col min="5393" max="5393" width="7.6328125" style="116" customWidth="1"/>
    <col min="5394" max="5394" width="6.36328125" style="116" customWidth="1"/>
    <col min="5395" max="5395" width="7.6328125" style="116" customWidth="1"/>
    <col min="5396" max="5631" width="9.26953125" style="116"/>
    <col min="5632" max="5632" width="3" style="116" customWidth="1"/>
    <col min="5633" max="5633" width="9.1796875" style="116" customWidth="1"/>
    <col min="5634" max="5634" width="7" style="116" customWidth="1"/>
    <col min="5635" max="5636" width="7.6328125" style="116" customWidth="1"/>
    <col min="5637" max="5637" width="6.1796875" style="116" customWidth="1"/>
    <col min="5638" max="5639" width="7.6328125" style="116" customWidth="1"/>
    <col min="5640" max="5640" width="5.90625" style="116" customWidth="1"/>
    <col min="5641" max="5641" width="6.1796875" style="116" customWidth="1"/>
    <col min="5642" max="5642" width="6.36328125" style="116" customWidth="1"/>
    <col min="5643" max="5645" width="7.6328125" style="116" customWidth="1"/>
    <col min="5646" max="5646" width="7.08984375" style="116" customWidth="1"/>
    <col min="5647" max="5647" width="7.6328125" style="116" customWidth="1"/>
    <col min="5648" max="5648" width="6.54296875" style="116" customWidth="1"/>
    <col min="5649" max="5649" width="7.6328125" style="116" customWidth="1"/>
    <col min="5650" max="5650" width="6.36328125" style="116" customWidth="1"/>
    <col min="5651" max="5651" width="7.6328125" style="116" customWidth="1"/>
    <col min="5652" max="5887" width="9.26953125" style="116"/>
    <col min="5888" max="5888" width="3" style="116" customWidth="1"/>
    <col min="5889" max="5889" width="9.1796875" style="116" customWidth="1"/>
    <col min="5890" max="5890" width="7" style="116" customWidth="1"/>
    <col min="5891" max="5892" width="7.6328125" style="116" customWidth="1"/>
    <col min="5893" max="5893" width="6.1796875" style="116" customWidth="1"/>
    <col min="5894" max="5895" width="7.6328125" style="116" customWidth="1"/>
    <col min="5896" max="5896" width="5.90625" style="116" customWidth="1"/>
    <col min="5897" max="5897" width="6.1796875" style="116" customWidth="1"/>
    <col min="5898" max="5898" width="6.36328125" style="116" customWidth="1"/>
    <col min="5899" max="5901" width="7.6328125" style="116" customWidth="1"/>
    <col min="5902" max="5902" width="7.08984375" style="116" customWidth="1"/>
    <col min="5903" max="5903" width="7.6328125" style="116" customWidth="1"/>
    <col min="5904" max="5904" width="6.54296875" style="116" customWidth="1"/>
    <col min="5905" max="5905" width="7.6328125" style="116" customWidth="1"/>
    <col min="5906" max="5906" width="6.36328125" style="116" customWidth="1"/>
    <col min="5907" max="5907" width="7.6328125" style="116" customWidth="1"/>
    <col min="5908" max="6143" width="9.26953125" style="116"/>
    <col min="6144" max="6144" width="3" style="116" customWidth="1"/>
    <col min="6145" max="6145" width="9.1796875" style="116" customWidth="1"/>
    <col min="6146" max="6146" width="7" style="116" customWidth="1"/>
    <col min="6147" max="6148" width="7.6328125" style="116" customWidth="1"/>
    <col min="6149" max="6149" width="6.1796875" style="116" customWidth="1"/>
    <col min="6150" max="6151" width="7.6328125" style="116" customWidth="1"/>
    <col min="6152" max="6152" width="5.90625" style="116" customWidth="1"/>
    <col min="6153" max="6153" width="6.1796875" style="116" customWidth="1"/>
    <col min="6154" max="6154" width="6.36328125" style="116" customWidth="1"/>
    <col min="6155" max="6157" width="7.6328125" style="116" customWidth="1"/>
    <col min="6158" max="6158" width="7.08984375" style="116" customWidth="1"/>
    <col min="6159" max="6159" width="7.6328125" style="116" customWidth="1"/>
    <col min="6160" max="6160" width="6.54296875" style="116" customWidth="1"/>
    <col min="6161" max="6161" width="7.6328125" style="116" customWidth="1"/>
    <col min="6162" max="6162" width="6.36328125" style="116" customWidth="1"/>
    <col min="6163" max="6163" width="7.6328125" style="116" customWidth="1"/>
    <col min="6164" max="6399" width="9.26953125" style="116"/>
    <col min="6400" max="6400" width="3" style="116" customWidth="1"/>
    <col min="6401" max="6401" width="9.1796875" style="116" customWidth="1"/>
    <col min="6402" max="6402" width="7" style="116" customWidth="1"/>
    <col min="6403" max="6404" width="7.6328125" style="116" customWidth="1"/>
    <col min="6405" max="6405" width="6.1796875" style="116" customWidth="1"/>
    <col min="6406" max="6407" width="7.6328125" style="116" customWidth="1"/>
    <col min="6408" max="6408" width="5.90625" style="116" customWidth="1"/>
    <col min="6409" max="6409" width="6.1796875" style="116" customWidth="1"/>
    <col min="6410" max="6410" width="6.36328125" style="116" customWidth="1"/>
    <col min="6411" max="6413" width="7.6328125" style="116" customWidth="1"/>
    <col min="6414" max="6414" width="7.08984375" style="116" customWidth="1"/>
    <col min="6415" max="6415" width="7.6328125" style="116" customWidth="1"/>
    <col min="6416" max="6416" width="6.54296875" style="116" customWidth="1"/>
    <col min="6417" max="6417" width="7.6328125" style="116" customWidth="1"/>
    <col min="6418" max="6418" width="6.36328125" style="116" customWidth="1"/>
    <col min="6419" max="6419" width="7.6328125" style="116" customWidth="1"/>
    <col min="6420" max="6655" width="9.26953125" style="116"/>
    <col min="6656" max="6656" width="3" style="116" customWidth="1"/>
    <col min="6657" max="6657" width="9.1796875" style="116" customWidth="1"/>
    <col min="6658" max="6658" width="7" style="116" customWidth="1"/>
    <col min="6659" max="6660" width="7.6328125" style="116" customWidth="1"/>
    <col min="6661" max="6661" width="6.1796875" style="116" customWidth="1"/>
    <col min="6662" max="6663" width="7.6328125" style="116" customWidth="1"/>
    <col min="6664" max="6664" width="5.90625" style="116" customWidth="1"/>
    <col min="6665" max="6665" width="6.1796875" style="116" customWidth="1"/>
    <col min="6666" max="6666" width="6.36328125" style="116" customWidth="1"/>
    <col min="6667" max="6669" width="7.6328125" style="116" customWidth="1"/>
    <col min="6670" max="6670" width="7.08984375" style="116" customWidth="1"/>
    <col min="6671" max="6671" width="7.6328125" style="116" customWidth="1"/>
    <col min="6672" max="6672" width="6.54296875" style="116" customWidth="1"/>
    <col min="6673" max="6673" width="7.6328125" style="116" customWidth="1"/>
    <col min="6674" max="6674" width="6.36328125" style="116" customWidth="1"/>
    <col min="6675" max="6675" width="7.6328125" style="116" customWidth="1"/>
    <col min="6676" max="6911" width="9.26953125" style="116"/>
    <col min="6912" max="6912" width="3" style="116" customWidth="1"/>
    <col min="6913" max="6913" width="9.1796875" style="116" customWidth="1"/>
    <col min="6914" max="6914" width="7" style="116" customWidth="1"/>
    <col min="6915" max="6916" width="7.6328125" style="116" customWidth="1"/>
    <col min="6917" max="6917" width="6.1796875" style="116" customWidth="1"/>
    <col min="6918" max="6919" width="7.6328125" style="116" customWidth="1"/>
    <col min="6920" max="6920" width="5.90625" style="116" customWidth="1"/>
    <col min="6921" max="6921" width="6.1796875" style="116" customWidth="1"/>
    <col min="6922" max="6922" width="6.36328125" style="116" customWidth="1"/>
    <col min="6923" max="6925" width="7.6328125" style="116" customWidth="1"/>
    <col min="6926" max="6926" width="7.08984375" style="116" customWidth="1"/>
    <col min="6927" max="6927" width="7.6328125" style="116" customWidth="1"/>
    <col min="6928" max="6928" width="6.54296875" style="116" customWidth="1"/>
    <col min="6929" max="6929" width="7.6328125" style="116" customWidth="1"/>
    <col min="6930" max="6930" width="6.36328125" style="116" customWidth="1"/>
    <col min="6931" max="6931" width="7.6328125" style="116" customWidth="1"/>
    <col min="6932" max="7167" width="9.26953125" style="116"/>
    <col min="7168" max="7168" width="3" style="116" customWidth="1"/>
    <col min="7169" max="7169" width="9.1796875" style="116" customWidth="1"/>
    <col min="7170" max="7170" width="7" style="116" customWidth="1"/>
    <col min="7171" max="7172" width="7.6328125" style="116" customWidth="1"/>
    <col min="7173" max="7173" width="6.1796875" style="116" customWidth="1"/>
    <col min="7174" max="7175" width="7.6328125" style="116" customWidth="1"/>
    <col min="7176" max="7176" width="5.90625" style="116" customWidth="1"/>
    <col min="7177" max="7177" width="6.1796875" style="116" customWidth="1"/>
    <col min="7178" max="7178" width="6.36328125" style="116" customWidth="1"/>
    <col min="7179" max="7181" width="7.6328125" style="116" customWidth="1"/>
    <col min="7182" max="7182" width="7.08984375" style="116" customWidth="1"/>
    <col min="7183" max="7183" width="7.6328125" style="116" customWidth="1"/>
    <col min="7184" max="7184" width="6.54296875" style="116" customWidth="1"/>
    <col min="7185" max="7185" width="7.6328125" style="116" customWidth="1"/>
    <col min="7186" max="7186" width="6.36328125" style="116" customWidth="1"/>
    <col min="7187" max="7187" width="7.6328125" style="116" customWidth="1"/>
    <col min="7188" max="7423" width="9.26953125" style="116"/>
    <col min="7424" max="7424" width="3" style="116" customWidth="1"/>
    <col min="7425" max="7425" width="9.1796875" style="116" customWidth="1"/>
    <col min="7426" max="7426" width="7" style="116" customWidth="1"/>
    <col min="7427" max="7428" width="7.6328125" style="116" customWidth="1"/>
    <col min="7429" max="7429" width="6.1796875" style="116" customWidth="1"/>
    <col min="7430" max="7431" width="7.6328125" style="116" customWidth="1"/>
    <col min="7432" max="7432" width="5.90625" style="116" customWidth="1"/>
    <col min="7433" max="7433" width="6.1796875" style="116" customWidth="1"/>
    <col min="7434" max="7434" width="6.36328125" style="116" customWidth="1"/>
    <col min="7435" max="7437" width="7.6328125" style="116" customWidth="1"/>
    <col min="7438" max="7438" width="7.08984375" style="116" customWidth="1"/>
    <col min="7439" max="7439" width="7.6328125" style="116" customWidth="1"/>
    <col min="7440" max="7440" width="6.54296875" style="116" customWidth="1"/>
    <col min="7441" max="7441" width="7.6328125" style="116" customWidth="1"/>
    <col min="7442" max="7442" width="6.36328125" style="116" customWidth="1"/>
    <col min="7443" max="7443" width="7.6328125" style="116" customWidth="1"/>
    <col min="7444" max="7679" width="9.26953125" style="116"/>
    <col min="7680" max="7680" width="3" style="116" customWidth="1"/>
    <col min="7681" max="7681" width="9.1796875" style="116" customWidth="1"/>
    <col min="7682" max="7682" width="7" style="116" customWidth="1"/>
    <col min="7683" max="7684" width="7.6328125" style="116" customWidth="1"/>
    <col min="7685" max="7685" width="6.1796875" style="116" customWidth="1"/>
    <col min="7686" max="7687" width="7.6328125" style="116" customWidth="1"/>
    <col min="7688" max="7688" width="5.90625" style="116" customWidth="1"/>
    <col min="7689" max="7689" width="6.1796875" style="116" customWidth="1"/>
    <col min="7690" max="7690" width="6.36328125" style="116" customWidth="1"/>
    <col min="7691" max="7693" width="7.6328125" style="116" customWidth="1"/>
    <col min="7694" max="7694" width="7.08984375" style="116" customWidth="1"/>
    <col min="7695" max="7695" width="7.6328125" style="116" customWidth="1"/>
    <col min="7696" max="7696" width="6.54296875" style="116" customWidth="1"/>
    <col min="7697" max="7697" width="7.6328125" style="116" customWidth="1"/>
    <col min="7698" max="7698" width="6.36328125" style="116" customWidth="1"/>
    <col min="7699" max="7699" width="7.6328125" style="116" customWidth="1"/>
    <col min="7700" max="7935" width="9.26953125" style="116"/>
    <col min="7936" max="7936" width="3" style="116" customWidth="1"/>
    <col min="7937" max="7937" width="9.1796875" style="116" customWidth="1"/>
    <col min="7938" max="7938" width="7" style="116" customWidth="1"/>
    <col min="7939" max="7940" width="7.6328125" style="116" customWidth="1"/>
    <col min="7941" max="7941" width="6.1796875" style="116" customWidth="1"/>
    <col min="7942" max="7943" width="7.6328125" style="116" customWidth="1"/>
    <col min="7944" max="7944" width="5.90625" style="116" customWidth="1"/>
    <col min="7945" max="7945" width="6.1796875" style="116" customWidth="1"/>
    <col min="7946" max="7946" width="6.36328125" style="116" customWidth="1"/>
    <col min="7947" max="7949" width="7.6328125" style="116" customWidth="1"/>
    <col min="7950" max="7950" width="7.08984375" style="116" customWidth="1"/>
    <col min="7951" max="7951" width="7.6328125" style="116" customWidth="1"/>
    <col min="7952" max="7952" width="6.54296875" style="116" customWidth="1"/>
    <col min="7953" max="7953" width="7.6328125" style="116" customWidth="1"/>
    <col min="7954" max="7954" width="6.36328125" style="116" customWidth="1"/>
    <col min="7955" max="7955" width="7.6328125" style="116" customWidth="1"/>
    <col min="7956" max="8191" width="9.26953125" style="116"/>
    <col min="8192" max="8192" width="3" style="116" customWidth="1"/>
    <col min="8193" max="8193" width="9.1796875" style="116" customWidth="1"/>
    <col min="8194" max="8194" width="7" style="116" customWidth="1"/>
    <col min="8195" max="8196" width="7.6328125" style="116" customWidth="1"/>
    <col min="8197" max="8197" width="6.1796875" style="116" customWidth="1"/>
    <col min="8198" max="8199" width="7.6328125" style="116" customWidth="1"/>
    <col min="8200" max="8200" width="5.90625" style="116" customWidth="1"/>
    <col min="8201" max="8201" width="6.1796875" style="116" customWidth="1"/>
    <col min="8202" max="8202" width="6.36328125" style="116" customWidth="1"/>
    <col min="8203" max="8205" width="7.6328125" style="116" customWidth="1"/>
    <col min="8206" max="8206" width="7.08984375" style="116" customWidth="1"/>
    <col min="8207" max="8207" width="7.6328125" style="116" customWidth="1"/>
    <col min="8208" max="8208" width="6.54296875" style="116" customWidth="1"/>
    <col min="8209" max="8209" width="7.6328125" style="116" customWidth="1"/>
    <col min="8210" max="8210" width="6.36328125" style="116" customWidth="1"/>
    <col min="8211" max="8211" width="7.6328125" style="116" customWidth="1"/>
    <col min="8212" max="8447" width="9.26953125" style="116"/>
    <col min="8448" max="8448" width="3" style="116" customWidth="1"/>
    <col min="8449" max="8449" width="9.1796875" style="116" customWidth="1"/>
    <col min="8450" max="8450" width="7" style="116" customWidth="1"/>
    <col min="8451" max="8452" width="7.6328125" style="116" customWidth="1"/>
    <col min="8453" max="8453" width="6.1796875" style="116" customWidth="1"/>
    <col min="8454" max="8455" width="7.6328125" style="116" customWidth="1"/>
    <col min="8456" max="8456" width="5.90625" style="116" customWidth="1"/>
    <col min="8457" max="8457" width="6.1796875" style="116" customWidth="1"/>
    <col min="8458" max="8458" width="6.36328125" style="116" customWidth="1"/>
    <col min="8459" max="8461" width="7.6328125" style="116" customWidth="1"/>
    <col min="8462" max="8462" width="7.08984375" style="116" customWidth="1"/>
    <col min="8463" max="8463" width="7.6328125" style="116" customWidth="1"/>
    <col min="8464" max="8464" width="6.54296875" style="116" customWidth="1"/>
    <col min="8465" max="8465" width="7.6328125" style="116" customWidth="1"/>
    <col min="8466" max="8466" width="6.36328125" style="116" customWidth="1"/>
    <col min="8467" max="8467" width="7.6328125" style="116" customWidth="1"/>
    <col min="8468" max="8703" width="9.26953125" style="116"/>
    <col min="8704" max="8704" width="3" style="116" customWidth="1"/>
    <col min="8705" max="8705" width="9.1796875" style="116" customWidth="1"/>
    <col min="8706" max="8706" width="7" style="116" customWidth="1"/>
    <col min="8707" max="8708" width="7.6328125" style="116" customWidth="1"/>
    <col min="8709" max="8709" width="6.1796875" style="116" customWidth="1"/>
    <col min="8710" max="8711" width="7.6328125" style="116" customWidth="1"/>
    <col min="8712" max="8712" width="5.90625" style="116" customWidth="1"/>
    <col min="8713" max="8713" width="6.1796875" style="116" customWidth="1"/>
    <col min="8714" max="8714" width="6.36328125" style="116" customWidth="1"/>
    <col min="8715" max="8717" width="7.6328125" style="116" customWidth="1"/>
    <col min="8718" max="8718" width="7.08984375" style="116" customWidth="1"/>
    <col min="8719" max="8719" width="7.6328125" style="116" customWidth="1"/>
    <col min="8720" max="8720" width="6.54296875" style="116" customWidth="1"/>
    <col min="8721" max="8721" width="7.6328125" style="116" customWidth="1"/>
    <col min="8722" max="8722" width="6.36328125" style="116" customWidth="1"/>
    <col min="8723" max="8723" width="7.6328125" style="116" customWidth="1"/>
    <col min="8724" max="8959" width="9.26953125" style="116"/>
    <col min="8960" max="8960" width="3" style="116" customWidth="1"/>
    <col min="8961" max="8961" width="9.1796875" style="116" customWidth="1"/>
    <col min="8962" max="8962" width="7" style="116" customWidth="1"/>
    <col min="8963" max="8964" width="7.6328125" style="116" customWidth="1"/>
    <col min="8965" max="8965" width="6.1796875" style="116" customWidth="1"/>
    <col min="8966" max="8967" width="7.6328125" style="116" customWidth="1"/>
    <col min="8968" max="8968" width="5.90625" style="116" customWidth="1"/>
    <col min="8969" max="8969" width="6.1796875" style="116" customWidth="1"/>
    <col min="8970" max="8970" width="6.36328125" style="116" customWidth="1"/>
    <col min="8971" max="8973" width="7.6328125" style="116" customWidth="1"/>
    <col min="8974" max="8974" width="7.08984375" style="116" customWidth="1"/>
    <col min="8975" max="8975" width="7.6328125" style="116" customWidth="1"/>
    <col min="8976" max="8976" width="6.54296875" style="116" customWidth="1"/>
    <col min="8977" max="8977" width="7.6328125" style="116" customWidth="1"/>
    <col min="8978" max="8978" width="6.36328125" style="116" customWidth="1"/>
    <col min="8979" max="8979" width="7.6328125" style="116" customWidth="1"/>
    <col min="8980" max="9215" width="9.26953125" style="116"/>
    <col min="9216" max="9216" width="3" style="116" customWidth="1"/>
    <col min="9217" max="9217" width="9.1796875" style="116" customWidth="1"/>
    <col min="9218" max="9218" width="7" style="116" customWidth="1"/>
    <col min="9219" max="9220" width="7.6328125" style="116" customWidth="1"/>
    <col min="9221" max="9221" width="6.1796875" style="116" customWidth="1"/>
    <col min="9222" max="9223" width="7.6328125" style="116" customWidth="1"/>
    <col min="9224" max="9224" width="5.90625" style="116" customWidth="1"/>
    <col min="9225" max="9225" width="6.1796875" style="116" customWidth="1"/>
    <col min="9226" max="9226" width="6.36328125" style="116" customWidth="1"/>
    <col min="9227" max="9229" width="7.6328125" style="116" customWidth="1"/>
    <col min="9230" max="9230" width="7.08984375" style="116" customWidth="1"/>
    <col min="9231" max="9231" width="7.6328125" style="116" customWidth="1"/>
    <col min="9232" max="9232" width="6.54296875" style="116" customWidth="1"/>
    <col min="9233" max="9233" width="7.6328125" style="116" customWidth="1"/>
    <col min="9234" max="9234" width="6.36328125" style="116" customWidth="1"/>
    <col min="9235" max="9235" width="7.6328125" style="116" customWidth="1"/>
    <col min="9236" max="9471" width="9.26953125" style="116"/>
    <col min="9472" max="9472" width="3" style="116" customWidth="1"/>
    <col min="9473" max="9473" width="9.1796875" style="116" customWidth="1"/>
    <col min="9474" max="9474" width="7" style="116" customWidth="1"/>
    <col min="9475" max="9476" width="7.6328125" style="116" customWidth="1"/>
    <col min="9477" max="9477" width="6.1796875" style="116" customWidth="1"/>
    <col min="9478" max="9479" width="7.6328125" style="116" customWidth="1"/>
    <col min="9480" max="9480" width="5.90625" style="116" customWidth="1"/>
    <col min="9481" max="9481" width="6.1796875" style="116" customWidth="1"/>
    <col min="9482" max="9482" width="6.36328125" style="116" customWidth="1"/>
    <col min="9483" max="9485" width="7.6328125" style="116" customWidth="1"/>
    <col min="9486" max="9486" width="7.08984375" style="116" customWidth="1"/>
    <col min="9487" max="9487" width="7.6328125" style="116" customWidth="1"/>
    <col min="9488" max="9488" width="6.54296875" style="116" customWidth="1"/>
    <col min="9489" max="9489" width="7.6328125" style="116" customWidth="1"/>
    <col min="9490" max="9490" width="6.36328125" style="116" customWidth="1"/>
    <col min="9491" max="9491" width="7.6328125" style="116" customWidth="1"/>
    <col min="9492" max="9727" width="9.26953125" style="116"/>
    <col min="9728" max="9728" width="3" style="116" customWidth="1"/>
    <col min="9729" max="9729" width="9.1796875" style="116" customWidth="1"/>
    <col min="9730" max="9730" width="7" style="116" customWidth="1"/>
    <col min="9731" max="9732" width="7.6328125" style="116" customWidth="1"/>
    <col min="9733" max="9733" width="6.1796875" style="116" customWidth="1"/>
    <col min="9734" max="9735" width="7.6328125" style="116" customWidth="1"/>
    <col min="9736" max="9736" width="5.90625" style="116" customWidth="1"/>
    <col min="9737" max="9737" width="6.1796875" style="116" customWidth="1"/>
    <col min="9738" max="9738" width="6.36328125" style="116" customWidth="1"/>
    <col min="9739" max="9741" width="7.6328125" style="116" customWidth="1"/>
    <col min="9742" max="9742" width="7.08984375" style="116" customWidth="1"/>
    <col min="9743" max="9743" width="7.6328125" style="116" customWidth="1"/>
    <col min="9744" max="9744" width="6.54296875" style="116" customWidth="1"/>
    <col min="9745" max="9745" width="7.6328125" style="116" customWidth="1"/>
    <col min="9746" max="9746" width="6.36328125" style="116" customWidth="1"/>
    <col min="9747" max="9747" width="7.6328125" style="116" customWidth="1"/>
    <col min="9748" max="9983" width="9.26953125" style="116"/>
    <col min="9984" max="9984" width="3" style="116" customWidth="1"/>
    <col min="9985" max="9985" width="9.1796875" style="116" customWidth="1"/>
    <col min="9986" max="9986" width="7" style="116" customWidth="1"/>
    <col min="9987" max="9988" width="7.6328125" style="116" customWidth="1"/>
    <col min="9989" max="9989" width="6.1796875" style="116" customWidth="1"/>
    <col min="9990" max="9991" width="7.6328125" style="116" customWidth="1"/>
    <col min="9992" max="9992" width="5.90625" style="116" customWidth="1"/>
    <col min="9993" max="9993" width="6.1796875" style="116" customWidth="1"/>
    <col min="9994" max="9994" width="6.36328125" style="116" customWidth="1"/>
    <col min="9995" max="9997" width="7.6328125" style="116" customWidth="1"/>
    <col min="9998" max="9998" width="7.08984375" style="116" customWidth="1"/>
    <col min="9999" max="9999" width="7.6328125" style="116" customWidth="1"/>
    <col min="10000" max="10000" width="6.54296875" style="116" customWidth="1"/>
    <col min="10001" max="10001" width="7.6328125" style="116" customWidth="1"/>
    <col min="10002" max="10002" width="6.36328125" style="116" customWidth="1"/>
    <col min="10003" max="10003" width="7.6328125" style="116" customWidth="1"/>
    <col min="10004" max="10239" width="9.26953125" style="116"/>
    <col min="10240" max="10240" width="3" style="116" customWidth="1"/>
    <col min="10241" max="10241" width="9.1796875" style="116" customWidth="1"/>
    <col min="10242" max="10242" width="7" style="116" customWidth="1"/>
    <col min="10243" max="10244" width="7.6328125" style="116" customWidth="1"/>
    <col min="10245" max="10245" width="6.1796875" style="116" customWidth="1"/>
    <col min="10246" max="10247" width="7.6328125" style="116" customWidth="1"/>
    <col min="10248" max="10248" width="5.90625" style="116" customWidth="1"/>
    <col min="10249" max="10249" width="6.1796875" style="116" customWidth="1"/>
    <col min="10250" max="10250" width="6.36328125" style="116" customWidth="1"/>
    <col min="10251" max="10253" width="7.6328125" style="116" customWidth="1"/>
    <col min="10254" max="10254" width="7.08984375" style="116" customWidth="1"/>
    <col min="10255" max="10255" width="7.6328125" style="116" customWidth="1"/>
    <col min="10256" max="10256" width="6.54296875" style="116" customWidth="1"/>
    <col min="10257" max="10257" width="7.6328125" style="116" customWidth="1"/>
    <col min="10258" max="10258" width="6.36328125" style="116" customWidth="1"/>
    <col min="10259" max="10259" width="7.6328125" style="116" customWidth="1"/>
    <col min="10260" max="10495" width="9.26953125" style="116"/>
    <col min="10496" max="10496" width="3" style="116" customWidth="1"/>
    <col min="10497" max="10497" width="9.1796875" style="116" customWidth="1"/>
    <col min="10498" max="10498" width="7" style="116" customWidth="1"/>
    <col min="10499" max="10500" width="7.6328125" style="116" customWidth="1"/>
    <col min="10501" max="10501" width="6.1796875" style="116" customWidth="1"/>
    <col min="10502" max="10503" width="7.6328125" style="116" customWidth="1"/>
    <col min="10504" max="10504" width="5.90625" style="116" customWidth="1"/>
    <col min="10505" max="10505" width="6.1796875" style="116" customWidth="1"/>
    <col min="10506" max="10506" width="6.36328125" style="116" customWidth="1"/>
    <col min="10507" max="10509" width="7.6328125" style="116" customWidth="1"/>
    <col min="10510" max="10510" width="7.08984375" style="116" customWidth="1"/>
    <col min="10511" max="10511" width="7.6328125" style="116" customWidth="1"/>
    <col min="10512" max="10512" width="6.54296875" style="116" customWidth="1"/>
    <col min="10513" max="10513" width="7.6328125" style="116" customWidth="1"/>
    <col min="10514" max="10514" width="6.36328125" style="116" customWidth="1"/>
    <col min="10515" max="10515" width="7.6328125" style="116" customWidth="1"/>
    <col min="10516" max="10751" width="9.26953125" style="116"/>
    <col min="10752" max="10752" width="3" style="116" customWidth="1"/>
    <col min="10753" max="10753" width="9.1796875" style="116" customWidth="1"/>
    <col min="10754" max="10754" width="7" style="116" customWidth="1"/>
    <col min="10755" max="10756" width="7.6328125" style="116" customWidth="1"/>
    <col min="10757" max="10757" width="6.1796875" style="116" customWidth="1"/>
    <col min="10758" max="10759" width="7.6328125" style="116" customWidth="1"/>
    <col min="10760" max="10760" width="5.90625" style="116" customWidth="1"/>
    <col min="10761" max="10761" width="6.1796875" style="116" customWidth="1"/>
    <col min="10762" max="10762" width="6.36328125" style="116" customWidth="1"/>
    <col min="10763" max="10765" width="7.6328125" style="116" customWidth="1"/>
    <col min="10766" max="10766" width="7.08984375" style="116" customWidth="1"/>
    <col min="10767" max="10767" width="7.6328125" style="116" customWidth="1"/>
    <col min="10768" max="10768" width="6.54296875" style="116" customWidth="1"/>
    <col min="10769" max="10769" width="7.6328125" style="116" customWidth="1"/>
    <col min="10770" max="10770" width="6.36328125" style="116" customWidth="1"/>
    <col min="10771" max="10771" width="7.6328125" style="116" customWidth="1"/>
    <col min="10772" max="11007" width="9.26953125" style="116"/>
    <col min="11008" max="11008" width="3" style="116" customWidth="1"/>
    <col min="11009" max="11009" width="9.1796875" style="116" customWidth="1"/>
    <col min="11010" max="11010" width="7" style="116" customWidth="1"/>
    <col min="11011" max="11012" width="7.6328125" style="116" customWidth="1"/>
    <col min="11013" max="11013" width="6.1796875" style="116" customWidth="1"/>
    <col min="11014" max="11015" width="7.6328125" style="116" customWidth="1"/>
    <col min="11016" max="11016" width="5.90625" style="116" customWidth="1"/>
    <col min="11017" max="11017" width="6.1796875" style="116" customWidth="1"/>
    <col min="11018" max="11018" width="6.36328125" style="116" customWidth="1"/>
    <col min="11019" max="11021" width="7.6328125" style="116" customWidth="1"/>
    <col min="11022" max="11022" width="7.08984375" style="116" customWidth="1"/>
    <col min="11023" max="11023" width="7.6328125" style="116" customWidth="1"/>
    <col min="11024" max="11024" width="6.54296875" style="116" customWidth="1"/>
    <col min="11025" max="11025" width="7.6328125" style="116" customWidth="1"/>
    <col min="11026" max="11026" width="6.36328125" style="116" customWidth="1"/>
    <col min="11027" max="11027" width="7.6328125" style="116" customWidth="1"/>
    <col min="11028" max="11263" width="9.26953125" style="116"/>
    <col min="11264" max="11264" width="3" style="116" customWidth="1"/>
    <col min="11265" max="11265" width="9.1796875" style="116" customWidth="1"/>
    <col min="11266" max="11266" width="7" style="116" customWidth="1"/>
    <col min="11267" max="11268" width="7.6328125" style="116" customWidth="1"/>
    <col min="11269" max="11269" width="6.1796875" style="116" customWidth="1"/>
    <col min="11270" max="11271" width="7.6328125" style="116" customWidth="1"/>
    <col min="11272" max="11272" width="5.90625" style="116" customWidth="1"/>
    <col min="11273" max="11273" width="6.1796875" style="116" customWidth="1"/>
    <col min="11274" max="11274" width="6.36328125" style="116" customWidth="1"/>
    <col min="11275" max="11277" width="7.6328125" style="116" customWidth="1"/>
    <col min="11278" max="11278" width="7.08984375" style="116" customWidth="1"/>
    <col min="11279" max="11279" width="7.6328125" style="116" customWidth="1"/>
    <col min="11280" max="11280" width="6.54296875" style="116" customWidth="1"/>
    <col min="11281" max="11281" width="7.6328125" style="116" customWidth="1"/>
    <col min="11282" max="11282" width="6.36328125" style="116" customWidth="1"/>
    <col min="11283" max="11283" width="7.6328125" style="116" customWidth="1"/>
    <col min="11284" max="11519" width="9.26953125" style="116"/>
    <col min="11520" max="11520" width="3" style="116" customWidth="1"/>
    <col min="11521" max="11521" width="9.1796875" style="116" customWidth="1"/>
    <col min="11522" max="11522" width="7" style="116" customWidth="1"/>
    <col min="11523" max="11524" width="7.6328125" style="116" customWidth="1"/>
    <col min="11525" max="11525" width="6.1796875" style="116" customWidth="1"/>
    <col min="11526" max="11527" width="7.6328125" style="116" customWidth="1"/>
    <col min="11528" max="11528" width="5.90625" style="116" customWidth="1"/>
    <col min="11529" max="11529" width="6.1796875" style="116" customWidth="1"/>
    <col min="11530" max="11530" width="6.36328125" style="116" customWidth="1"/>
    <col min="11531" max="11533" width="7.6328125" style="116" customWidth="1"/>
    <col min="11534" max="11534" width="7.08984375" style="116" customWidth="1"/>
    <col min="11535" max="11535" width="7.6328125" style="116" customWidth="1"/>
    <col min="11536" max="11536" width="6.54296875" style="116" customWidth="1"/>
    <col min="11537" max="11537" width="7.6328125" style="116" customWidth="1"/>
    <col min="11538" max="11538" width="6.36328125" style="116" customWidth="1"/>
    <col min="11539" max="11539" width="7.6328125" style="116" customWidth="1"/>
    <col min="11540" max="11775" width="9.26953125" style="116"/>
    <col min="11776" max="11776" width="3" style="116" customWidth="1"/>
    <col min="11777" max="11777" width="9.1796875" style="116" customWidth="1"/>
    <col min="11778" max="11778" width="7" style="116" customWidth="1"/>
    <col min="11779" max="11780" width="7.6328125" style="116" customWidth="1"/>
    <col min="11781" max="11781" width="6.1796875" style="116" customWidth="1"/>
    <col min="11782" max="11783" width="7.6328125" style="116" customWidth="1"/>
    <col min="11784" max="11784" width="5.90625" style="116" customWidth="1"/>
    <col min="11785" max="11785" width="6.1796875" style="116" customWidth="1"/>
    <col min="11786" max="11786" width="6.36328125" style="116" customWidth="1"/>
    <col min="11787" max="11789" width="7.6328125" style="116" customWidth="1"/>
    <col min="11790" max="11790" width="7.08984375" style="116" customWidth="1"/>
    <col min="11791" max="11791" width="7.6328125" style="116" customWidth="1"/>
    <col min="11792" max="11792" width="6.54296875" style="116" customWidth="1"/>
    <col min="11793" max="11793" width="7.6328125" style="116" customWidth="1"/>
    <col min="11794" max="11794" width="6.36328125" style="116" customWidth="1"/>
    <col min="11795" max="11795" width="7.6328125" style="116" customWidth="1"/>
    <col min="11796" max="12031" width="9.26953125" style="116"/>
    <col min="12032" max="12032" width="3" style="116" customWidth="1"/>
    <col min="12033" max="12033" width="9.1796875" style="116" customWidth="1"/>
    <col min="12034" max="12034" width="7" style="116" customWidth="1"/>
    <col min="12035" max="12036" width="7.6328125" style="116" customWidth="1"/>
    <col min="12037" max="12037" width="6.1796875" style="116" customWidth="1"/>
    <col min="12038" max="12039" width="7.6328125" style="116" customWidth="1"/>
    <col min="12040" max="12040" width="5.90625" style="116" customWidth="1"/>
    <col min="12041" max="12041" width="6.1796875" style="116" customWidth="1"/>
    <col min="12042" max="12042" width="6.36328125" style="116" customWidth="1"/>
    <col min="12043" max="12045" width="7.6328125" style="116" customWidth="1"/>
    <col min="12046" max="12046" width="7.08984375" style="116" customWidth="1"/>
    <col min="12047" max="12047" width="7.6328125" style="116" customWidth="1"/>
    <col min="12048" max="12048" width="6.54296875" style="116" customWidth="1"/>
    <col min="12049" max="12049" width="7.6328125" style="116" customWidth="1"/>
    <col min="12050" max="12050" width="6.36328125" style="116" customWidth="1"/>
    <col min="12051" max="12051" width="7.6328125" style="116" customWidth="1"/>
    <col min="12052" max="12287" width="9.26953125" style="116"/>
    <col min="12288" max="12288" width="3" style="116" customWidth="1"/>
    <col min="12289" max="12289" width="9.1796875" style="116" customWidth="1"/>
    <col min="12290" max="12290" width="7" style="116" customWidth="1"/>
    <col min="12291" max="12292" width="7.6328125" style="116" customWidth="1"/>
    <col min="12293" max="12293" width="6.1796875" style="116" customWidth="1"/>
    <col min="12294" max="12295" width="7.6328125" style="116" customWidth="1"/>
    <col min="12296" max="12296" width="5.90625" style="116" customWidth="1"/>
    <col min="12297" max="12297" width="6.1796875" style="116" customWidth="1"/>
    <col min="12298" max="12298" width="6.36328125" style="116" customWidth="1"/>
    <col min="12299" max="12301" width="7.6328125" style="116" customWidth="1"/>
    <col min="12302" max="12302" width="7.08984375" style="116" customWidth="1"/>
    <col min="12303" max="12303" width="7.6328125" style="116" customWidth="1"/>
    <col min="12304" max="12304" width="6.54296875" style="116" customWidth="1"/>
    <col min="12305" max="12305" width="7.6328125" style="116" customWidth="1"/>
    <col min="12306" max="12306" width="6.36328125" style="116" customWidth="1"/>
    <col min="12307" max="12307" width="7.6328125" style="116" customWidth="1"/>
    <col min="12308" max="12543" width="9.26953125" style="116"/>
    <col min="12544" max="12544" width="3" style="116" customWidth="1"/>
    <col min="12545" max="12545" width="9.1796875" style="116" customWidth="1"/>
    <col min="12546" max="12546" width="7" style="116" customWidth="1"/>
    <col min="12547" max="12548" width="7.6328125" style="116" customWidth="1"/>
    <col min="12549" max="12549" width="6.1796875" style="116" customWidth="1"/>
    <col min="12550" max="12551" width="7.6328125" style="116" customWidth="1"/>
    <col min="12552" max="12552" width="5.90625" style="116" customWidth="1"/>
    <col min="12553" max="12553" width="6.1796875" style="116" customWidth="1"/>
    <col min="12554" max="12554" width="6.36328125" style="116" customWidth="1"/>
    <col min="12555" max="12557" width="7.6328125" style="116" customWidth="1"/>
    <col min="12558" max="12558" width="7.08984375" style="116" customWidth="1"/>
    <col min="12559" max="12559" width="7.6328125" style="116" customWidth="1"/>
    <col min="12560" max="12560" width="6.54296875" style="116" customWidth="1"/>
    <col min="12561" max="12561" width="7.6328125" style="116" customWidth="1"/>
    <col min="12562" max="12562" width="6.36328125" style="116" customWidth="1"/>
    <col min="12563" max="12563" width="7.6328125" style="116" customWidth="1"/>
    <col min="12564" max="12799" width="9.26953125" style="116"/>
    <col min="12800" max="12800" width="3" style="116" customWidth="1"/>
    <col min="12801" max="12801" width="9.1796875" style="116" customWidth="1"/>
    <col min="12802" max="12802" width="7" style="116" customWidth="1"/>
    <col min="12803" max="12804" width="7.6328125" style="116" customWidth="1"/>
    <col min="12805" max="12805" width="6.1796875" style="116" customWidth="1"/>
    <col min="12806" max="12807" width="7.6328125" style="116" customWidth="1"/>
    <col min="12808" max="12808" width="5.90625" style="116" customWidth="1"/>
    <col min="12809" max="12809" width="6.1796875" style="116" customWidth="1"/>
    <col min="12810" max="12810" width="6.36328125" style="116" customWidth="1"/>
    <col min="12811" max="12813" width="7.6328125" style="116" customWidth="1"/>
    <col min="12814" max="12814" width="7.08984375" style="116" customWidth="1"/>
    <col min="12815" max="12815" width="7.6328125" style="116" customWidth="1"/>
    <col min="12816" max="12816" width="6.54296875" style="116" customWidth="1"/>
    <col min="12817" max="12817" width="7.6328125" style="116" customWidth="1"/>
    <col min="12818" max="12818" width="6.36328125" style="116" customWidth="1"/>
    <col min="12819" max="12819" width="7.6328125" style="116" customWidth="1"/>
    <col min="12820" max="13055" width="9.26953125" style="116"/>
    <col min="13056" max="13056" width="3" style="116" customWidth="1"/>
    <col min="13057" max="13057" width="9.1796875" style="116" customWidth="1"/>
    <col min="13058" max="13058" width="7" style="116" customWidth="1"/>
    <col min="13059" max="13060" width="7.6328125" style="116" customWidth="1"/>
    <col min="13061" max="13061" width="6.1796875" style="116" customWidth="1"/>
    <col min="13062" max="13063" width="7.6328125" style="116" customWidth="1"/>
    <col min="13064" max="13064" width="5.90625" style="116" customWidth="1"/>
    <col min="13065" max="13065" width="6.1796875" style="116" customWidth="1"/>
    <col min="13066" max="13066" width="6.36328125" style="116" customWidth="1"/>
    <col min="13067" max="13069" width="7.6328125" style="116" customWidth="1"/>
    <col min="13070" max="13070" width="7.08984375" style="116" customWidth="1"/>
    <col min="13071" max="13071" width="7.6328125" style="116" customWidth="1"/>
    <col min="13072" max="13072" width="6.54296875" style="116" customWidth="1"/>
    <col min="13073" max="13073" width="7.6328125" style="116" customWidth="1"/>
    <col min="13074" max="13074" width="6.36328125" style="116" customWidth="1"/>
    <col min="13075" max="13075" width="7.6328125" style="116" customWidth="1"/>
    <col min="13076" max="13311" width="9.26953125" style="116"/>
    <col min="13312" max="13312" width="3" style="116" customWidth="1"/>
    <col min="13313" max="13313" width="9.1796875" style="116" customWidth="1"/>
    <col min="13314" max="13314" width="7" style="116" customWidth="1"/>
    <col min="13315" max="13316" width="7.6328125" style="116" customWidth="1"/>
    <col min="13317" max="13317" width="6.1796875" style="116" customWidth="1"/>
    <col min="13318" max="13319" width="7.6328125" style="116" customWidth="1"/>
    <col min="13320" max="13320" width="5.90625" style="116" customWidth="1"/>
    <col min="13321" max="13321" width="6.1796875" style="116" customWidth="1"/>
    <col min="13322" max="13322" width="6.36328125" style="116" customWidth="1"/>
    <col min="13323" max="13325" width="7.6328125" style="116" customWidth="1"/>
    <col min="13326" max="13326" width="7.08984375" style="116" customWidth="1"/>
    <col min="13327" max="13327" width="7.6328125" style="116" customWidth="1"/>
    <col min="13328" max="13328" width="6.54296875" style="116" customWidth="1"/>
    <col min="13329" max="13329" width="7.6328125" style="116" customWidth="1"/>
    <col min="13330" max="13330" width="6.36328125" style="116" customWidth="1"/>
    <col min="13331" max="13331" width="7.6328125" style="116" customWidth="1"/>
    <col min="13332" max="13567" width="9.26953125" style="116"/>
    <col min="13568" max="13568" width="3" style="116" customWidth="1"/>
    <col min="13569" max="13569" width="9.1796875" style="116" customWidth="1"/>
    <col min="13570" max="13570" width="7" style="116" customWidth="1"/>
    <col min="13571" max="13572" width="7.6328125" style="116" customWidth="1"/>
    <col min="13573" max="13573" width="6.1796875" style="116" customWidth="1"/>
    <col min="13574" max="13575" width="7.6328125" style="116" customWidth="1"/>
    <col min="13576" max="13576" width="5.90625" style="116" customWidth="1"/>
    <col min="13577" max="13577" width="6.1796875" style="116" customWidth="1"/>
    <col min="13578" max="13578" width="6.36328125" style="116" customWidth="1"/>
    <col min="13579" max="13581" width="7.6328125" style="116" customWidth="1"/>
    <col min="13582" max="13582" width="7.08984375" style="116" customWidth="1"/>
    <col min="13583" max="13583" width="7.6328125" style="116" customWidth="1"/>
    <col min="13584" max="13584" width="6.54296875" style="116" customWidth="1"/>
    <col min="13585" max="13585" width="7.6328125" style="116" customWidth="1"/>
    <col min="13586" max="13586" width="6.36328125" style="116" customWidth="1"/>
    <col min="13587" max="13587" width="7.6328125" style="116" customWidth="1"/>
    <col min="13588" max="13823" width="9.26953125" style="116"/>
    <col min="13824" max="13824" width="3" style="116" customWidth="1"/>
    <col min="13825" max="13825" width="9.1796875" style="116" customWidth="1"/>
    <col min="13826" max="13826" width="7" style="116" customWidth="1"/>
    <col min="13827" max="13828" width="7.6328125" style="116" customWidth="1"/>
    <col min="13829" max="13829" width="6.1796875" style="116" customWidth="1"/>
    <col min="13830" max="13831" width="7.6328125" style="116" customWidth="1"/>
    <col min="13832" max="13832" width="5.90625" style="116" customWidth="1"/>
    <col min="13833" max="13833" width="6.1796875" style="116" customWidth="1"/>
    <col min="13834" max="13834" width="6.36328125" style="116" customWidth="1"/>
    <col min="13835" max="13837" width="7.6328125" style="116" customWidth="1"/>
    <col min="13838" max="13838" width="7.08984375" style="116" customWidth="1"/>
    <col min="13839" max="13839" width="7.6328125" style="116" customWidth="1"/>
    <col min="13840" max="13840" width="6.54296875" style="116" customWidth="1"/>
    <col min="13841" max="13841" width="7.6328125" style="116" customWidth="1"/>
    <col min="13842" max="13842" width="6.36328125" style="116" customWidth="1"/>
    <col min="13843" max="13843" width="7.6328125" style="116" customWidth="1"/>
    <col min="13844" max="14079" width="9.26953125" style="116"/>
    <col min="14080" max="14080" width="3" style="116" customWidth="1"/>
    <col min="14081" max="14081" width="9.1796875" style="116" customWidth="1"/>
    <col min="14082" max="14082" width="7" style="116" customWidth="1"/>
    <col min="14083" max="14084" width="7.6328125" style="116" customWidth="1"/>
    <col min="14085" max="14085" width="6.1796875" style="116" customWidth="1"/>
    <col min="14086" max="14087" width="7.6328125" style="116" customWidth="1"/>
    <col min="14088" max="14088" width="5.90625" style="116" customWidth="1"/>
    <col min="14089" max="14089" width="6.1796875" style="116" customWidth="1"/>
    <col min="14090" max="14090" width="6.36328125" style="116" customWidth="1"/>
    <col min="14091" max="14093" width="7.6328125" style="116" customWidth="1"/>
    <col min="14094" max="14094" width="7.08984375" style="116" customWidth="1"/>
    <col min="14095" max="14095" width="7.6328125" style="116" customWidth="1"/>
    <col min="14096" max="14096" width="6.54296875" style="116" customWidth="1"/>
    <col min="14097" max="14097" width="7.6328125" style="116" customWidth="1"/>
    <col min="14098" max="14098" width="6.36328125" style="116" customWidth="1"/>
    <col min="14099" max="14099" width="7.6328125" style="116" customWidth="1"/>
    <col min="14100" max="14335" width="9.26953125" style="116"/>
    <col min="14336" max="14336" width="3" style="116" customWidth="1"/>
    <col min="14337" max="14337" width="9.1796875" style="116" customWidth="1"/>
    <col min="14338" max="14338" width="7" style="116" customWidth="1"/>
    <col min="14339" max="14340" width="7.6328125" style="116" customWidth="1"/>
    <col min="14341" max="14341" width="6.1796875" style="116" customWidth="1"/>
    <col min="14342" max="14343" width="7.6328125" style="116" customWidth="1"/>
    <col min="14344" max="14344" width="5.90625" style="116" customWidth="1"/>
    <col min="14345" max="14345" width="6.1796875" style="116" customWidth="1"/>
    <col min="14346" max="14346" width="6.36328125" style="116" customWidth="1"/>
    <col min="14347" max="14349" width="7.6328125" style="116" customWidth="1"/>
    <col min="14350" max="14350" width="7.08984375" style="116" customWidth="1"/>
    <col min="14351" max="14351" width="7.6328125" style="116" customWidth="1"/>
    <col min="14352" max="14352" width="6.54296875" style="116" customWidth="1"/>
    <col min="14353" max="14353" width="7.6328125" style="116" customWidth="1"/>
    <col min="14354" max="14354" width="6.36328125" style="116" customWidth="1"/>
    <col min="14355" max="14355" width="7.6328125" style="116" customWidth="1"/>
    <col min="14356" max="14591" width="9.26953125" style="116"/>
    <col min="14592" max="14592" width="3" style="116" customWidth="1"/>
    <col min="14593" max="14593" width="9.1796875" style="116" customWidth="1"/>
    <col min="14594" max="14594" width="7" style="116" customWidth="1"/>
    <col min="14595" max="14596" width="7.6328125" style="116" customWidth="1"/>
    <col min="14597" max="14597" width="6.1796875" style="116" customWidth="1"/>
    <col min="14598" max="14599" width="7.6328125" style="116" customWidth="1"/>
    <col min="14600" max="14600" width="5.90625" style="116" customWidth="1"/>
    <col min="14601" max="14601" width="6.1796875" style="116" customWidth="1"/>
    <col min="14602" max="14602" width="6.36328125" style="116" customWidth="1"/>
    <col min="14603" max="14605" width="7.6328125" style="116" customWidth="1"/>
    <col min="14606" max="14606" width="7.08984375" style="116" customWidth="1"/>
    <col min="14607" max="14607" width="7.6328125" style="116" customWidth="1"/>
    <col min="14608" max="14608" width="6.54296875" style="116" customWidth="1"/>
    <col min="14609" max="14609" width="7.6328125" style="116" customWidth="1"/>
    <col min="14610" max="14610" width="6.36328125" style="116" customWidth="1"/>
    <col min="14611" max="14611" width="7.6328125" style="116" customWidth="1"/>
    <col min="14612" max="14847" width="9.26953125" style="116"/>
    <col min="14848" max="14848" width="3" style="116" customWidth="1"/>
    <col min="14849" max="14849" width="9.1796875" style="116" customWidth="1"/>
    <col min="14850" max="14850" width="7" style="116" customWidth="1"/>
    <col min="14851" max="14852" width="7.6328125" style="116" customWidth="1"/>
    <col min="14853" max="14853" width="6.1796875" style="116" customWidth="1"/>
    <col min="14854" max="14855" width="7.6328125" style="116" customWidth="1"/>
    <col min="14856" max="14856" width="5.90625" style="116" customWidth="1"/>
    <col min="14857" max="14857" width="6.1796875" style="116" customWidth="1"/>
    <col min="14858" max="14858" width="6.36328125" style="116" customWidth="1"/>
    <col min="14859" max="14861" width="7.6328125" style="116" customWidth="1"/>
    <col min="14862" max="14862" width="7.08984375" style="116" customWidth="1"/>
    <col min="14863" max="14863" width="7.6328125" style="116" customWidth="1"/>
    <col min="14864" max="14864" width="6.54296875" style="116" customWidth="1"/>
    <col min="14865" max="14865" width="7.6328125" style="116" customWidth="1"/>
    <col min="14866" max="14866" width="6.36328125" style="116" customWidth="1"/>
    <col min="14867" max="14867" width="7.6328125" style="116" customWidth="1"/>
    <col min="14868" max="15103" width="9.26953125" style="116"/>
    <col min="15104" max="15104" width="3" style="116" customWidth="1"/>
    <col min="15105" max="15105" width="9.1796875" style="116" customWidth="1"/>
    <col min="15106" max="15106" width="7" style="116" customWidth="1"/>
    <col min="15107" max="15108" width="7.6328125" style="116" customWidth="1"/>
    <col min="15109" max="15109" width="6.1796875" style="116" customWidth="1"/>
    <col min="15110" max="15111" width="7.6328125" style="116" customWidth="1"/>
    <col min="15112" max="15112" width="5.90625" style="116" customWidth="1"/>
    <col min="15113" max="15113" width="6.1796875" style="116" customWidth="1"/>
    <col min="15114" max="15114" width="6.36328125" style="116" customWidth="1"/>
    <col min="15115" max="15117" width="7.6328125" style="116" customWidth="1"/>
    <col min="15118" max="15118" width="7.08984375" style="116" customWidth="1"/>
    <col min="15119" max="15119" width="7.6328125" style="116" customWidth="1"/>
    <col min="15120" max="15120" width="6.54296875" style="116" customWidth="1"/>
    <col min="15121" max="15121" width="7.6328125" style="116" customWidth="1"/>
    <col min="15122" max="15122" width="6.36328125" style="116" customWidth="1"/>
    <col min="15123" max="15123" width="7.6328125" style="116" customWidth="1"/>
    <col min="15124" max="15359" width="9.26953125" style="116"/>
    <col min="15360" max="15360" width="3" style="116" customWidth="1"/>
    <col min="15361" max="15361" width="9.1796875" style="116" customWidth="1"/>
    <col min="15362" max="15362" width="7" style="116" customWidth="1"/>
    <col min="15363" max="15364" width="7.6328125" style="116" customWidth="1"/>
    <col min="15365" max="15365" width="6.1796875" style="116" customWidth="1"/>
    <col min="15366" max="15367" width="7.6328125" style="116" customWidth="1"/>
    <col min="15368" max="15368" width="5.90625" style="116" customWidth="1"/>
    <col min="15369" max="15369" width="6.1796875" style="116" customWidth="1"/>
    <col min="15370" max="15370" width="6.36328125" style="116" customWidth="1"/>
    <col min="15371" max="15373" width="7.6328125" style="116" customWidth="1"/>
    <col min="15374" max="15374" width="7.08984375" style="116" customWidth="1"/>
    <col min="15375" max="15375" width="7.6328125" style="116" customWidth="1"/>
    <col min="15376" max="15376" width="6.54296875" style="116" customWidth="1"/>
    <col min="15377" max="15377" width="7.6328125" style="116" customWidth="1"/>
    <col min="15378" max="15378" width="6.36328125" style="116" customWidth="1"/>
    <col min="15379" max="15379" width="7.6328125" style="116" customWidth="1"/>
    <col min="15380" max="15615" width="9.26953125" style="116"/>
    <col min="15616" max="15616" width="3" style="116" customWidth="1"/>
    <col min="15617" max="15617" width="9.1796875" style="116" customWidth="1"/>
    <col min="15618" max="15618" width="7" style="116" customWidth="1"/>
    <col min="15619" max="15620" width="7.6328125" style="116" customWidth="1"/>
    <col min="15621" max="15621" width="6.1796875" style="116" customWidth="1"/>
    <col min="15622" max="15623" width="7.6328125" style="116" customWidth="1"/>
    <col min="15624" max="15624" width="5.90625" style="116" customWidth="1"/>
    <col min="15625" max="15625" width="6.1796875" style="116" customWidth="1"/>
    <col min="15626" max="15626" width="6.36328125" style="116" customWidth="1"/>
    <col min="15627" max="15629" width="7.6328125" style="116" customWidth="1"/>
    <col min="15630" max="15630" width="7.08984375" style="116" customWidth="1"/>
    <col min="15631" max="15631" width="7.6328125" style="116" customWidth="1"/>
    <col min="15632" max="15632" width="6.54296875" style="116" customWidth="1"/>
    <col min="15633" max="15633" width="7.6328125" style="116" customWidth="1"/>
    <col min="15634" max="15634" width="6.36328125" style="116" customWidth="1"/>
    <col min="15635" max="15635" width="7.6328125" style="116" customWidth="1"/>
    <col min="15636" max="15871" width="9.26953125" style="116"/>
    <col min="15872" max="15872" width="3" style="116" customWidth="1"/>
    <col min="15873" max="15873" width="9.1796875" style="116" customWidth="1"/>
    <col min="15874" max="15874" width="7" style="116" customWidth="1"/>
    <col min="15875" max="15876" width="7.6328125" style="116" customWidth="1"/>
    <col min="15877" max="15877" width="6.1796875" style="116" customWidth="1"/>
    <col min="15878" max="15879" width="7.6328125" style="116" customWidth="1"/>
    <col min="15880" max="15880" width="5.90625" style="116" customWidth="1"/>
    <col min="15881" max="15881" width="6.1796875" style="116" customWidth="1"/>
    <col min="15882" max="15882" width="6.36328125" style="116" customWidth="1"/>
    <col min="15883" max="15885" width="7.6328125" style="116" customWidth="1"/>
    <col min="15886" max="15886" width="7.08984375" style="116" customWidth="1"/>
    <col min="15887" max="15887" width="7.6328125" style="116" customWidth="1"/>
    <col min="15888" max="15888" width="6.54296875" style="116" customWidth="1"/>
    <col min="15889" max="15889" width="7.6328125" style="116" customWidth="1"/>
    <col min="15890" max="15890" width="6.36328125" style="116" customWidth="1"/>
    <col min="15891" max="15891" width="7.6328125" style="116" customWidth="1"/>
    <col min="15892" max="16127" width="9.26953125" style="116"/>
    <col min="16128" max="16128" width="3" style="116" customWidth="1"/>
    <col min="16129" max="16129" width="9.1796875" style="116" customWidth="1"/>
    <col min="16130" max="16130" width="7" style="116" customWidth="1"/>
    <col min="16131" max="16132" width="7.6328125" style="116" customWidth="1"/>
    <col min="16133" max="16133" width="6.1796875" style="116" customWidth="1"/>
    <col min="16134" max="16135" width="7.6328125" style="116" customWidth="1"/>
    <col min="16136" max="16136" width="5.90625" style="116" customWidth="1"/>
    <col min="16137" max="16137" width="6.1796875" style="116" customWidth="1"/>
    <col min="16138" max="16138" width="6.36328125" style="116" customWidth="1"/>
    <col min="16139" max="16141" width="7.6328125" style="116" customWidth="1"/>
    <col min="16142" max="16142" width="7.08984375" style="116" customWidth="1"/>
    <col min="16143" max="16143" width="7.6328125" style="116" customWidth="1"/>
    <col min="16144" max="16144" width="6.54296875" style="116" customWidth="1"/>
    <col min="16145" max="16145" width="7.6328125" style="116" customWidth="1"/>
    <col min="16146" max="16146" width="6.36328125" style="116" customWidth="1"/>
    <col min="16147" max="16147" width="7.6328125" style="116" customWidth="1"/>
    <col min="16148" max="16384" width="9.26953125" style="116"/>
  </cols>
  <sheetData>
    <row r="1" spans="1:19" ht="18" customHeight="1" x14ac:dyDescent="0.25">
      <c r="A1" s="184" t="s">
        <v>40</v>
      </c>
      <c r="B1" s="41"/>
      <c r="C1" s="41"/>
      <c r="D1" s="41"/>
      <c r="E1" s="40" t="s">
        <v>39</v>
      </c>
      <c r="F1" s="185" t="s">
        <v>48</v>
      </c>
      <c r="G1" s="185"/>
      <c r="H1" s="185"/>
      <c r="I1" s="185"/>
      <c r="J1" s="185"/>
      <c r="K1" s="185"/>
      <c r="L1" s="185"/>
      <c r="M1" s="185"/>
      <c r="N1" s="185"/>
      <c r="O1" s="185"/>
      <c r="P1" s="185"/>
      <c r="Q1" s="185"/>
      <c r="R1" s="185"/>
      <c r="S1" s="185"/>
    </row>
    <row r="2" spans="1:19" ht="18" customHeight="1" x14ac:dyDescent="0.25">
      <c r="A2" s="184"/>
      <c r="B2" s="41"/>
      <c r="C2" s="120"/>
      <c r="D2" s="41"/>
      <c r="E2" s="40" t="s">
        <v>38</v>
      </c>
      <c r="F2" s="117" t="s">
        <v>49</v>
      </c>
      <c r="G2" s="117"/>
      <c r="H2" s="117"/>
      <c r="I2" s="117"/>
      <c r="J2" s="117"/>
      <c r="K2" s="117"/>
    </row>
    <row r="3" spans="1:19" ht="18" customHeight="1" x14ac:dyDescent="0.25">
      <c r="A3" s="184"/>
      <c r="B3" s="41"/>
      <c r="C3" s="41"/>
      <c r="D3" s="41"/>
      <c r="E3" s="40" t="s">
        <v>37</v>
      </c>
      <c r="F3" s="119" t="s">
        <v>51</v>
      </c>
      <c r="G3" s="118"/>
      <c r="H3" s="118"/>
      <c r="I3" s="118"/>
      <c r="J3" s="118"/>
      <c r="K3" s="118"/>
      <c r="L3" s="118"/>
      <c r="M3" s="118"/>
      <c r="N3" s="118"/>
      <c r="O3" s="118"/>
    </row>
    <row r="4" spans="1:19" ht="46.5" customHeight="1" x14ac:dyDescent="0.25">
      <c r="A4" s="41"/>
      <c r="B4" s="41"/>
      <c r="C4" s="41"/>
      <c r="D4" s="41"/>
      <c r="E4" s="40" t="s">
        <v>36</v>
      </c>
      <c r="F4" s="186" t="s">
        <v>52</v>
      </c>
      <c r="G4" s="186"/>
      <c r="H4" s="186"/>
      <c r="I4" s="186"/>
      <c r="J4" s="186"/>
      <c r="K4" s="186"/>
      <c r="L4" s="186"/>
      <c r="M4" s="186"/>
      <c r="N4" s="186"/>
      <c r="O4" s="186"/>
      <c r="P4" s="186"/>
      <c r="Q4" s="186"/>
      <c r="R4" s="186"/>
      <c r="S4" s="186"/>
    </row>
    <row r="5" spans="1:19" ht="46.9" customHeight="1" x14ac:dyDescent="0.25">
      <c r="D5" s="121" t="s">
        <v>47</v>
      </c>
      <c r="E5" s="40" t="s">
        <v>35</v>
      </c>
      <c r="F5" s="187" t="s">
        <v>53</v>
      </c>
      <c r="G5" s="188"/>
      <c r="H5" s="188"/>
      <c r="I5" s="188"/>
      <c r="J5" s="188"/>
      <c r="K5" s="188"/>
      <c r="L5" s="188"/>
      <c r="M5" s="188"/>
      <c r="N5" s="188"/>
      <c r="O5" s="188"/>
      <c r="P5" s="188"/>
      <c r="Q5" s="188"/>
      <c r="R5" s="188"/>
      <c r="S5" s="188"/>
    </row>
    <row r="6" spans="1:19" ht="45.6" customHeight="1" x14ac:dyDescent="0.25">
      <c r="A6" s="124"/>
      <c r="C6" s="38"/>
      <c r="D6" s="38"/>
      <c r="E6" s="37" t="s">
        <v>34</v>
      </c>
      <c r="F6" s="189" t="s">
        <v>54</v>
      </c>
      <c r="G6" s="189"/>
      <c r="H6" s="189"/>
      <c r="I6" s="189"/>
      <c r="J6" s="189"/>
      <c r="K6" s="189"/>
      <c r="L6" s="189"/>
      <c r="M6" s="189"/>
      <c r="N6" s="189"/>
      <c r="O6" s="189"/>
      <c r="P6" s="189"/>
      <c r="Q6" s="189"/>
      <c r="R6" s="189"/>
      <c r="S6" s="189"/>
    </row>
    <row r="7" spans="1:19" s="2" customFormat="1" ht="25.5" x14ac:dyDescent="0.25">
      <c r="A7" s="36" t="s">
        <v>33</v>
      </c>
      <c r="B7" s="30" t="s">
        <v>75</v>
      </c>
      <c r="C7" s="35" t="s">
        <v>10</v>
      </c>
      <c r="D7" s="35" t="s">
        <v>11</v>
      </c>
      <c r="E7" s="30" t="s">
        <v>75</v>
      </c>
      <c r="F7" s="35" t="s">
        <v>10</v>
      </c>
      <c r="G7" s="35" t="s">
        <v>11</v>
      </c>
      <c r="H7" s="30" t="s">
        <v>75</v>
      </c>
      <c r="I7" s="35" t="s">
        <v>10</v>
      </c>
      <c r="J7" s="35" t="s">
        <v>11</v>
      </c>
      <c r="K7" s="30" t="s">
        <v>75</v>
      </c>
      <c r="L7" s="30" t="s">
        <v>32</v>
      </c>
      <c r="M7" s="30" t="s">
        <v>31</v>
      </c>
      <c r="N7" s="35" t="s">
        <v>8</v>
      </c>
      <c r="O7" s="35" t="s">
        <v>13</v>
      </c>
      <c r="P7" s="30" t="s">
        <v>30</v>
      </c>
      <c r="Q7" s="30" t="s">
        <v>29</v>
      </c>
      <c r="R7" s="34" t="s">
        <v>28</v>
      </c>
      <c r="S7" s="30" t="s">
        <v>27</v>
      </c>
    </row>
    <row r="8" spans="1:19" s="2" customFormat="1" ht="13.5" thickBot="1" x14ac:dyDescent="0.3">
      <c r="A8" s="3" t="s">
        <v>14</v>
      </c>
      <c r="D8" s="5" t="e">
        <f>D9/B10</f>
        <v>#DIV/0!</v>
      </c>
      <c r="G8" s="5">
        <f>G9/E10</f>
        <v>6</v>
      </c>
      <c r="Q8" s="33"/>
    </row>
    <row r="9" spans="1:19" s="2" customFormat="1" ht="13.5" thickTop="1" x14ac:dyDescent="0.25">
      <c r="A9" s="206" t="s">
        <v>15</v>
      </c>
      <c r="B9" s="207" t="s">
        <v>16</v>
      </c>
      <c r="C9" s="208"/>
      <c r="D9" s="209"/>
      <c r="E9" s="210" t="s">
        <v>17</v>
      </c>
      <c r="F9" s="211"/>
      <c r="G9" s="209">
        <f>800+400</f>
        <v>1200</v>
      </c>
      <c r="H9" s="210" t="s">
        <v>18</v>
      </c>
      <c r="I9" s="211"/>
      <c r="J9" s="212"/>
      <c r="K9" s="211"/>
      <c r="L9" s="213"/>
      <c r="M9" s="212">
        <f>G9+D9+L9+J9</f>
        <v>1200</v>
      </c>
      <c r="N9" s="31">
        <v>750</v>
      </c>
      <c r="O9" s="11">
        <f>N9-M9</f>
        <v>-450</v>
      </c>
      <c r="P9" s="8"/>
      <c r="Q9" s="12"/>
      <c r="R9" s="8"/>
      <c r="S9" s="13">
        <f>N9</f>
        <v>750</v>
      </c>
    </row>
    <row r="10" spans="1:19" s="2" customFormat="1" x14ac:dyDescent="0.25">
      <c r="A10" s="88">
        <v>42461</v>
      </c>
      <c r="B10" s="11">
        <f>ROUND(+C24/12,2)</f>
        <v>0</v>
      </c>
      <c r="C10" s="14"/>
      <c r="D10" s="11">
        <f t="shared" ref="D10:D21" si="0">D9+B10-C10</f>
        <v>0</v>
      </c>
      <c r="E10" s="11">
        <f>ROUND(+F24/12,2)</f>
        <v>200</v>
      </c>
      <c r="F10" s="14"/>
      <c r="G10" s="11">
        <f t="shared" ref="G10:G21" si="1">G9+E10-F10</f>
        <v>1400</v>
      </c>
      <c r="H10" s="11">
        <f>ROUND(+I24/12,2)</f>
        <v>40.39</v>
      </c>
      <c r="I10" s="47">
        <v>40.39</v>
      </c>
      <c r="J10" s="11">
        <f t="shared" ref="J10:J21" si="2">J9+H10-I10</f>
        <v>0</v>
      </c>
      <c r="K10" s="11">
        <f t="shared" ref="K10:K21" si="3">H10+E10+B10</f>
        <v>240.39</v>
      </c>
      <c r="L10" s="9"/>
      <c r="M10" s="13">
        <f t="shared" ref="M10:M21" si="4">M9+B10-C10+E10-F10+H10-I10</f>
        <v>1400</v>
      </c>
      <c r="P10" s="11">
        <f>ROUND(Q8/12,2)</f>
        <v>0</v>
      </c>
      <c r="Q10" s="9"/>
      <c r="R10" s="11">
        <f t="shared" ref="R10:R21" si="5">K10+P10</f>
        <v>240.39</v>
      </c>
      <c r="S10" s="13">
        <f t="shared" ref="S10:S21" si="6">S9+B10-C10+E10-F10+H10-I10+P10</f>
        <v>950</v>
      </c>
    </row>
    <row r="11" spans="1:19" s="2" customFormat="1" x14ac:dyDescent="0.25">
      <c r="A11" s="84">
        <f t="shared" ref="A11:A21" si="7">A10+32</f>
        <v>42493</v>
      </c>
      <c r="B11" s="11">
        <f t="shared" ref="B11:B21" si="8">B10</f>
        <v>0</v>
      </c>
      <c r="C11" s="14"/>
      <c r="D11" s="11">
        <f t="shared" si="0"/>
        <v>0</v>
      </c>
      <c r="E11" s="11">
        <f t="shared" ref="E11:E21" si="9">E10</f>
        <v>200</v>
      </c>
      <c r="F11" s="14"/>
      <c r="G11" s="11">
        <f t="shared" si="1"/>
        <v>1600</v>
      </c>
      <c r="H11" s="11">
        <f t="shared" ref="H11:I21" si="10">H10</f>
        <v>40.39</v>
      </c>
      <c r="I11" s="45">
        <f t="shared" si="10"/>
        <v>40.39</v>
      </c>
      <c r="J11" s="11">
        <f t="shared" si="2"/>
        <v>0</v>
      </c>
      <c r="K11" s="11">
        <f t="shared" si="3"/>
        <v>240.39</v>
      </c>
      <c r="L11" s="9"/>
      <c r="M11" s="13">
        <f t="shared" si="4"/>
        <v>1600</v>
      </c>
      <c r="O11" s="2" t="str">
        <f>IF(O9&lt;0,"Catch up",IF(O9&gt;50,"Refund","Do Nothing"))</f>
        <v>Catch up</v>
      </c>
      <c r="P11" s="11">
        <f t="shared" ref="P11:P21" si="11">P10</f>
        <v>0</v>
      </c>
      <c r="Q11" s="9"/>
      <c r="R11" s="11">
        <f t="shared" si="5"/>
        <v>240.39</v>
      </c>
      <c r="S11" s="13">
        <f t="shared" si="6"/>
        <v>1150</v>
      </c>
    </row>
    <row r="12" spans="1:19" s="2" customFormat="1" x14ac:dyDescent="0.25">
      <c r="A12" s="84">
        <f t="shared" si="7"/>
        <v>42525</v>
      </c>
      <c r="B12" s="11">
        <f t="shared" si="8"/>
        <v>0</v>
      </c>
      <c r="C12" s="14"/>
      <c r="D12" s="11">
        <f t="shared" si="0"/>
        <v>0</v>
      </c>
      <c r="E12" s="11">
        <f t="shared" si="9"/>
        <v>200</v>
      </c>
      <c r="F12" s="14"/>
      <c r="G12" s="11">
        <f t="shared" si="1"/>
        <v>1800</v>
      </c>
      <c r="H12" s="11">
        <f t="shared" si="10"/>
        <v>40.39</v>
      </c>
      <c r="I12" s="45">
        <f t="shared" si="10"/>
        <v>40.39</v>
      </c>
      <c r="J12" s="11">
        <f t="shared" si="2"/>
        <v>0</v>
      </c>
      <c r="K12" s="11">
        <f t="shared" si="3"/>
        <v>240.39</v>
      </c>
      <c r="L12" s="9"/>
      <c r="M12" s="13">
        <f t="shared" si="4"/>
        <v>1800</v>
      </c>
      <c r="P12" s="11">
        <f t="shared" si="11"/>
        <v>0</v>
      </c>
      <c r="Q12" s="9"/>
      <c r="R12" s="11">
        <f t="shared" si="5"/>
        <v>240.39</v>
      </c>
      <c r="S12" s="13">
        <f t="shared" si="6"/>
        <v>1350</v>
      </c>
    </row>
    <row r="13" spans="1:19" s="2" customFormat="1" x14ac:dyDescent="0.25">
      <c r="A13" s="84">
        <f t="shared" si="7"/>
        <v>42557</v>
      </c>
      <c r="B13" s="11">
        <f t="shared" si="8"/>
        <v>0</v>
      </c>
      <c r="C13" s="14"/>
      <c r="D13" s="11">
        <f t="shared" si="0"/>
        <v>0</v>
      </c>
      <c r="E13" s="11">
        <f t="shared" si="9"/>
        <v>200</v>
      </c>
      <c r="F13" s="14"/>
      <c r="G13" s="11">
        <f t="shared" si="1"/>
        <v>2000</v>
      </c>
      <c r="H13" s="11">
        <f t="shared" si="10"/>
        <v>40.39</v>
      </c>
      <c r="I13" s="45">
        <f t="shared" si="10"/>
        <v>40.39</v>
      </c>
      <c r="J13" s="11">
        <f t="shared" si="2"/>
        <v>0</v>
      </c>
      <c r="K13" s="11">
        <f t="shared" si="3"/>
        <v>240.39</v>
      </c>
      <c r="L13" s="9"/>
      <c r="M13" s="13">
        <f t="shared" si="4"/>
        <v>2000</v>
      </c>
      <c r="P13" s="11">
        <f t="shared" si="11"/>
        <v>0</v>
      </c>
      <c r="Q13" s="9"/>
      <c r="R13" s="11">
        <f t="shared" si="5"/>
        <v>240.39</v>
      </c>
      <c r="S13" s="13">
        <f t="shared" si="6"/>
        <v>1550</v>
      </c>
    </row>
    <row r="14" spans="1:19" s="2" customFormat="1" x14ac:dyDescent="0.25">
      <c r="A14" s="84">
        <f t="shared" si="7"/>
        <v>42589</v>
      </c>
      <c r="B14" s="11">
        <f t="shared" si="8"/>
        <v>0</v>
      </c>
      <c r="C14" s="14"/>
      <c r="D14" s="11">
        <f t="shared" si="0"/>
        <v>0</v>
      </c>
      <c r="E14" s="11">
        <f t="shared" si="9"/>
        <v>200</v>
      </c>
      <c r="F14" s="14">
        <v>1200</v>
      </c>
      <c r="G14" s="11">
        <f t="shared" si="1"/>
        <v>1000</v>
      </c>
      <c r="H14" s="11">
        <f t="shared" si="10"/>
        <v>40.39</v>
      </c>
      <c r="I14" s="45">
        <f t="shared" si="10"/>
        <v>40.39</v>
      </c>
      <c r="J14" s="11">
        <f t="shared" si="2"/>
        <v>0</v>
      </c>
      <c r="K14" s="11">
        <f t="shared" si="3"/>
        <v>240.39</v>
      </c>
      <c r="L14" s="9"/>
      <c r="M14" s="13">
        <f t="shared" si="4"/>
        <v>1000.0000000000001</v>
      </c>
      <c r="P14" s="11">
        <f t="shared" si="11"/>
        <v>0</v>
      </c>
      <c r="Q14" s="9"/>
      <c r="R14" s="11">
        <f t="shared" si="5"/>
        <v>240.39</v>
      </c>
      <c r="S14" s="13">
        <f t="shared" si="6"/>
        <v>550</v>
      </c>
    </row>
    <row r="15" spans="1:19" s="2" customFormat="1" x14ac:dyDescent="0.25">
      <c r="A15" s="84">
        <f t="shared" si="7"/>
        <v>42621</v>
      </c>
      <c r="B15" s="11">
        <f t="shared" si="8"/>
        <v>0</v>
      </c>
      <c r="C15" s="14"/>
      <c r="D15" s="11">
        <f t="shared" si="0"/>
        <v>0</v>
      </c>
      <c r="E15" s="11">
        <f t="shared" si="9"/>
        <v>200</v>
      </c>
      <c r="F15" s="14"/>
      <c r="G15" s="11">
        <f t="shared" si="1"/>
        <v>1200</v>
      </c>
      <c r="H15" s="11">
        <f t="shared" si="10"/>
        <v>40.39</v>
      </c>
      <c r="I15" s="45">
        <f t="shared" si="10"/>
        <v>40.39</v>
      </c>
      <c r="J15" s="11">
        <f t="shared" si="2"/>
        <v>0</v>
      </c>
      <c r="K15" s="11">
        <f t="shared" si="3"/>
        <v>240.39</v>
      </c>
      <c r="L15" s="9"/>
      <c r="M15" s="13">
        <f t="shared" si="4"/>
        <v>1200</v>
      </c>
      <c r="P15" s="11">
        <f t="shared" si="11"/>
        <v>0</v>
      </c>
      <c r="Q15" s="9"/>
      <c r="R15" s="11">
        <f t="shared" si="5"/>
        <v>240.39</v>
      </c>
      <c r="S15" s="13">
        <f t="shared" si="6"/>
        <v>750</v>
      </c>
    </row>
    <row r="16" spans="1:19" s="2" customFormat="1" x14ac:dyDescent="0.25">
      <c r="A16" s="84">
        <f t="shared" si="7"/>
        <v>42653</v>
      </c>
      <c r="B16" s="11">
        <f t="shared" si="8"/>
        <v>0</v>
      </c>
      <c r="C16" s="14"/>
      <c r="D16" s="11">
        <f t="shared" si="0"/>
        <v>0</v>
      </c>
      <c r="E16" s="11">
        <f t="shared" si="9"/>
        <v>200</v>
      </c>
      <c r="F16" s="14"/>
      <c r="G16" s="11">
        <f t="shared" si="1"/>
        <v>1400</v>
      </c>
      <c r="H16" s="11">
        <f t="shared" si="10"/>
        <v>40.39</v>
      </c>
      <c r="I16" s="45">
        <f t="shared" si="10"/>
        <v>40.39</v>
      </c>
      <c r="J16" s="11">
        <f t="shared" si="2"/>
        <v>0</v>
      </c>
      <c r="K16" s="11">
        <f t="shared" si="3"/>
        <v>240.39</v>
      </c>
      <c r="L16" s="9"/>
      <c r="M16" s="13">
        <f t="shared" si="4"/>
        <v>1400</v>
      </c>
      <c r="P16" s="11">
        <f t="shared" si="11"/>
        <v>0</v>
      </c>
      <c r="Q16" s="9"/>
      <c r="R16" s="11">
        <f t="shared" si="5"/>
        <v>240.39</v>
      </c>
      <c r="S16" s="13">
        <f t="shared" si="6"/>
        <v>950</v>
      </c>
    </row>
    <row r="17" spans="1:19" s="2" customFormat="1" x14ac:dyDescent="0.25">
      <c r="A17" s="84">
        <f t="shared" si="7"/>
        <v>42685</v>
      </c>
      <c r="B17" s="11">
        <f t="shared" si="8"/>
        <v>0</v>
      </c>
      <c r="C17" s="14"/>
      <c r="D17" s="11">
        <f t="shared" si="0"/>
        <v>0</v>
      </c>
      <c r="E17" s="11">
        <f t="shared" si="9"/>
        <v>200</v>
      </c>
      <c r="F17" s="14">
        <v>1200</v>
      </c>
      <c r="G17" s="11">
        <f t="shared" si="1"/>
        <v>400</v>
      </c>
      <c r="H17" s="11">
        <f t="shared" si="10"/>
        <v>40.39</v>
      </c>
      <c r="I17" s="45">
        <f t="shared" si="10"/>
        <v>40.39</v>
      </c>
      <c r="J17" s="11">
        <f t="shared" si="2"/>
        <v>0</v>
      </c>
      <c r="K17" s="11">
        <f t="shared" si="3"/>
        <v>240.39</v>
      </c>
      <c r="L17" s="9"/>
      <c r="M17" s="13">
        <f t="shared" si="4"/>
        <v>400</v>
      </c>
      <c r="P17" s="11">
        <f t="shared" si="11"/>
        <v>0</v>
      </c>
      <c r="Q17" s="9"/>
      <c r="R17" s="11">
        <f t="shared" si="5"/>
        <v>240.39</v>
      </c>
      <c r="S17" s="13">
        <f t="shared" si="6"/>
        <v>-50</v>
      </c>
    </row>
    <row r="18" spans="1:19" s="2" customFormat="1" x14ac:dyDescent="0.25">
      <c r="A18" s="84">
        <f t="shared" si="7"/>
        <v>42717</v>
      </c>
      <c r="B18" s="11">
        <f t="shared" si="8"/>
        <v>0</v>
      </c>
      <c r="C18" s="14"/>
      <c r="D18" s="11">
        <f t="shared" si="0"/>
        <v>0</v>
      </c>
      <c r="E18" s="11">
        <f t="shared" si="9"/>
        <v>200</v>
      </c>
      <c r="F18" s="14"/>
      <c r="G18" s="11">
        <f t="shared" si="1"/>
        <v>600</v>
      </c>
      <c r="H18" s="11">
        <f t="shared" si="10"/>
        <v>40.39</v>
      </c>
      <c r="I18" s="45">
        <f t="shared" si="10"/>
        <v>40.39</v>
      </c>
      <c r="J18" s="11">
        <f t="shared" si="2"/>
        <v>0</v>
      </c>
      <c r="K18" s="11">
        <f t="shared" si="3"/>
        <v>240.39</v>
      </c>
      <c r="L18" s="9"/>
      <c r="M18" s="13">
        <f t="shared" si="4"/>
        <v>600</v>
      </c>
      <c r="P18" s="11">
        <f t="shared" si="11"/>
        <v>0</v>
      </c>
      <c r="Q18" s="9"/>
      <c r="R18" s="11">
        <f t="shared" si="5"/>
        <v>240.39</v>
      </c>
      <c r="S18" s="13">
        <f t="shared" si="6"/>
        <v>150</v>
      </c>
    </row>
    <row r="19" spans="1:19" s="2" customFormat="1" x14ac:dyDescent="0.25">
      <c r="A19" s="84">
        <f t="shared" si="7"/>
        <v>42749</v>
      </c>
      <c r="B19" s="11">
        <f t="shared" si="8"/>
        <v>0</v>
      </c>
      <c r="C19" s="14"/>
      <c r="D19" s="11">
        <f t="shared" si="0"/>
        <v>0</v>
      </c>
      <c r="E19" s="11">
        <f t="shared" si="9"/>
        <v>200</v>
      </c>
      <c r="F19" s="14"/>
      <c r="G19" s="11">
        <f t="shared" si="1"/>
        <v>800</v>
      </c>
      <c r="H19" s="11">
        <f t="shared" si="10"/>
        <v>40.39</v>
      </c>
      <c r="I19" s="45">
        <f t="shared" si="10"/>
        <v>40.39</v>
      </c>
      <c r="J19" s="11">
        <f t="shared" si="2"/>
        <v>0</v>
      </c>
      <c r="K19" s="11">
        <f t="shared" si="3"/>
        <v>240.39</v>
      </c>
      <c r="L19" s="9"/>
      <c r="M19" s="13">
        <f t="shared" si="4"/>
        <v>800</v>
      </c>
      <c r="P19" s="11">
        <f t="shared" si="11"/>
        <v>0</v>
      </c>
      <c r="Q19" s="9"/>
      <c r="R19" s="11">
        <f t="shared" si="5"/>
        <v>240.39</v>
      </c>
      <c r="S19" s="13">
        <f t="shared" si="6"/>
        <v>350</v>
      </c>
    </row>
    <row r="20" spans="1:19" s="2" customFormat="1" x14ac:dyDescent="0.25">
      <c r="A20" s="84">
        <f t="shared" si="7"/>
        <v>42781</v>
      </c>
      <c r="B20" s="11">
        <f t="shared" si="8"/>
        <v>0</v>
      </c>
      <c r="C20" s="14"/>
      <c r="D20" s="11">
        <f t="shared" si="0"/>
        <v>0</v>
      </c>
      <c r="E20" s="11">
        <f t="shared" si="9"/>
        <v>200</v>
      </c>
      <c r="F20" s="14"/>
      <c r="G20" s="11">
        <f t="shared" si="1"/>
        <v>1000</v>
      </c>
      <c r="H20" s="11">
        <f t="shared" si="10"/>
        <v>40.39</v>
      </c>
      <c r="I20" s="45">
        <f t="shared" si="10"/>
        <v>40.39</v>
      </c>
      <c r="J20" s="11">
        <f t="shared" si="2"/>
        <v>0</v>
      </c>
      <c r="K20" s="11">
        <f t="shared" si="3"/>
        <v>240.39</v>
      </c>
      <c r="L20" s="9"/>
      <c r="M20" s="13">
        <f t="shared" si="4"/>
        <v>1000.0000000000001</v>
      </c>
      <c r="P20" s="11">
        <f t="shared" si="11"/>
        <v>0</v>
      </c>
      <c r="Q20" s="9"/>
      <c r="R20" s="11">
        <f t="shared" si="5"/>
        <v>240.39</v>
      </c>
      <c r="S20" s="13">
        <f t="shared" si="6"/>
        <v>550</v>
      </c>
    </row>
    <row r="21" spans="1:19" s="2" customFormat="1" x14ac:dyDescent="0.25">
      <c r="A21" s="84">
        <f t="shared" si="7"/>
        <v>42813</v>
      </c>
      <c r="B21" s="11">
        <f t="shared" si="8"/>
        <v>0</v>
      </c>
      <c r="C21" s="14"/>
      <c r="D21" s="11">
        <f t="shared" si="0"/>
        <v>0</v>
      </c>
      <c r="E21" s="15">
        <f t="shared" si="9"/>
        <v>200</v>
      </c>
      <c r="F21" s="14"/>
      <c r="G21" s="16">
        <f t="shared" si="1"/>
        <v>1200</v>
      </c>
      <c r="H21" s="11">
        <f t="shared" si="10"/>
        <v>40.39</v>
      </c>
      <c r="I21" s="45">
        <f t="shared" si="10"/>
        <v>40.39</v>
      </c>
      <c r="J21" s="11">
        <f t="shared" si="2"/>
        <v>0</v>
      </c>
      <c r="K21" s="11">
        <f t="shared" si="3"/>
        <v>240.39</v>
      </c>
      <c r="L21" s="9"/>
      <c r="M21" s="13">
        <f t="shared" si="4"/>
        <v>1200</v>
      </c>
      <c r="P21" s="11">
        <f t="shared" si="11"/>
        <v>0</v>
      </c>
      <c r="Q21" s="9"/>
      <c r="R21" s="11">
        <f t="shared" si="5"/>
        <v>240.39</v>
      </c>
      <c r="S21" s="13">
        <f t="shared" si="6"/>
        <v>750</v>
      </c>
    </row>
    <row r="22" spans="1:19" s="2" customFormat="1" x14ac:dyDescent="0.25">
      <c r="A22" s="85" t="s">
        <v>19</v>
      </c>
      <c r="B22" s="17"/>
      <c r="C22" s="18"/>
      <c r="D22" s="17"/>
      <c r="E22" s="17"/>
      <c r="F22" s="19"/>
      <c r="G22" s="17"/>
      <c r="H22" s="17"/>
      <c r="I22" s="18"/>
      <c r="J22" s="17"/>
      <c r="K22" s="17"/>
      <c r="L22" s="17"/>
      <c r="M22" s="17"/>
      <c r="P22" s="17"/>
      <c r="Q22" s="17"/>
      <c r="R22" s="17"/>
    </row>
    <row r="23" spans="1:19" s="2" customFormat="1" x14ac:dyDescent="0.25">
      <c r="B23" s="8"/>
      <c r="C23" s="8"/>
      <c r="D23" s="8"/>
      <c r="E23" s="8"/>
      <c r="F23" s="8"/>
      <c r="G23" s="8"/>
      <c r="H23" s="8"/>
      <c r="I23" s="8"/>
      <c r="J23" s="8"/>
      <c r="K23" s="8"/>
      <c r="L23" s="8"/>
      <c r="M23" s="8"/>
      <c r="N23" s="8"/>
      <c r="O23" s="8"/>
      <c r="P23" s="8"/>
    </row>
    <row r="24" spans="1:19" s="2" customFormat="1" ht="13.5" thickBot="1" x14ac:dyDescent="0.3">
      <c r="A24" s="215" t="s">
        <v>78</v>
      </c>
      <c r="B24" s="20">
        <f>SUM(B10:B21)</f>
        <v>0</v>
      </c>
      <c r="C24" s="216">
        <f>SUM(C10:C21)</f>
        <v>0</v>
      </c>
      <c r="D24" s="8"/>
      <c r="E24" s="20">
        <f>SUM(E10:E21)</f>
        <v>2400</v>
      </c>
      <c r="F24" s="216">
        <f>SUM(F10:F22)</f>
        <v>2400</v>
      </c>
      <c r="G24" s="8"/>
      <c r="H24" s="20">
        <f>SUM(H10:H21)</f>
        <v>484.67999999999989</v>
      </c>
      <c r="I24" s="216">
        <f>SUM(I10:I21)</f>
        <v>484.67999999999989</v>
      </c>
      <c r="J24" s="8"/>
      <c r="K24" s="217">
        <f>SUM(K10:K21)</f>
        <v>2884.6799999999989</v>
      </c>
      <c r="L24" s="8"/>
      <c r="M24" s="8"/>
      <c r="N24" s="8"/>
      <c r="O24" s="8"/>
      <c r="P24" s="20">
        <f>SUM(P10:P21)</f>
        <v>0</v>
      </c>
      <c r="R24" s="20">
        <f>SUM(R10:R21)</f>
        <v>2884.6799999999989</v>
      </c>
    </row>
    <row r="25" spans="1:19" s="2" customFormat="1" ht="13.5" thickTop="1" x14ac:dyDescent="0.25">
      <c r="B25" s="8"/>
      <c r="C25" s="8"/>
      <c r="D25" s="8"/>
      <c r="E25" s="8"/>
      <c r="F25" s="8"/>
      <c r="G25" s="8"/>
      <c r="H25" s="8"/>
      <c r="I25" s="8"/>
      <c r="J25" s="8"/>
      <c r="K25" s="8"/>
      <c r="L25" s="8"/>
      <c r="M25" s="8"/>
      <c r="N25" s="8"/>
      <c r="O25" s="8"/>
      <c r="P25" s="8"/>
    </row>
    <row r="26" spans="1:19" s="2" customFormat="1" x14ac:dyDescent="0.25">
      <c r="A26" s="208" t="s">
        <v>76</v>
      </c>
      <c r="B26" s="211" t="s">
        <v>21</v>
      </c>
      <c r="C26" s="211"/>
      <c r="D26" s="212">
        <f>MINA(D10:D21)</f>
        <v>0</v>
      </c>
      <c r="E26" s="211" t="s">
        <v>21</v>
      </c>
      <c r="F26" s="211"/>
      <c r="G26" s="212">
        <f>MINA(G10:G21)</f>
        <v>400</v>
      </c>
      <c r="H26" s="211" t="s">
        <v>21</v>
      </c>
      <c r="I26" s="211"/>
      <c r="J26" s="212">
        <f>MINA(J10:J21)</f>
        <v>0</v>
      </c>
      <c r="K26" s="214" t="s">
        <v>21</v>
      </c>
      <c r="L26" s="211"/>
      <c r="M26" s="212">
        <f>MINA(M10:M21)</f>
        <v>400</v>
      </c>
      <c r="Q26" s="8"/>
      <c r="R26" s="8"/>
      <c r="S26" s="17"/>
    </row>
    <row r="27" spans="1:19" s="2" customFormat="1" x14ac:dyDescent="0.25">
      <c r="A27" s="218" t="s">
        <v>77</v>
      </c>
      <c r="B27" s="219" t="s">
        <v>22</v>
      </c>
      <c r="C27" s="219"/>
      <c r="D27" s="220">
        <f>B10*2</f>
        <v>0</v>
      </c>
      <c r="E27" s="219" t="s">
        <v>22</v>
      </c>
      <c r="F27" s="219"/>
      <c r="G27" s="220">
        <f>E10*2</f>
        <v>400</v>
      </c>
      <c r="H27" s="219" t="s">
        <v>22</v>
      </c>
      <c r="I27" s="219"/>
      <c r="J27" s="220"/>
      <c r="K27" s="221" t="s">
        <v>22</v>
      </c>
      <c r="L27" s="219"/>
      <c r="M27" s="222">
        <f>D27+G27+J27</f>
        <v>400</v>
      </c>
      <c r="Q27" s="22"/>
      <c r="R27" s="8"/>
    </row>
    <row r="28" spans="1:19" s="2" customFormat="1" x14ac:dyDescent="0.25">
      <c r="K28" s="3" t="s">
        <v>23</v>
      </c>
      <c r="M28" s="13">
        <f>M21</f>
        <v>1200</v>
      </c>
      <c r="N28" s="23" t="s">
        <v>24</v>
      </c>
      <c r="S28" s="11">
        <f>S21</f>
        <v>750</v>
      </c>
    </row>
    <row r="29" spans="1:19" s="2" customFormat="1" x14ac:dyDescent="0.25">
      <c r="C29" s="96"/>
      <c r="D29" s="96"/>
      <c r="E29" s="96"/>
    </row>
    <row r="30" spans="1:19" s="2" customFormat="1" x14ac:dyDescent="0.25"/>
  </sheetData>
  <mergeCells count="5">
    <mergeCell ref="A1:A3"/>
    <mergeCell ref="F1:S1"/>
    <mergeCell ref="F4:S4"/>
    <mergeCell ref="F5:S5"/>
    <mergeCell ref="F6:S6"/>
  </mergeCells>
  <printOptions horizontalCentered="1"/>
  <pageMargins left="0.75" right="0.75" top="1" bottom="0.75" header="0.25" footer="0.25"/>
  <pageSetup scale="45"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35"/>
  <sheetViews>
    <sheetView workbookViewId="0">
      <selection activeCell="S16" sqref="S16"/>
    </sheetView>
  </sheetViews>
  <sheetFormatPr defaultRowHeight="18" x14ac:dyDescent="0.25"/>
  <cols>
    <col min="1" max="1" width="12.1796875" customWidth="1"/>
    <col min="2" max="2" width="9.1796875" customWidth="1"/>
    <col min="3" max="15" width="7.6328125" customWidth="1"/>
  </cols>
  <sheetData>
    <row r="1" spans="1:16" ht="25.5" x14ac:dyDescent="0.25">
      <c r="A1" s="36" t="s">
        <v>33</v>
      </c>
      <c r="B1" s="29"/>
      <c r="C1" s="29"/>
      <c r="D1" s="29"/>
      <c r="E1" s="29"/>
      <c r="F1" s="29"/>
      <c r="G1" s="29"/>
      <c r="H1" s="29"/>
      <c r="I1" s="29"/>
      <c r="J1" s="29"/>
      <c r="K1" s="29"/>
      <c r="L1" s="29"/>
      <c r="M1" s="29"/>
      <c r="N1" s="29"/>
      <c r="O1" s="27"/>
      <c r="P1" s="27"/>
    </row>
    <row r="2" spans="1:16" ht="25.5" x14ac:dyDescent="0.25">
      <c r="A2" s="27"/>
      <c r="B2" s="123"/>
      <c r="C2" s="30" t="s">
        <v>75</v>
      </c>
      <c r="D2" s="35" t="s">
        <v>10</v>
      </c>
      <c r="E2" s="35" t="s">
        <v>11</v>
      </c>
      <c r="F2" s="30" t="s">
        <v>75</v>
      </c>
      <c r="G2" s="35" t="s">
        <v>10</v>
      </c>
      <c r="H2" s="35" t="s">
        <v>11</v>
      </c>
      <c r="I2" s="30" t="s">
        <v>75</v>
      </c>
      <c r="J2" s="35" t="s">
        <v>10</v>
      </c>
      <c r="K2" s="35" t="s">
        <v>11</v>
      </c>
      <c r="L2" s="30" t="s">
        <v>75</v>
      </c>
      <c r="M2" s="30" t="s">
        <v>32</v>
      </c>
      <c r="N2" s="30" t="s">
        <v>31</v>
      </c>
      <c r="O2" s="27"/>
      <c r="P2" s="27"/>
    </row>
    <row r="3" spans="1:16" x14ac:dyDescent="0.25">
      <c r="A3" s="27"/>
      <c r="B3" s="29"/>
      <c r="C3" s="29"/>
      <c r="D3" s="29"/>
      <c r="E3" s="29"/>
      <c r="F3" s="29"/>
      <c r="G3" s="29"/>
      <c r="H3" s="29"/>
      <c r="I3" s="29"/>
      <c r="J3" s="29"/>
      <c r="K3" s="29"/>
      <c r="L3" s="29"/>
      <c r="M3" s="29"/>
      <c r="N3" s="29"/>
      <c r="O3" s="27"/>
      <c r="P3" s="27"/>
    </row>
    <row r="4" spans="1:16" x14ac:dyDescent="0.25">
      <c r="A4" s="29"/>
      <c r="B4" s="236" t="s">
        <v>15</v>
      </c>
      <c r="C4" s="236" t="s">
        <v>16</v>
      </c>
      <c r="D4" s="236"/>
      <c r="E4" s="237">
        <f>150-0.12</f>
        <v>149.88</v>
      </c>
      <c r="F4" s="238" t="s">
        <v>17</v>
      </c>
      <c r="G4" s="238"/>
      <c r="H4" s="237">
        <f>830.73+400</f>
        <v>1230.73</v>
      </c>
      <c r="I4" s="238" t="s">
        <v>18</v>
      </c>
      <c r="J4" s="238"/>
      <c r="K4" s="237">
        <v>15.55</v>
      </c>
      <c r="L4" s="238" t="s">
        <v>12</v>
      </c>
      <c r="M4" s="237">
        <f>550-1147.73</f>
        <v>-597.73</v>
      </c>
      <c r="N4" s="239">
        <f>H4+E4+M4+K4</f>
        <v>798.43000000000006</v>
      </c>
      <c r="O4" s="29"/>
      <c r="P4" s="29"/>
    </row>
    <row r="5" spans="1:16" x14ac:dyDescent="0.25">
      <c r="A5" s="27"/>
      <c r="B5" s="99">
        <v>40983</v>
      </c>
      <c r="C5" s="100">
        <f>ROUND(+D32/26,2)</f>
        <v>0</v>
      </c>
      <c r="D5" s="14"/>
      <c r="E5" s="101">
        <f t="shared" ref="E5:E30" si="0">E4+C5-D5</f>
        <v>149.88</v>
      </c>
      <c r="F5" s="100">
        <f>ROUND(+G32/26,2)</f>
        <v>0</v>
      </c>
      <c r="G5" s="14"/>
      <c r="H5" s="101">
        <f t="shared" ref="H5:H30" si="1">H4+F5-G5</f>
        <v>1230.73</v>
      </c>
      <c r="I5" s="100">
        <f>ROUND(+J32/26,2)</f>
        <v>18.64</v>
      </c>
      <c r="J5" s="14"/>
      <c r="K5" s="101">
        <f t="shared" ref="K5:K30" si="2">K4+I5-J5</f>
        <v>34.19</v>
      </c>
      <c r="L5" s="102">
        <f>C5+F5+I5</f>
        <v>18.64</v>
      </c>
      <c r="M5" s="102"/>
      <c r="N5" s="103">
        <f t="shared" ref="N5:N30" si="3">N4+C5-D5+F5-G5+I5-J5</f>
        <v>817.07</v>
      </c>
      <c r="O5" s="205">
        <f>L5-I5</f>
        <v>0</v>
      </c>
      <c r="P5" s="27"/>
    </row>
    <row r="6" spans="1:16" x14ac:dyDescent="0.25">
      <c r="A6" s="122">
        <v>41000</v>
      </c>
      <c r="B6" s="104">
        <f t="shared" ref="B6:B30" si="4">B5+14</f>
        <v>40997</v>
      </c>
      <c r="C6" s="105">
        <f t="shared" ref="C6:C30" si="5">C5</f>
        <v>0</v>
      </c>
      <c r="D6" s="14"/>
      <c r="E6" s="103">
        <f t="shared" si="0"/>
        <v>149.88</v>
      </c>
      <c r="F6" s="105">
        <f t="shared" ref="F6:F30" si="6">F5</f>
        <v>0</v>
      </c>
      <c r="G6" s="14"/>
      <c r="H6" s="103">
        <f t="shared" si="1"/>
        <v>1230.73</v>
      </c>
      <c r="I6" s="105">
        <f t="shared" ref="I6:I30" si="7">I5</f>
        <v>18.64</v>
      </c>
      <c r="J6" s="14">
        <v>40.39</v>
      </c>
      <c r="K6" s="103">
        <f t="shared" si="2"/>
        <v>12.439999999999998</v>
      </c>
      <c r="L6" s="102">
        <f t="shared" ref="L6:L30" si="8">C6+F6+I6</f>
        <v>18.64</v>
      </c>
      <c r="M6" s="57"/>
      <c r="N6" s="103">
        <f t="shared" si="3"/>
        <v>795.32</v>
      </c>
      <c r="O6" s="205">
        <f t="shared" ref="O6:O30" si="9">L6-I6</f>
        <v>0</v>
      </c>
      <c r="P6" s="27"/>
    </row>
    <row r="7" spans="1:16" x14ac:dyDescent="0.25">
      <c r="A7" s="27"/>
      <c r="B7" s="104">
        <f t="shared" si="4"/>
        <v>41011</v>
      </c>
      <c r="C7" s="105">
        <f t="shared" si="5"/>
        <v>0</v>
      </c>
      <c r="D7" s="14"/>
      <c r="E7" s="103">
        <f t="shared" si="0"/>
        <v>149.88</v>
      </c>
      <c r="F7" s="105">
        <f t="shared" si="6"/>
        <v>0</v>
      </c>
      <c r="G7" s="14"/>
      <c r="H7" s="103">
        <f t="shared" si="1"/>
        <v>1230.73</v>
      </c>
      <c r="I7" s="105">
        <f t="shared" si="7"/>
        <v>18.64</v>
      </c>
      <c r="J7" s="14"/>
      <c r="K7" s="103">
        <f t="shared" si="2"/>
        <v>31.08</v>
      </c>
      <c r="L7" s="102">
        <f t="shared" si="8"/>
        <v>18.64</v>
      </c>
      <c r="M7" s="57"/>
      <c r="N7" s="103">
        <f t="shared" si="3"/>
        <v>813.96</v>
      </c>
      <c r="O7" s="205">
        <f t="shared" si="9"/>
        <v>0</v>
      </c>
      <c r="P7" s="27"/>
    </row>
    <row r="8" spans="1:16" x14ac:dyDescent="0.25">
      <c r="A8" s="122">
        <v>41030</v>
      </c>
      <c r="B8" s="104">
        <f t="shared" si="4"/>
        <v>41025</v>
      </c>
      <c r="C8" s="105">
        <f t="shared" si="5"/>
        <v>0</v>
      </c>
      <c r="D8" s="14"/>
      <c r="E8" s="103">
        <f t="shared" si="0"/>
        <v>149.88</v>
      </c>
      <c r="F8" s="105">
        <f t="shared" si="6"/>
        <v>0</v>
      </c>
      <c r="G8" s="14"/>
      <c r="H8" s="103">
        <f t="shared" si="1"/>
        <v>1230.73</v>
      </c>
      <c r="I8" s="105">
        <f t="shared" si="7"/>
        <v>18.64</v>
      </c>
      <c r="J8" s="14">
        <v>40.39</v>
      </c>
      <c r="K8" s="103">
        <f t="shared" si="2"/>
        <v>9.3299999999999983</v>
      </c>
      <c r="L8" s="102">
        <f t="shared" si="8"/>
        <v>18.64</v>
      </c>
      <c r="M8" s="57"/>
      <c r="N8" s="103">
        <f t="shared" si="3"/>
        <v>792.21</v>
      </c>
      <c r="O8" s="205">
        <f t="shared" si="9"/>
        <v>0</v>
      </c>
      <c r="P8" s="27"/>
    </row>
    <row r="9" spans="1:16" x14ac:dyDescent="0.25">
      <c r="A9" s="27"/>
      <c r="B9" s="104">
        <f t="shared" si="4"/>
        <v>41039</v>
      </c>
      <c r="C9" s="105">
        <f t="shared" si="5"/>
        <v>0</v>
      </c>
      <c r="D9" s="14"/>
      <c r="E9" s="103">
        <f t="shared" si="0"/>
        <v>149.88</v>
      </c>
      <c r="F9" s="105">
        <f t="shared" si="6"/>
        <v>0</v>
      </c>
      <c r="G9" s="14"/>
      <c r="H9" s="103">
        <f t="shared" si="1"/>
        <v>1230.73</v>
      </c>
      <c r="I9" s="105">
        <f t="shared" si="7"/>
        <v>18.64</v>
      </c>
      <c r="J9" s="14"/>
      <c r="K9" s="103">
        <f t="shared" si="2"/>
        <v>27.97</v>
      </c>
      <c r="L9" s="102">
        <f t="shared" si="8"/>
        <v>18.64</v>
      </c>
      <c r="M9" s="57"/>
      <c r="N9" s="103">
        <f t="shared" si="3"/>
        <v>810.85</v>
      </c>
      <c r="O9" s="205">
        <f t="shared" si="9"/>
        <v>0</v>
      </c>
      <c r="P9" s="27"/>
    </row>
    <row r="10" spans="1:16" x14ac:dyDescent="0.25">
      <c r="A10" s="122">
        <v>41061</v>
      </c>
      <c r="B10" s="104">
        <f t="shared" si="4"/>
        <v>41053</v>
      </c>
      <c r="C10" s="105">
        <f t="shared" si="5"/>
        <v>0</v>
      </c>
      <c r="D10" s="14"/>
      <c r="E10" s="103">
        <f t="shared" si="0"/>
        <v>149.88</v>
      </c>
      <c r="F10" s="105">
        <f t="shared" si="6"/>
        <v>0</v>
      </c>
      <c r="G10" s="14"/>
      <c r="H10" s="103">
        <f t="shared" si="1"/>
        <v>1230.73</v>
      </c>
      <c r="I10" s="105">
        <f t="shared" si="7"/>
        <v>18.64</v>
      </c>
      <c r="J10" s="14">
        <v>40.39</v>
      </c>
      <c r="K10" s="103">
        <f t="shared" si="2"/>
        <v>6.2199999999999989</v>
      </c>
      <c r="L10" s="102">
        <f t="shared" si="8"/>
        <v>18.64</v>
      </c>
      <c r="M10" s="57"/>
      <c r="N10" s="103">
        <f t="shared" si="3"/>
        <v>789.1</v>
      </c>
      <c r="O10" s="205">
        <f t="shared" si="9"/>
        <v>0</v>
      </c>
      <c r="P10" s="27"/>
    </row>
    <row r="11" spans="1:16" x14ac:dyDescent="0.25">
      <c r="A11" s="27"/>
      <c r="B11" s="104">
        <f t="shared" si="4"/>
        <v>41067</v>
      </c>
      <c r="C11" s="105">
        <f t="shared" si="5"/>
        <v>0</v>
      </c>
      <c r="D11" s="14"/>
      <c r="E11" s="103">
        <f t="shared" si="0"/>
        <v>149.88</v>
      </c>
      <c r="F11" s="105">
        <f t="shared" si="6"/>
        <v>0</v>
      </c>
      <c r="G11" s="14"/>
      <c r="H11" s="103">
        <f t="shared" si="1"/>
        <v>1230.73</v>
      </c>
      <c r="I11" s="105">
        <f t="shared" si="7"/>
        <v>18.64</v>
      </c>
      <c r="J11" s="14"/>
      <c r="K11" s="103">
        <f t="shared" si="2"/>
        <v>24.86</v>
      </c>
      <c r="L11" s="102">
        <f t="shared" si="8"/>
        <v>18.64</v>
      </c>
      <c r="M11" s="57"/>
      <c r="N11" s="103">
        <f t="shared" si="3"/>
        <v>807.74</v>
      </c>
      <c r="O11" s="205">
        <f t="shared" si="9"/>
        <v>0</v>
      </c>
      <c r="P11" s="27"/>
    </row>
    <row r="12" spans="1:16" x14ac:dyDescent="0.25">
      <c r="A12" s="122">
        <v>41091</v>
      </c>
      <c r="B12" s="104">
        <f t="shared" si="4"/>
        <v>41081</v>
      </c>
      <c r="C12" s="105">
        <f t="shared" si="5"/>
        <v>0</v>
      </c>
      <c r="D12" s="14"/>
      <c r="E12" s="103">
        <f t="shared" si="0"/>
        <v>149.88</v>
      </c>
      <c r="F12" s="105">
        <f t="shared" si="6"/>
        <v>0</v>
      </c>
      <c r="G12" s="14"/>
      <c r="H12" s="103">
        <f t="shared" si="1"/>
        <v>1230.73</v>
      </c>
      <c r="I12" s="105">
        <f t="shared" si="7"/>
        <v>18.64</v>
      </c>
      <c r="J12" s="14">
        <v>40.39</v>
      </c>
      <c r="K12" s="103">
        <f t="shared" si="2"/>
        <v>3.1099999999999994</v>
      </c>
      <c r="L12" s="102">
        <f t="shared" si="8"/>
        <v>18.64</v>
      </c>
      <c r="M12" s="57"/>
      <c r="N12" s="103">
        <f t="shared" si="3"/>
        <v>785.99</v>
      </c>
      <c r="O12" s="205">
        <f t="shared" si="9"/>
        <v>0</v>
      </c>
      <c r="P12" s="27"/>
    </row>
    <row r="13" spans="1:16" x14ac:dyDescent="0.25">
      <c r="A13" s="27"/>
      <c r="B13" s="104">
        <f t="shared" si="4"/>
        <v>41095</v>
      </c>
      <c r="C13" s="105">
        <f t="shared" si="5"/>
        <v>0</v>
      </c>
      <c r="D13" s="14"/>
      <c r="E13" s="103">
        <f t="shared" si="0"/>
        <v>149.88</v>
      </c>
      <c r="F13" s="105">
        <f t="shared" si="6"/>
        <v>0</v>
      </c>
      <c r="G13" s="14"/>
      <c r="H13" s="103">
        <f t="shared" si="1"/>
        <v>1230.73</v>
      </c>
      <c r="I13" s="105">
        <f t="shared" si="7"/>
        <v>18.64</v>
      </c>
      <c r="J13" s="14"/>
      <c r="K13" s="103">
        <f t="shared" si="2"/>
        <v>21.75</v>
      </c>
      <c r="L13" s="102">
        <f t="shared" si="8"/>
        <v>18.64</v>
      </c>
      <c r="M13" s="57"/>
      <c r="N13" s="103">
        <f t="shared" si="3"/>
        <v>804.63</v>
      </c>
      <c r="O13" s="205">
        <f t="shared" si="9"/>
        <v>0</v>
      </c>
      <c r="P13" s="27"/>
    </row>
    <row r="14" spans="1:16" x14ac:dyDescent="0.25">
      <c r="A14" s="122">
        <v>41122</v>
      </c>
      <c r="B14" s="104">
        <f t="shared" si="4"/>
        <v>41109</v>
      </c>
      <c r="C14" s="105">
        <f t="shared" si="5"/>
        <v>0</v>
      </c>
      <c r="D14" s="14"/>
      <c r="E14" s="103">
        <f t="shared" si="0"/>
        <v>149.88</v>
      </c>
      <c r="F14" s="105">
        <f t="shared" si="6"/>
        <v>0</v>
      </c>
      <c r="G14" s="14"/>
      <c r="H14" s="103">
        <f t="shared" si="1"/>
        <v>1230.73</v>
      </c>
      <c r="I14" s="105">
        <f t="shared" si="7"/>
        <v>18.64</v>
      </c>
      <c r="J14" s="14">
        <v>40.39</v>
      </c>
      <c r="K14" s="103">
        <f t="shared" si="2"/>
        <v>0</v>
      </c>
      <c r="L14" s="102">
        <f t="shared" si="8"/>
        <v>18.64</v>
      </c>
      <c r="M14" s="57"/>
      <c r="N14" s="103">
        <f t="shared" si="3"/>
        <v>782.88</v>
      </c>
      <c r="O14" s="205">
        <f t="shared" si="9"/>
        <v>0</v>
      </c>
      <c r="P14" s="27"/>
    </row>
    <row r="15" spans="1:16" x14ac:dyDescent="0.25">
      <c r="A15" s="27"/>
      <c r="B15" s="104">
        <f t="shared" si="4"/>
        <v>41123</v>
      </c>
      <c r="C15" s="105">
        <f t="shared" si="5"/>
        <v>0</v>
      </c>
      <c r="D15" s="14"/>
      <c r="E15" s="103">
        <f t="shared" si="0"/>
        <v>149.88</v>
      </c>
      <c r="F15" s="105">
        <f t="shared" si="6"/>
        <v>0</v>
      </c>
      <c r="G15" s="14"/>
      <c r="H15" s="103">
        <f t="shared" si="1"/>
        <v>1230.73</v>
      </c>
      <c r="I15" s="105">
        <f t="shared" si="7"/>
        <v>18.64</v>
      </c>
      <c r="J15" s="14"/>
      <c r="K15" s="103">
        <f t="shared" si="2"/>
        <v>18.64</v>
      </c>
      <c r="L15" s="102">
        <f t="shared" si="8"/>
        <v>18.64</v>
      </c>
      <c r="M15" s="57"/>
      <c r="N15" s="103">
        <f t="shared" si="3"/>
        <v>801.52</v>
      </c>
      <c r="O15" s="205">
        <f t="shared" si="9"/>
        <v>0</v>
      </c>
      <c r="P15" s="27"/>
    </row>
    <row r="16" spans="1:16" x14ac:dyDescent="0.25">
      <c r="A16" s="27"/>
      <c r="B16" s="104">
        <f t="shared" si="4"/>
        <v>41137</v>
      </c>
      <c r="C16" s="105">
        <f t="shared" si="5"/>
        <v>0</v>
      </c>
      <c r="D16" s="14"/>
      <c r="E16" s="103">
        <f t="shared" si="0"/>
        <v>149.88</v>
      </c>
      <c r="F16" s="105">
        <f t="shared" si="6"/>
        <v>0</v>
      </c>
      <c r="G16" s="14"/>
      <c r="H16" s="103">
        <f t="shared" si="1"/>
        <v>1230.73</v>
      </c>
      <c r="I16" s="105">
        <f t="shared" si="7"/>
        <v>18.64</v>
      </c>
      <c r="J16" s="14"/>
      <c r="K16" s="103">
        <f t="shared" si="2"/>
        <v>37.28</v>
      </c>
      <c r="L16" s="102">
        <f t="shared" si="8"/>
        <v>18.64</v>
      </c>
      <c r="M16" s="57"/>
      <c r="N16" s="103">
        <f t="shared" si="3"/>
        <v>820.16</v>
      </c>
      <c r="O16" s="205">
        <f t="shared" si="9"/>
        <v>0</v>
      </c>
      <c r="P16" s="27"/>
    </row>
    <row r="17" spans="1:16" x14ac:dyDescent="0.25">
      <c r="A17" s="122">
        <v>41153</v>
      </c>
      <c r="B17" s="104">
        <f t="shared" si="4"/>
        <v>41151</v>
      </c>
      <c r="C17" s="105">
        <f t="shared" si="5"/>
        <v>0</v>
      </c>
      <c r="D17" s="14"/>
      <c r="E17" s="103">
        <f t="shared" si="0"/>
        <v>149.88</v>
      </c>
      <c r="F17" s="105">
        <f t="shared" si="6"/>
        <v>0</v>
      </c>
      <c r="G17" s="14"/>
      <c r="H17" s="103">
        <f t="shared" si="1"/>
        <v>1230.73</v>
      </c>
      <c r="I17" s="105">
        <f t="shared" si="7"/>
        <v>18.64</v>
      </c>
      <c r="J17" s="14">
        <v>40.39</v>
      </c>
      <c r="K17" s="103">
        <f t="shared" si="2"/>
        <v>15.530000000000001</v>
      </c>
      <c r="L17" s="102">
        <f t="shared" si="8"/>
        <v>18.64</v>
      </c>
      <c r="M17" s="57"/>
      <c r="N17" s="103">
        <f t="shared" si="3"/>
        <v>798.41</v>
      </c>
      <c r="O17" s="205">
        <f t="shared" si="9"/>
        <v>0</v>
      </c>
      <c r="P17" s="27"/>
    </row>
    <row r="18" spans="1:16" x14ac:dyDescent="0.25">
      <c r="A18" s="27"/>
      <c r="B18" s="104">
        <f t="shared" si="4"/>
        <v>41165</v>
      </c>
      <c r="C18" s="105">
        <f t="shared" si="5"/>
        <v>0</v>
      </c>
      <c r="D18" s="14"/>
      <c r="E18" s="103">
        <f t="shared" si="0"/>
        <v>149.88</v>
      </c>
      <c r="F18" s="105">
        <f t="shared" si="6"/>
        <v>0</v>
      </c>
      <c r="G18" s="14"/>
      <c r="H18" s="103">
        <f t="shared" si="1"/>
        <v>1230.73</v>
      </c>
      <c r="I18" s="105">
        <f t="shared" si="7"/>
        <v>18.64</v>
      </c>
      <c r="J18" s="14"/>
      <c r="K18" s="103">
        <f t="shared" si="2"/>
        <v>34.17</v>
      </c>
      <c r="L18" s="102">
        <f t="shared" si="8"/>
        <v>18.64</v>
      </c>
      <c r="M18" s="57"/>
      <c r="N18" s="103">
        <f t="shared" si="3"/>
        <v>817.05</v>
      </c>
      <c r="O18" s="205">
        <f t="shared" si="9"/>
        <v>0</v>
      </c>
      <c r="P18" s="27"/>
    </row>
    <row r="19" spans="1:16" x14ac:dyDescent="0.25">
      <c r="A19" s="122">
        <v>41183</v>
      </c>
      <c r="B19" s="104">
        <f t="shared" si="4"/>
        <v>41179</v>
      </c>
      <c r="C19" s="105">
        <f t="shared" si="5"/>
        <v>0</v>
      </c>
      <c r="D19" s="14"/>
      <c r="E19" s="103">
        <f t="shared" si="0"/>
        <v>149.88</v>
      </c>
      <c r="F19" s="105">
        <f t="shared" si="6"/>
        <v>0</v>
      </c>
      <c r="G19" s="14"/>
      <c r="H19" s="103">
        <f t="shared" si="1"/>
        <v>1230.73</v>
      </c>
      <c r="I19" s="105">
        <f t="shared" si="7"/>
        <v>18.64</v>
      </c>
      <c r="J19" s="14">
        <v>40.39</v>
      </c>
      <c r="K19" s="103">
        <f t="shared" si="2"/>
        <v>12.420000000000002</v>
      </c>
      <c r="L19" s="102">
        <f t="shared" si="8"/>
        <v>18.64</v>
      </c>
      <c r="M19" s="57"/>
      <c r="N19" s="103">
        <f t="shared" si="3"/>
        <v>795.3</v>
      </c>
      <c r="O19" s="205">
        <f t="shared" si="9"/>
        <v>0</v>
      </c>
      <c r="P19" s="27"/>
    </row>
    <row r="20" spans="1:16" x14ac:dyDescent="0.25">
      <c r="A20" s="27"/>
      <c r="B20" s="104">
        <f t="shared" si="4"/>
        <v>41193</v>
      </c>
      <c r="C20" s="105">
        <f t="shared" si="5"/>
        <v>0</v>
      </c>
      <c r="D20" s="14"/>
      <c r="E20" s="103">
        <f t="shared" si="0"/>
        <v>149.88</v>
      </c>
      <c r="F20" s="105">
        <f t="shared" si="6"/>
        <v>0</v>
      </c>
      <c r="G20" s="14"/>
      <c r="H20" s="103">
        <f t="shared" si="1"/>
        <v>1230.73</v>
      </c>
      <c r="I20" s="105">
        <f t="shared" si="7"/>
        <v>18.64</v>
      </c>
      <c r="J20" s="14"/>
      <c r="K20" s="103">
        <f t="shared" si="2"/>
        <v>31.060000000000002</v>
      </c>
      <c r="L20" s="102">
        <f t="shared" si="8"/>
        <v>18.64</v>
      </c>
      <c r="M20" s="57"/>
      <c r="N20" s="103">
        <f t="shared" si="3"/>
        <v>813.93999999999994</v>
      </c>
      <c r="O20" s="205">
        <f t="shared" si="9"/>
        <v>0</v>
      </c>
      <c r="P20" s="27"/>
    </row>
    <row r="21" spans="1:16" x14ac:dyDescent="0.25">
      <c r="A21" s="122">
        <v>41214</v>
      </c>
      <c r="B21" s="104">
        <f t="shared" si="4"/>
        <v>41207</v>
      </c>
      <c r="C21" s="105">
        <f t="shared" si="5"/>
        <v>0</v>
      </c>
      <c r="D21" s="14"/>
      <c r="E21" s="103">
        <f t="shared" si="0"/>
        <v>149.88</v>
      </c>
      <c r="F21" s="105">
        <f t="shared" si="6"/>
        <v>0</v>
      </c>
      <c r="G21" s="14"/>
      <c r="H21" s="103">
        <f t="shared" si="1"/>
        <v>1230.73</v>
      </c>
      <c r="I21" s="105">
        <f t="shared" si="7"/>
        <v>18.64</v>
      </c>
      <c r="J21" s="14">
        <v>40.39</v>
      </c>
      <c r="K21" s="103">
        <f t="shared" si="2"/>
        <v>9.3100000000000023</v>
      </c>
      <c r="L21" s="102">
        <f t="shared" si="8"/>
        <v>18.64</v>
      </c>
      <c r="M21" s="57"/>
      <c r="N21" s="103">
        <f t="shared" si="3"/>
        <v>792.18999999999994</v>
      </c>
      <c r="O21" s="205">
        <f t="shared" si="9"/>
        <v>0</v>
      </c>
      <c r="P21" s="27"/>
    </row>
    <row r="22" spans="1:16" x14ac:dyDescent="0.25">
      <c r="A22" s="27"/>
      <c r="B22" s="104">
        <f t="shared" si="4"/>
        <v>41221</v>
      </c>
      <c r="C22" s="105">
        <f t="shared" si="5"/>
        <v>0</v>
      </c>
      <c r="D22" s="14"/>
      <c r="E22" s="103">
        <f t="shared" si="0"/>
        <v>149.88</v>
      </c>
      <c r="F22" s="105">
        <f t="shared" si="6"/>
        <v>0</v>
      </c>
      <c r="G22" s="14"/>
      <c r="H22" s="103">
        <f t="shared" si="1"/>
        <v>1230.73</v>
      </c>
      <c r="I22" s="105">
        <f t="shared" si="7"/>
        <v>18.64</v>
      </c>
      <c r="J22" s="14"/>
      <c r="K22" s="103">
        <f t="shared" si="2"/>
        <v>27.950000000000003</v>
      </c>
      <c r="L22" s="102">
        <f t="shared" si="8"/>
        <v>18.64</v>
      </c>
      <c r="M22" s="57"/>
      <c r="N22" s="103">
        <f t="shared" si="3"/>
        <v>810.82999999999993</v>
      </c>
      <c r="O22" s="205">
        <f t="shared" si="9"/>
        <v>0</v>
      </c>
      <c r="P22" s="27"/>
    </row>
    <row r="23" spans="1:16" x14ac:dyDescent="0.25">
      <c r="A23" s="122">
        <v>41244</v>
      </c>
      <c r="B23" s="104">
        <f t="shared" si="4"/>
        <v>41235</v>
      </c>
      <c r="C23" s="105">
        <f t="shared" si="5"/>
        <v>0</v>
      </c>
      <c r="D23" s="14"/>
      <c r="E23" s="103">
        <f t="shared" si="0"/>
        <v>149.88</v>
      </c>
      <c r="F23" s="105">
        <f t="shared" si="6"/>
        <v>0</v>
      </c>
      <c r="G23" s="14"/>
      <c r="H23" s="103">
        <f t="shared" si="1"/>
        <v>1230.73</v>
      </c>
      <c r="I23" s="105">
        <f t="shared" si="7"/>
        <v>18.64</v>
      </c>
      <c r="J23" s="14">
        <v>40.39</v>
      </c>
      <c r="K23" s="103">
        <f t="shared" si="2"/>
        <v>6.2000000000000028</v>
      </c>
      <c r="L23" s="102">
        <f t="shared" si="8"/>
        <v>18.64</v>
      </c>
      <c r="M23" s="57"/>
      <c r="N23" s="103">
        <f t="shared" si="3"/>
        <v>789.07999999999993</v>
      </c>
      <c r="O23" s="205">
        <f t="shared" si="9"/>
        <v>0</v>
      </c>
      <c r="P23" s="27"/>
    </row>
    <row r="24" spans="1:16" x14ac:dyDescent="0.25">
      <c r="A24" s="27"/>
      <c r="B24" s="104">
        <f t="shared" si="4"/>
        <v>41249</v>
      </c>
      <c r="C24" s="105">
        <f t="shared" si="5"/>
        <v>0</v>
      </c>
      <c r="D24" s="14"/>
      <c r="E24" s="103">
        <f t="shared" si="0"/>
        <v>149.88</v>
      </c>
      <c r="F24" s="105">
        <f t="shared" si="6"/>
        <v>0</v>
      </c>
      <c r="G24" s="14"/>
      <c r="H24" s="103">
        <f t="shared" si="1"/>
        <v>1230.73</v>
      </c>
      <c r="I24" s="105">
        <f t="shared" si="7"/>
        <v>18.64</v>
      </c>
      <c r="J24" s="14"/>
      <c r="K24" s="103">
        <f t="shared" si="2"/>
        <v>24.840000000000003</v>
      </c>
      <c r="L24" s="102">
        <f t="shared" si="8"/>
        <v>18.64</v>
      </c>
      <c r="M24" s="57"/>
      <c r="N24" s="103">
        <f t="shared" si="3"/>
        <v>807.71999999999991</v>
      </c>
      <c r="O24" s="205">
        <f t="shared" si="9"/>
        <v>0</v>
      </c>
      <c r="P24" s="27"/>
    </row>
    <row r="25" spans="1:16" x14ac:dyDescent="0.25">
      <c r="A25" s="122">
        <v>41275</v>
      </c>
      <c r="B25" s="104">
        <f t="shared" si="4"/>
        <v>41263</v>
      </c>
      <c r="C25" s="105">
        <f t="shared" si="5"/>
        <v>0</v>
      </c>
      <c r="D25" s="14"/>
      <c r="E25" s="103">
        <f t="shared" si="0"/>
        <v>149.88</v>
      </c>
      <c r="F25" s="105">
        <f t="shared" si="6"/>
        <v>0</v>
      </c>
      <c r="G25" s="14"/>
      <c r="H25" s="103">
        <f t="shared" si="1"/>
        <v>1230.73</v>
      </c>
      <c r="I25" s="105">
        <f t="shared" si="7"/>
        <v>18.64</v>
      </c>
      <c r="J25" s="14">
        <v>40.39</v>
      </c>
      <c r="K25" s="103">
        <f t="shared" si="2"/>
        <v>3.0900000000000034</v>
      </c>
      <c r="L25" s="102">
        <f t="shared" si="8"/>
        <v>18.64</v>
      </c>
      <c r="M25" s="57"/>
      <c r="N25" s="103">
        <f t="shared" si="3"/>
        <v>785.96999999999991</v>
      </c>
      <c r="O25" s="205">
        <f t="shared" si="9"/>
        <v>0</v>
      </c>
      <c r="P25" s="27"/>
    </row>
    <row r="26" spans="1:16" x14ac:dyDescent="0.25">
      <c r="A26" s="27"/>
      <c r="B26" s="104">
        <f t="shared" si="4"/>
        <v>41277</v>
      </c>
      <c r="C26" s="105">
        <f t="shared" si="5"/>
        <v>0</v>
      </c>
      <c r="D26" s="95"/>
      <c r="E26" s="103">
        <f t="shared" si="0"/>
        <v>149.88</v>
      </c>
      <c r="F26" s="105">
        <f t="shared" si="6"/>
        <v>0</v>
      </c>
      <c r="G26" s="14"/>
      <c r="H26" s="103">
        <f t="shared" si="1"/>
        <v>1230.73</v>
      </c>
      <c r="I26" s="105">
        <f t="shared" si="7"/>
        <v>18.64</v>
      </c>
      <c r="J26" s="14"/>
      <c r="K26" s="103">
        <f t="shared" si="2"/>
        <v>21.730000000000004</v>
      </c>
      <c r="L26" s="102">
        <f t="shared" si="8"/>
        <v>18.64</v>
      </c>
      <c r="M26" s="57"/>
      <c r="N26" s="103">
        <f t="shared" si="3"/>
        <v>804.6099999999999</v>
      </c>
      <c r="O26" s="205">
        <f t="shared" si="9"/>
        <v>0</v>
      </c>
      <c r="P26" s="27"/>
    </row>
    <row r="27" spans="1:16" x14ac:dyDescent="0.25">
      <c r="A27" s="27"/>
      <c r="B27" s="104">
        <f t="shared" si="4"/>
        <v>41291</v>
      </c>
      <c r="C27" s="105">
        <f t="shared" si="5"/>
        <v>0</v>
      </c>
      <c r="D27" s="14"/>
      <c r="E27" s="103">
        <f t="shared" si="0"/>
        <v>149.88</v>
      </c>
      <c r="F27" s="105">
        <f t="shared" si="6"/>
        <v>0</v>
      </c>
      <c r="G27" s="14"/>
      <c r="H27" s="103">
        <f t="shared" si="1"/>
        <v>1230.73</v>
      </c>
      <c r="I27" s="105">
        <f t="shared" si="7"/>
        <v>18.64</v>
      </c>
      <c r="J27" s="14"/>
      <c r="K27" s="103">
        <f t="shared" si="2"/>
        <v>40.370000000000005</v>
      </c>
      <c r="L27" s="102">
        <f t="shared" si="8"/>
        <v>18.64</v>
      </c>
      <c r="M27" s="57"/>
      <c r="N27" s="103">
        <f t="shared" si="3"/>
        <v>823.24999999999989</v>
      </c>
      <c r="O27" s="205">
        <f t="shared" si="9"/>
        <v>0</v>
      </c>
      <c r="P27" s="27"/>
    </row>
    <row r="28" spans="1:16" x14ac:dyDescent="0.25">
      <c r="A28" s="122">
        <v>41306</v>
      </c>
      <c r="B28" s="104">
        <f t="shared" si="4"/>
        <v>41305</v>
      </c>
      <c r="C28" s="105">
        <f t="shared" si="5"/>
        <v>0</v>
      </c>
      <c r="D28" s="14"/>
      <c r="E28" s="103">
        <f t="shared" si="0"/>
        <v>149.88</v>
      </c>
      <c r="F28" s="105">
        <f t="shared" si="6"/>
        <v>0</v>
      </c>
      <c r="G28" s="14"/>
      <c r="H28" s="103">
        <f t="shared" si="1"/>
        <v>1230.73</v>
      </c>
      <c r="I28" s="105">
        <f t="shared" si="7"/>
        <v>18.64</v>
      </c>
      <c r="J28" s="14">
        <v>40.39</v>
      </c>
      <c r="K28" s="103">
        <f t="shared" si="2"/>
        <v>18.620000000000005</v>
      </c>
      <c r="L28" s="102">
        <f t="shared" si="8"/>
        <v>18.64</v>
      </c>
      <c r="M28" s="57"/>
      <c r="N28" s="103">
        <f t="shared" si="3"/>
        <v>801.49999999999989</v>
      </c>
      <c r="O28" s="205">
        <f t="shared" si="9"/>
        <v>0</v>
      </c>
      <c r="P28" s="27"/>
    </row>
    <row r="29" spans="1:16" x14ac:dyDescent="0.25">
      <c r="A29" s="27"/>
      <c r="B29" s="104">
        <f t="shared" si="4"/>
        <v>41319</v>
      </c>
      <c r="C29" s="105">
        <f t="shared" si="5"/>
        <v>0</v>
      </c>
      <c r="D29" s="14"/>
      <c r="E29" s="103">
        <f t="shared" si="0"/>
        <v>149.88</v>
      </c>
      <c r="F29" s="105">
        <f t="shared" si="6"/>
        <v>0</v>
      </c>
      <c r="G29" s="14"/>
      <c r="H29" s="103">
        <f t="shared" si="1"/>
        <v>1230.73</v>
      </c>
      <c r="I29" s="105">
        <f t="shared" si="7"/>
        <v>18.64</v>
      </c>
      <c r="J29" s="14"/>
      <c r="K29" s="103">
        <f t="shared" si="2"/>
        <v>37.260000000000005</v>
      </c>
      <c r="L29" s="102">
        <f t="shared" si="8"/>
        <v>18.64</v>
      </c>
      <c r="M29" s="57"/>
      <c r="N29" s="103">
        <f t="shared" si="3"/>
        <v>820.13999999999987</v>
      </c>
      <c r="O29" s="205">
        <f t="shared" si="9"/>
        <v>0</v>
      </c>
      <c r="P29" s="27"/>
    </row>
    <row r="30" spans="1:16" x14ac:dyDescent="0.25">
      <c r="A30" s="122">
        <v>41334</v>
      </c>
      <c r="B30" s="104">
        <f t="shared" si="4"/>
        <v>41333</v>
      </c>
      <c r="C30" s="105">
        <f t="shared" si="5"/>
        <v>0</v>
      </c>
      <c r="D30" s="14"/>
      <c r="E30" s="107">
        <f t="shared" si="0"/>
        <v>149.88</v>
      </c>
      <c r="F30" s="106">
        <f t="shared" si="6"/>
        <v>0</v>
      </c>
      <c r="G30" s="14"/>
      <c r="H30" s="107">
        <f t="shared" si="1"/>
        <v>1230.73</v>
      </c>
      <c r="I30" s="106">
        <f t="shared" si="7"/>
        <v>18.64</v>
      </c>
      <c r="J30" s="14">
        <v>40.39</v>
      </c>
      <c r="K30" s="107">
        <f t="shared" si="2"/>
        <v>15.510000000000005</v>
      </c>
      <c r="L30" s="102">
        <f t="shared" si="8"/>
        <v>18.64</v>
      </c>
      <c r="M30" s="108"/>
      <c r="N30" s="107">
        <f t="shared" si="3"/>
        <v>798.38999999999987</v>
      </c>
      <c r="O30" s="205">
        <f t="shared" si="9"/>
        <v>0</v>
      </c>
      <c r="P30" s="27"/>
    </row>
    <row r="31" spans="1:16" x14ac:dyDescent="0.25">
      <c r="A31" s="27"/>
      <c r="B31" s="29"/>
      <c r="C31" s="57"/>
      <c r="D31" s="57"/>
      <c r="E31" s="57"/>
      <c r="F31" s="57"/>
      <c r="G31" s="57"/>
      <c r="H31" s="57"/>
      <c r="I31" s="57"/>
      <c r="J31" s="57"/>
      <c r="K31" s="57"/>
      <c r="L31" s="57"/>
      <c r="M31" s="57"/>
      <c r="N31" s="57"/>
      <c r="O31" s="27"/>
      <c r="P31" s="27"/>
    </row>
    <row r="32" spans="1:16" ht="18.75" thickBot="1" x14ac:dyDescent="0.3">
      <c r="A32" s="27"/>
      <c r="B32" s="215" t="s">
        <v>78</v>
      </c>
      <c r="C32" s="61">
        <f>SUM(C5:C30)</f>
        <v>0</v>
      </c>
      <c r="D32" s="242">
        <f>SUM(D5:D30)</f>
        <v>0</v>
      </c>
      <c r="E32" s="57"/>
      <c r="F32" s="61">
        <f>SUM(F5:F30)</f>
        <v>0</v>
      </c>
      <c r="G32" s="242">
        <f>SUM(G5:G30)</f>
        <v>0</v>
      </c>
      <c r="H32" s="57"/>
      <c r="I32" s="61">
        <f>SUM(I5:I30)</f>
        <v>484.63999999999976</v>
      </c>
      <c r="J32" s="242">
        <f>SUM(J5:J30)</f>
        <v>484.67999999999989</v>
      </c>
      <c r="K32" s="57"/>
      <c r="L32" s="57"/>
      <c r="M32" s="57"/>
      <c r="N32" s="57"/>
      <c r="O32" s="27"/>
      <c r="P32" s="27"/>
    </row>
    <row r="33" spans="1:16" ht="18.75" thickTop="1" x14ac:dyDescent="0.25">
      <c r="A33" s="27"/>
      <c r="B33" s="155"/>
      <c r="C33" s="57"/>
      <c r="D33" s="57"/>
      <c r="E33" s="57"/>
      <c r="F33" s="57"/>
      <c r="G33" s="57"/>
      <c r="H33" s="57"/>
      <c r="I33" s="57"/>
      <c r="J33" s="57"/>
      <c r="K33" s="57"/>
      <c r="L33" s="57"/>
      <c r="M33" s="57"/>
      <c r="N33" s="57"/>
      <c r="O33" s="27"/>
      <c r="P33" s="27"/>
    </row>
    <row r="34" spans="1:16" x14ac:dyDescent="0.25">
      <c r="A34" s="27"/>
      <c r="B34" s="208" t="s">
        <v>76</v>
      </c>
      <c r="C34" s="238" t="s">
        <v>21</v>
      </c>
      <c r="D34" s="238"/>
      <c r="E34" s="239">
        <f>MINA(E5:E30)</f>
        <v>149.88</v>
      </c>
      <c r="F34" s="238" t="s">
        <v>21</v>
      </c>
      <c r="G34" s="238"/>
      <c r="H34" s="239">
        <f>MINA(H5:H30)</f>
        <v>1230.73</v>
      </c>
      <c r="I34" s="238" t="s">
        <v>21</v>
      </c>
      <c r="J34" s="238"/>
      <c r="K34" s="239">
        <f>MINA(K5:K30)</f>
        <v>0</v>
      </c>
      <c r="L34" s="238" t="s">
        <v>21</v>
      </c>
      <c r="M34" s="238"/>
      <c r="N34" s="239">
        <f>MINA(N5:N30)</f>
        <v>782.88</v>
      </c>
      <c r="O34" s="27"/>
      <c r="P34" s="27"/>
    </row>
    <row r="35" spans="1:16" x14ac:dyDescent="0.25">
      <c r="A35" s="27"/>
      <c r="B35" s="218" t="s">
        <v>77</v>
      </c>
      <c r="C35" s="240" t="s">
        <v>22</v>
      </c>
      <c r="D35" s="240"/>
      <c r="E35" s="241">
        <f>D32/6</f>
        <v>0</v>
      </c>
      <c r="F35" s="240" t="s">
        <v>22</v>
      </c>
      <c r="G35" s="240"/>
      <c r="H35" s="241">
        <f>G32/6</f>
        <v>0</v>
      </c>
      <c r="I35" s="240" t="s">
        <v>22</v>
      </c>
      <c r="J35" s="240"/>
      <c r="K35" s="241">
        <v>0</v>
      </c>
      <c r="L35" s="240" t="s">
        <v>22</v>
      </c>
      <c r="M35" s="240"/>
      <c r="N35" s="241">
        <f>E35+H35+K35</f>
        <v>0</v>
      </c>
      <c r="O35" s="27"/>
      <c r="P35" s="2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35"/>
  <sheetViews>
    <sheetView topLeftCell="A2" zoomScale="90" zoomScaleNormal="90" workbookViewId="0">
      <selection activeCell="B32" sqref="B32:B35"/>
    </sheetView>
  </sheetViews>
  <sheetFormatPr defaultRowHeight="18" x14ac:dyDescent="0.25"/>
  <cols>
    <col min="1" max="1" width="12.1796875" customWidth="1"/>
    <col min="2" max="2" width="9.1796875" customWidth="1"/>
    <col min="3" max="15" width="7.6328125" customWidth="1"/>
  </cols>
  <sheetData>
    <row r="1" spans="1:16" ht="25.5" x14ac:dyDescent="0.25">
      <c r="A1" s="36" t="s">
        <v>33</v>
      </c>
      <c r="B1" s="29"/>
      <c r="C1" s="29"/>
      <c r="D1" s="29"/>
      <c r="E1" s="29"/>
      <c r="F1" s="29"/>
      <c r="G1" s="29"/>
      <c r="H1" s="29"/>
      <c r="I1" s="29"/>
      <c r="J1" s="29"/>
      <c r="K1" s="29"/>
      <c r="L1" s="29"/>
      <c r="M1" s="29"/>
      <c r="N1" s="29"/>
      <c r="O1" s="27"/>
      <c r="P1" s="27"/>
    </row>
    <row r="2" spans="1:16" ht="25.5" x14ac:dyDescent="0.25">
      <c r="A2" s="27"/>
      <c r="B2" s="123"/>
      <c r="C2" s="30" t="s">
        <v>75</v>
      </c>
      <c r="D2" s="35" t="s">
        <v>10</v>
      </c>
      <c r="E2" s="35" t="s">
        <v>11</v>
      </c>
      <c r="F2" s="30" t="s">
        <v>75</v>
      </c>
      <c r="G2" s="35" t="s">
        <v>10</v>
      </c>
      <c r="H2" s="35" t="s">
        <v>11</v>
      </c>
      <c r="I2" s="30" t="s">
        <v>75</v>
      </c>
      <c r="J2" s="35" t="s">
        <v>10</v>
      </c>
      <c r="K2" s="35" t="s">
        <v>11</v>
      </c>
      <c r="L2" s="30" t="s">
        <v>75</v>
      </c>
      <c r="M2" s="30" t="s">
        <v>32</v>
      </c>
      <c r="N2" s="30" t="s">
        <v>31</v>
      </c>
      <c r="O2" s="27"/>
      <c r="P2" s="27"/>
    </row>
    <row r="3" spans="1:16" x14ac:dyDescent="0.25">
      <c r="A3" s="27"/>
      <c r="B3" s="29"/>
      <c r="C3" s="29"/>
      <c r="D3" s="29"/>
      <c r="E3" s="29"/>
      <c r="F3" s="29"/>
      <c r="G3" s="29"/>
      <c r="H3" s="29"/>
      <c r="I3" s="29"/>
      <c r="J3" s="29"/>
      <c r="K3" s="29"/>
      <c r="L3" s="29"/>
      <c r="M3" s="29"/>
      <c r="N3" s="29"/>
      <c r="O3" s="27"/>
      <c r="P3" s="27"/>
    </row>
    <row r="4" spans="1:16" x14ac:dyDescent="0.25">
      <c r="A4" s="29"/>
      <c r="B4" s="236" t="s">
        <v>15</v>
      </c>
      <c r="C4" s="236" t="s">
        <v>16</v>
      </c>
      <c r="D4" s="236"/>
      <c r="E4" s="237">
        <f>150-0.12</f>
        <v>149.88</v>
      </c>
      <c r="F4" s="238" t="s">
        <v>17</v>
      </c>
      <c r="G4" s="238"/>
      <c r="H4" s="237">
        <f>830.73+400</f>
        <v>1230.73</v>
      </c>
      <c r="I4" s="238" t="s">
        <v>18</v>
      </c>
      <c r="J4" s="238"/>
      <c r="K4" s="237"/>
      <c r="L4" s="238" t="s">
        <v>12</v>
      </c>
      <c r="M4" s="237">
        <f>550-1138.42</f>
        <v>-588.42000000000007</v>
      </c>
      <c r="N4" s="239">
        <f>H4+E4+M4+K4</f>
        <v>792.19</v>
      </c>
      <c r="O4" s="29"/>
      <c r="P4" s="29"/>
    </row>
    <row r="5" spans="1:16" x14ac:dyDescent="0.25">
      <c r="A5" s="27"/>
      <c r="B5" s="99">
        <v>40983</v>
      </c>
      <c r="C5" s="100">
        <f>ROUND(+D32/26,2)</f>
        <v>34.619999999999997</v>
      </c>
      <c r="D5" s="14"/>
      <c r="E5" s="101">
        <f t="shared" ref="E5:E30" si="0">E4+C5-D5</f>
        <v>184.5</v>
      </c>
      <c r="F5" s="100">
        <f>ROUND(+G32/26,2)</f>
        <v>92.31</v>
      </c>
      <c r="G5" s="14"/>
      <c r="H5" s="101">
        <f t="shared" ref="H5:H30" si="1">H4+F5-G5</f>
        <v>1323.04</v>
      </c>
      <c r="I5" s="100">
        <f>ROUND(+J32/26,2)</f>
        <v>0</v>
      </c>
      <c r="J5" s="14"/>
      <c r="K5" s="101">
        <f t="shared" ref="K5:K30" si="2">K4+I5-J5</f>
        <v>0</v>
      </c>
      <c r="L5" s="102"/>
      <c r="M5" s="102"/>
      <c r="N5" s="103">
        <f t="shared" ref="N5:N30" si="3">N4+C5-D5+F5-G5+I5-J5</f>
        <v>919.12000000000012</v>
      </c>
      <c r="O5" s="27"/>
      <c r="P5" s="27"/>
    </row>
    <row r="6" spans="1:16" x14ac:dyDescent="0.25">
      <c r="A6" s="122">
        <v>41000</v>
      </c>
      <c r="B6" s="104">
        <f t="shared" ref="B6:B30" si="4">B5+14</f>
        <v>40997</v>
      </c>
      <c r="C6" s="105">
        <f t="shared" ref="C6:C30" si="5">C5</f>
        <v>34.619999999999997</v>
      </c>
      <c r="D6" s="14"/>
      <c r="E6" s="103">
        <f t="shared" si="0"/>
        <v>219.12</v>
      </c>
      <c r="F6" s="105">
        <f t="shared" ref="F6:F30" si="6">F5</f>
        <v>92.31</v>
      </c>
      <c r="G6" s="14"/>
      <c r="H6" s="103">
        <f t="shared" si="1"/>
        <v>1415.35</v>
      </c>
      <c r="I6" s="105">
        <f t="shared" ref="I6:I30" si="7">I5</f>
        <v>0</v>
      </c>
      <c r="J6" s="14"/>
      <c r="K6" s="103">
        <f t="shared" si="2"/>
        <v>0</v>
      </c>
      <c r="L6" s="57"/>
      <c r="M6" s="57"/>
      <c r="N6" s="103">
        <f t="shared" si="3"/>
        <v>1046.0500000000002</v>
      </c>
      <c r="O6" s="27"/>
      <c r="P6" s="27"/>
    </row>
    <row r="7" spans="1:16" x14ac:dyDescent="0.25">
      <c r="A7" s="27"/>
      <c r="B7" s="104">
        <f t="shared" si="4"/>
        <v>41011</v>
      </c>
      <c r="C7" s="105">
        <f t="shared" si="5"/>
        <v>34.619999999999997</v>
      </c>
      <c r="D7" s="14"/>
      <c r="E7" s="103">
        <f t="shared" si="0"/>
        <v>253.74</v>
      </c>
      <c r="F7" s="105">
        <f t="shared" si="6"/>
        <v>92.31</v>
      </c>
      <c r="G7" s="14"/>
      <c r="H7" s="103">
        <f t="shared" si="1"/>
        <v>1507.6599999999999</v>
      </c>
      <c r="I7" s="105">
        <f t="shared" si="7"/>
        <v>0</v>
      </c>
      <c r="J7" s="14"/>
      <c r="K7" s="103">
        <f t="shared" si="2"/>
        <v>0</v>
      </c>
      <c r="L7" s="57"/>
      <c r="M7" s="57"/>
      <c r="N7" s="103">
        <f t="shared" si="3"/>
        <v>1172.98</v>
      </c>
      <c r="O7" s="27"/>
      <c r="P7" s="27"/>
    </row>
    <row r="8" spans="1:16" x14ac:dyDescent="0.25">
      <c r="A8" s="122">
        <v>41030</v>
      </c>
      <c r="B8" s="104">
        <f t="shared" si="4"/>
        <v>41025</v>
      </c>
      <c r="C8" s="105">
        <f t="shared" si="5"/>
        <v>34.619999999999997</v>
      </c>
      <c r="D8" s="14"/>
      <c r="E8" s="103">
        <f t="shared" si="0"/>
        <v>288.36</v>
      </c>
      <c r="F8" s="105">
        <f t="shared" si="6"/>
        <v>92.31</v>
      </c>
      <c r="G8" s="14"/>
      <c r="H8" s="103">
        <f t="shared" si="1"/>
        <v>1599.9699999999998</v>
      </c>
      <c r="I8" s="105">
        <f t="shared" si="7"/>
        <v>0</v>
      </c>
      <c r="J8" s="14"/>
      <c r="K8" s="103">
        <f t="shared" si="2"/>
        <v>0</v>
      </c>
      <c r="L8" s="57"/>
      <c r="M8" s="57"/>
      <c r="N8" s="103">
        <f t="shared" si="3"/>
        <v>1299.9099999999999</v>
      </c>
      <c r="O8" s="27"/>
      <c r="P8" s="27"/>
    </row>
    <row r="9" spans="1:16" x14ac:dyDescent="0.25">
      <c r="A9" s="27"/>
      <c r="B9" s="104">
        <f t="shared" si="4"/>
        <v>41039</v>
      </c>
      <c r="C9" s="105">
        <f t="shared" si="5"/>
        <v>34.619999999999997</v>
      </c>
      <c r="D9" s="14"/>
      <c r="E9" s="103">
        <f t="shared" si="0"/>
        <v>322.98</v>
      </c>
      <c r="F9" s="105">
        <f t="shared" si="6"/>
        <v>92.31</v>
      </c>
      <c r="G9" s="14"/>
      <c r="H9" s="103">
        <f t="shared" si="1"/>
        <v>1692.2799999999997</v>
      </c>
      <c r="I9" s="105">
        <f t="shared" si="7"/>
        <v>0</v>
      </c>
      <c r="J9" s="14"/>
      <c r="K9" s="103">
        <f t="shared" si="2"/>
        <v>0</v>
      </c>
      <c r="L9" s="57"/>
      <c r="M9" s="57"/>
      <c r="N9" s="103">
        <f t="shared" si="3"/>
        <v>1426.8399999999997</v>
      </c>
      <c r="O9" s="27"/>
      <c r="P9" s="27"/>
    </row>
    <row r="10" spans="1:16" x14ac:dyDescent="0.25">
      <c r="A10" s="122">
        <v>41061</v>
      </c>
      <c r="B10" s="104">
        <f t="shared" si="4"/>
        <v>41053</v>
      </c>
      <c r="C10" s="105">
        <f t="shared" si="5"/>
        <v>34.619999999999997</v>
      </c>
      <c r="D10" s="14"/>
      <c r="E10" s="103">
        <f t="shared" si="0"/>
        <v>357.6</v>
      </c>
      <c r="F10" s="105">
        <f t="shared" si="6"/>
        <v>92.31</v>
      </c>
      <c r="G10" s="14"/>
      <c r="H10" s="103">
        <f t="shared" si="1"/>
        <v>1784.5899999999997</v>
      </c>
      <c r="I10" s="105">
        <f t="shared" si="7"/>
        <v>0</v>
      </c>
      <c r="J10" s="14"/>
      <c r="K10" s="103">
        <f t="shared" si="2"/>
        <v>0</v>
      </c>
      <c r="L10" s="57"/>
      <c r="M10" s="57"/>
      <c r="N10" s="103">
        <f t="shared" si="3"/>
        <v>1553.7699999999995</v>
      </c>
      <c r="O10" s="27"/>
      <c r="P10" s="27"/>
    </row>
    <row r="11" spans="1:16" x14ac:dyDescent="0.25">
      <c r="A11" s="27"/>
      <c r="B11" s="104">
        <f t="shared" si="4"/>
        <v>41067</v>
      </c>
      <c r="C11" s="105">
        <f t="shared" si="5"/>
        <v>34.619999999999997</v>
      </c>
      <c r="D11" s="14"/>
      <c r="E11" s="103">
        <f t="shared" si="0"/>
        <v>392.22</v>
      </c>
      <c r="F11" s="105">
        <f t="shared" si="6"/>
        <v>92.31</v>
      </c>
      <c r="G11" s="14"/>
      <c r="H11" s="103">
        <f t="shared" si="1"/>
        <v>1876.8999999999996</v>
      </c>
      <c r="I11" s="105">
        <f t="shared" si="7"/>
        <v>0</v>
      </c>
      <c r="J11" s="14"/>
      <c r="K11" s="103">
        <f t="shared" si="2"/>
        <v>0</v>
      </c>
      <c r="L11" s="57"/>
      <c r="M11" s="57"/>
      <c r="N11" s="103">
        <f t="shared" si="3"/>
        <v>1680.6999999999994</v>
      </c>
      <c r="O11" s="27"/>
      <c r="P11" s="27"/>
    </row>
    <row r="12" spans="1:16" x14ac:dyDescent="0.25">
      <c r="A12" s="122">
        <v>41091</v>
      </c>
      <c r="B12" s="104">
        <f t="shared" si="4"/>
        <v>41081</v>
      </c>
      <c r="C12" s="105">
        <f t="shared" si="5"/>
        <v>34.619999999999997</v>
      </c>
      <c r="D12" s="14"/>
      <c r="E12" s="103">
        <f t="shared" si="0"/>
        <v>426.84000000000003</v>
      </c>
      <c r="F12" s="105">
        <f t="shared" si="6"/>
        <v>92.31</v>
      </c>
      <c r="G12" s="14"/>
      <c r="H12" s="103">
        <f t="shared" si="1"/>
        <v>1969.2099999999996</v>
      </c>
      <c r="I12" s="105">
        <f t="shared" si="7"/>
        <v>0</v>
      </c>
      <c r="J12" s="14"/>
      <c r="K12" s="103">
        <f t="shared" si="2"/>
        <v>0</v>
      </c>
      <c r="L12" s="57"/>
      <c r="M12" s="57"/>
      <c r="N12" s="103">
        <f t="shared" si="3"/>
        <v>1807.6299999999992</v>
      </c>
      <c r="O12" s="27"/>
      <c r="P12" s="27"/>
    </row>
    <row r="13" spans="1:16" x14ac:dyDescent="0.25">
      <c r="A13" s="27"/>
      <c r="B13" s="104">
        <f t="shared" si="4"/>
        <v>41095</v>
      </c>
      <c r="C13" s="105">
        <f t="shared" si="5"/>
        <v>34.619999999999997</v>
      </c>
      <c r="D13" s="14"/>
      <c r="E13" s="103">
        <f t="shared" si="0"/>
        <v>461.46000000000004</v>
      </c>
      <c r="F13" s="105">
        <f t="shared" si="6"/>
        <v>92.31</v>
      </c>
      <c r="G13" s="14"/>
      <c r="H13" s="103">
        <f t="shared" si="1"/>
        <v>2061.5199999999995</v>
      </c>
      <c r="I13" s="105">
        <f t="shared" si="7"/>
        <v>0</v>
      </c>
      <c r="J13" s="14"/>
      <c r="K13" s="103">
        <f t="shared" si="2"/>
        <v>0</v>
      </c>
      <c r="L13" s="57"/>
      <c r="M13" s="57"/>
      <c r="N13" s="103">
        <f t="shared" si="3"/>
        <v>1934.559999999999</v>
      </c>
      <c r="O13" s="27"/>
      <c r="P13" s="27"/>
    </row>
    <row r="14" spans="1:16" x14ac:dyDescent="0.25">
      <c r="A14" s="122">
        <v>41122</v>
      </c>
      <c r="B14" s="104">
        <f t="shared" si="4"/>
        <v>41109</v>
      </c>
      <c r="C14" s="105">
        <f t="shared" si="5"/>
        <v>34.619999999999997</v>
      </c>
      <c r="D14" s="14"/>
      <c r="E14" s="103">
        <f t="shared" si="0"/>
        <v>496.08000000000004</v>
      </c>
      <c r="F14" s="105">
        <f t="shared" si="6"/>
        <v>92.31</v>
      </c>
      <c r="G14" s="14">
        <v>1200</v>
      </c>
      <c r="H14" s="103">
        <f t="shared" si="1"/>
        <v>953.82999999999947</v>
      </c>
      <c r="I14" s="105">
        <f t="shared" si="7"/>
        <v>0</v>
      </c>
      <c r="J14" s="14"/>
      <c r="K14" s="103">
        <f t="shared" si="2"/>
        <v>0</v>
      </c>
      <c r="L14" s="57"/>
      <c r="M14" s="57"/>
      <c r="N14" s="103">
        <f t="shared" si="3"/>
        <v>861.48999999999887</v>
      </c>
      <c r="O14" s="27"/>
      <c r="P14" s="27"/>
    </row>
    <row r="15" spans="1:16" x14ac:dyDescent="0.25">
      <c r="A15" s="27"/>
      <c r="B15" s="104">
        <f t="shared" si="4"/>
        <v>41123</v>
      </c>
      <c r="C15" s="105">
        <f t="shared" si="5"/>
        <v>34.619999999999997</v>
      </c>
      <c r="D15" s="14"/>
      <c r="E15" s="103">
        <f t="shared" si="0"/>
        <v>530.70000000000005</v>
      </c>
      <c r="F15" s="105">
        <f t="shared" si="6"/>
        <v>92.31</v>
      </c>
      <c r="G15" s="14"/>
      <c r="H15" s="103">
        <f t="shared" si="1"/>
        <v>1046.1399999999994</v>
      </c>
      <c r="I15" s="105">
        <f t="shared" si="7"/>
        <v>0</v>
      </c>
      <c r="J15" s="14"/>
      <c r="K15" s="103">
        <f t="shared" si="2"/>
        <v>0</v>
      </c>
      <c r="L15" s="57"/>
      <c r="M15" s="57"/>
      <c r="N15" s="103">
        <f t="shared" si="3"/>
        <v>988.41999999999894</v>
      </c>
      <c r="O15" s="27"/>
      <c r="P15" s="27"/>
    </row>
    <row r="16" spans="1:16" x14ac:dyDescent="0.25">
      <c r="A16" s="27"/>
      <c r="B16" s="104">
        <f t="shared" si="4"/>
        <v>41137</v>
      </c>
      <c r="C16" s="105">
        <f t="shared" si="5"/>
        <v>34.619999999999997</v>
      </c>
      <c r="D16" s="14"/>
      <c r="E16" s="103">
        <f t="shared" si="0"/>
        <v>565.32000000000005</v>
      </c>
      <c r="F16" s="105">
        <f t="shared" si="6"/>
        <v>92.31</v>
      </c>
      <c r="G16" s="14"/>
      <c r="H16" s="103">
        <f t="shared" si="1"/>
        <v>1138.4499999999994</v>
      </c>
      <c r="I16" s="105">
        <f t="shared" si="7"/>
        <v>0</v>
      </c>
      <c r="J16" s="14"/>
      <c r="K16" s="103">
        <f t="shared" si="2"/>
        <v>0</v>
      </c>
      <c r="L16" s="57"/>
      <c r="M16" s="57"/>
      <c r="N16" s="103">
        <f t="shared" si="3"/>
        <v>1115.349999999999</v>
      </c>
      <c r="O16" s="27"/>
      <c r="P16" s="27"/>
    </row>
    <row r="17" spans="1:16" x14ac:dyDescent="0.25">
      <c r="A17" s="122">
        <v>41153</v>
      </c>
      <c r="B17" s="104">
        <f t="shared" si="4"/>
        <v>41151</v>
      </c>
      <c r="C17" s="105">
        <f t="shared" si="5"/>
        <v>34.619999999999997</v>
      </c>
      <c r="D17" s="14"/>
      <c r="E17" s="103">
        <f t="shared" si="0"/>
        <v>599.94000000000005</v>
      </c>
      <c r="F17" s="105">
        <f t="shared" si="6"/>
        <v>92.31</v>
      </c>
      <c r="G17" s="14"/>
      <c r="H17" s="103">
        <f t="shared" si="1"/>
        <v>1230.7599999999993</v>
      </c>
      <c r="I17" s="105">
        <f t="shared" si="7"/>
        <v>0</v>
      </c>
      <c r="J17" s="14"/>
      <c r="K17" s="103">
        <f t="shared" si="2"/>
        <v>0</v>
      </c>
      <c r="L17" s="57"/>
      <c r="M17" s="57"/>
      <c r="N17" s="103">
        <f t="shared" si="3"/>
        <v>1242.2799999999988</v>
      </c>
      <c r="O17" s="27"/>
      <c r="P17" s="27"/>
    </row>
    <row r="18" spans="1:16" x14ac:dyDescent="0.25">
      <c r="A18" s="27"/>
      <c r="B18" s="104">
        <f t="shared" si="4"/>
        <v>41165</v>
      </c>
      <c r="C18" s="105">
        <f t="shared" si="5"/>
        <v>34.619999999999997</v>
      </c>
      <c r="D18" s="14"/>
      <c r="E18" s="103">
        <f t="shared" si="0"/>
        <v>634.56000000000006</v>
      </c>
      <c r="F18" s="105">
        <f t="shared" si="6"/>
        <v>92.31</v>
      </c>
      <c r="G18" s="14"/>
      <c r="H18" s="103">
        <f t="shared" si="1"/>
        <v>1323.0699999999993</v>
      </c>
      <c r="I18" s="105">
        <f t="shared" si="7"/>
        <v>0</v>
      </c>
      <c r="J18" s="14"/>
      <c r="K18" s="103">
        <f t="shared" si="2"/>
        <v>0</v>
      </c>
      <c r="L18" s="57"/>
      <c r="M18" s="57"/>
      <c r="N18" s="103">
        <f t="shared" si="3"/>
        <v>1369.2099999999987</v>
      </c>
      <c r="O18" s="27"/>
      <c r="P18" s="27"/>
    </row>
    <row r="19" spans="1:16" x14ac:dyDescent="0.25">
      <c r="A19" s="122">
        <v>41183</v>
      </c>
      <c r="B19" s="104">
        <f t="shared" si="4"/>
        <v>41179</v>
      </c>
      <c r="C19" s="105">
        <f t="shared" si="5"/>
        <v>34.619999999999997</v>
      </c>
      <c r="D19" s="14"/>
      <c r="E19" s="103">
        <f t="shared" si="0"/>
        <v>669.18000000000006</v>
      </c>
      <c r="F19" s="105">
        <f t="shared" si="6"/>
        <v>92.31</v>
      </c>
      <c r="G19" s="14"/>
      <c r="H19" s="103">
        <f t="shared" si="1"/>
        <v>1415.3799999999992</v>
      </c>
      <c r="I19" s="105">
        <f t="shared" si="7"/>
        <v>0</v>
      </c>
      <c r="J19" s="14"/>
      <c r="K19" s="103">
        <f t="shared" si="2"/>
        <v>0</v>
      </c>
      <c r="L19" s="57"/>
      <c r="M19" s="57"/>
      <c r="N19" s="103">
        <f t="shared" si="3"/>
        <v>1496.1399999999985</v>
      </c>
      <c r="O19" s="27"/>
      <c r="P19" s="27"/>
    </row>
    <row r="20" spans="1:16" x14ac:dyDescent="0.25">
      <c r="A20" s="27"/>
      <c r="B20" s="104">
        <f t="shared" si="4"/>
        <v>41193</v>
      </c>
      <c r="C20" s="105">
        <f t="shared" si="5"/>
        <v>34.619999999999997</v>
      </c>
      <c r="D20" s="14"/>
      <c r="E20" s="103">
        <f t="shared" si="0"/>
        <v>703.80000000000007</v>
      </c>
      <c r="F20" s="105">
        <f t="shared" si="6"/>
        <v>92.31</v>
      </c>
      <c r="G20" s="14"/>
      <c r="H20" s="103">
        <f t="shared" si="1"/>
        <v>1507.6899999999991</v>
      </c>
      <c r="I20" s="105">
        <f t="shared" si="7"/>
        <v>0</v>
      </c>
      <c r="J20" s="14"/>
      <c r="K20" s="103">
        <f t="shared" si="2"/>
        <v>0</v>
      </c>
      <c r="L20" s="57"/>
      <c r="M20" s="57"/>
      <c r="N20" s="103">
        <f t="shared" si="3"/>
        <v>1623.0699999999983</v>
      </c>
      <c r="O20" s="27"/>
      <c r="P20" s="27"/>
    </row>
    <row r="21" spans="1:16" x14ac:dyDescent="0.25">
      <c r="A21" s="122">
        <v>41214</v>
      </c>
      <c r="B21" s="104">
        <f t="shared" si="4"/>
        <v>41207</v>
      </c>
      <c r="C21" s="105">
        <f t="shared" si="5"/>
        <v>34.619999999999997</v>
      </c>
      <c r="D21" s="14"/>
      <c r="E21" s="103">
        <f t="shared" si="0"/>
        <v>738.42000000000007</v>
      </c>
      <c r="F21" s="105">
        <f t="shared" si="6"/>
        <v>92.31</v>
      </c>
      <c r="G21" s="14">
        <v>1200</v>
      </c>
      <c r="H21" s="103">
        <f t="shared" si="1"/>
        <v>399.99999999999909</v>
      </c>
      <c r="I21" s="105">
        <f t="shared" si="7"/>
        <v>0</v>
      </c>
      <c r="J21" s="14"/>
      <c r="K21" s="103">
        <f t="shared" si="2"/>
        <v>0</v>
      </c>
      <c r="L21" s="57"/>
      <c r="M21" s="57"/>
      <c r="N21" s="103">
        <f t="shared" si="3"/>
        <v>549.99999999999818</v>
      </c>
      <c r="O21" s="27"/>
      <c r="P21" s="27"/>
    </row>
    <row r="22" spans="1:16" x14ac:dyDescent="0.25">
      <c r="A22" s="27"/>
      <c r="B22" s="104">
        <f t="shared" si="4"/>
        <v>41221</v>
      </c>
      <c r="C22" s="105">
        <f t="shared" si="5"/>
        <v>34.619999999999997</v>
      </c>
      <c r="D22" s="14"/>
      <c r="E22" s="103">
        <f t="shared" si="0"/>
        <v>773.04000000000008</v>
      </c>
      <c r="F22" s="105">
        <f t="shared" si="6"/>
        <v>92.31</v>
      </c>
      <c r="G22" s="14"/>
      <c r="H22" s="103">
        <f t="shared" si="1"/>
        <v>492.30999999999909</v>
      </c>
      <c r="I22" s="105">
        <f t="shared" si="7"/>
        <v>0</v>
      </c>
      <c r="J22" s="14"/>
      <c r="K22" s="103">
        <f t="shared" si="2"/>
        <v>0</v>
      </c>
      <c r="L22" s="57"/>
      <c r="M22" s="57"/>
      <c r="N22" s="103">
        <f t="shared" si="3"/>
        <v>676.92999999999824</v>
      </c>
      <c r="O22" s="27"/>
      <c r="P22" s="27"/>
    </row>
    <row r="23" spans="1:16" x14ac:dyDescent="0.25">
      <c r="A23" s="122">
        <v>41244</v>
      </c>
      <c r="B23" s="104">
        <f t="shared" si="4"/>
        <v>41235</v>
      </c>
      <c r="C23" s="105">
        <f t="shared" si="5"/>
        <v>34.619999999999997</v>
      </c>
      <c r="D23" s="14"/>
      <c r="E23" s="103">
        <f t="shared" si="0"/>
        <v>807.66000000000008</v>
      </c>
      <c r="F23" s="105">
        <f t="shared" si="6"/>
        <v>92.31</v>
      </c>
      <c r="G23" s="14"/>
      <c r="H23" s="103">
        <f t="shared" si="1"/>
        <v>584.6199999999991</v>
      </c>
      <c r="I23" s="105">
        <f t="shared" si="7"/>
        <v>0</v>
      </c>
      <c r="J23" s="14"/>
      <c r="K23" s="103">
        <f t="shared" si="2"/>
        <v>0</v>
      </c>
      <c r="L23" s="57"/>
      <c r="M23" s="57"/>
      <c r="N23" s="103">
        <f t="shared" si="3"/>
        <v>803.85999999999831</v>
      </c>
      <c r="O23" s="27"/>
      <c r="P23" s="27"/>
    </row>
    <row r="24" spans="1:16" x14ac:dyDescent="0.25">
      <c r="A24" s="27"/>
      <c r="B24" s="104">
        <f t="shared" si="4"/>
        <v>41249</v>
      </c>
      <c r="C24" s="105">
        <f t="shared" si="5"/>
        <v>34.619999999999997</v>
      </c>
      <c r="D24" s="14"/>
      <c r="E24" s="103">
        <f t="shared" si="0"/>
        <v>842.28000000000009</v>
      </c>
      <c r="F24" s="105">
        <f t="shared" si="6"/>
        <v>92.31</v>
      </c>
      <c r="G24" s="14"/>
      <c r="H24" s="103">
        <f t="shared" si="1"/>
        <v>676.92999999999915</v>
      </c>
      <c r="I24" s="105">
        <f t="shared" si="7"/>
        <v>0</v>
      </c>
      <c r="J24" s="14"/>
      <c r="K24" s="103">
        <f t="shared" si="2"/>
        <v>0</v>
      </c>
      <c r="L24" s="57"/>
      <c r="M24" s="57"/>
      <c r="N24" s="103">
        <f t="shared" si="3"/>
        <v>930.78999999999837</v>
      </c>
      <c r="O24" s="27"/>
      <c r="P24" s="27"/>
    </row>
    <row r="25" spans="1:16" x14ac:dyDescent="0.25">
      <c r="A25" s="122">
        <v>41275</v>
      </c>
      <c r="B25" s="104">
        <f t="shared" si="4"/>
        <v>41263</v>
      </c>
      <c r="C25" s="105">
        <f t="shared" si="5"/>
        <v>34.619999999999997</v>
      </c>
      <c r="D25" s="14"/>
      <c r="E25" s="103">
        <f t="shared" si="0"/>
        <v>876.90000000000009</v>
      </c>
      <c r="F25" s="105">
        <f t="shared" si="6"/>
        <v>92.31</v>
      </c>
      <c r="G25" s="14"/>
      <c r="H25" s="103">
        <f t="shared" si="1"/>
        <v>769.2399999999991</v>
      </c>
      <c r="I25" s="105">
        <f t="shared" si="7"/>
        <v>0</v>
      </c>
      <c r="J25" s="14"/>
      <c r="K25" s="103">
        <f t="shared" si="2"/>
        <v>0</v>
      </c>
      <c r="L25" s="57"/>
      <c r="M25" s="57"/>
      <c r="N25" s="103">
        <f t="shared" si="3"/>
        <v>1057.7199999999984</v>
      </c>
      <c r="O25" s="27"/>
      <c r="P25" s="27"/>
    </row>
    <row r="26" spans="1:16" x14ac:dyDescent="0.25">
      <c r="A26" s="27"/>
      <c r="B26" s="104">
        <f t="shared" si="4"/>
        <v>41277</v>
      </c>
      <c r="C26" s="105">
        <f t="shared" si="5"/>
        <v>34.619999999999997</v>
      </c>
      <c r="D26" s="95"/>
      <c r="E26" s="103">
        <f t="shared" si="0"/>
        <v>911.5200000000001</v>
      </c>
      <c r="F26" s="105">
        <f t="shared" si="6"/>
        <v>92.31</v>
      </c>
      <c r="G26" s="14"/>
      <c r="H26" s="103">
        <f t="shared" si="1"/>
        <v>861.54999999999905</v>
      </c>
      <c r="I26" s="105">
        <f t="shared" si="7"/>
        <v>0</v>
      </c>
      <c r="J26" s="14"/>
      <c r="K26" s="103">
        <f t="shared" si="2"/>
        <v>0</v>
      </c>
      <c r="L26" s="57"/>
      <c r="M26" s="57"/>
      <c r="N26" s="103">
        <f t="shared" si="3"/>
        <v>1184.6499999999983</v>
      </c>
      <c r="O26" s="27"/>
      <c r="P26" s="27"/>
    </row>
    <row r="27" spans="1:16" x14ac:dyDescent="0.25">
      <c r="A27" s="27"/>
      <c r="B27" s="104">
        <f t="shared" si="4"/>
        <v>41291</v>
      </c>
      <c r="C27" s="105">
        <f t="shared" si="5"/>
        <v>34.619999999999997</v>
      </c>
      <c r="D27" s="14"/>
      <c r="E27" s="103">
        <f t="shared" si="0"/>
        <v>946.1400000000001</v>
      </c>
      <c r="F27" s="105">
        <f t="shared" si="6"/>
        <v>92.31</v>
      </c>
      <c r="G27" s="14"/>
      <c r="H27" s="103">
        <f t="shared" si="1"/>
        <v>953.85999999999899</v>
      </c>
      <c r="I27" s="105">
        <f t="shared" si="7"/>
        <v>0</v>
      </c>
      <c r="J27" s="14"/>
      <c r="K27" s="103">
        <f t="shared" si="2"/>
        <v>0</v>
      </c>
      <c r="L27" s="57"/>
      <c r="M27" s="57"/>
      <c r="N27" s="103">
        <f t="shared" si="3"/>
        <v>1311.5799999999981</v>
      </c>
      <c r="O27" s="27"/>
      <c r="P27" s="27"/>
    </row>
    <row r="28" spans="1:16" x14ac:dyDescent="0.25">
      <c r="A28" s="122">
        <v>41306</v>
      </c>
      <c r="B28" s="104">
        <f t="shared" si="4"/>
        <v>41305</v>
      </c>
      <c r="C28" s="105">
        <f t="shared" si="5"/>
        <v>34.619999999999997</v>
      </c>
      <c r="D28" s="14"/>
      <c r="E28" s="103">
        <f t="shared" si="0"/>
        <v>980.7600000000001</v>
      </c>
      <c r="F28" s="105">
        <f t="shared" si="6"/>
        <v>92.31</v>
      </c>
      <c r="G28" s="14"/>
      <c r="H28" s="103">
        <f t="shared" si="1"/>
        <v>1046.1699999999989</v>
      </c>
      <c r="I28" s="105">
        <f t="shared" si="7"/>
        <v>0</v>
      </c>
      <c r="J28" s="14"/>
      <c r="K28" s="103">
        <f t="shared" si="2"/>
        <v>0</v>
      </c>
      <c r="L28" s="57"/>
      <c r="M28" s="57"/>
      <c r="N28" s="103">
        <f t="shared" si="3"/>
        <v>1438.5099999999979</v>
      </c>
      <c r="O28" s="27"/>
      <c r="P28" s="27"/>
    </row>
    <row r="29" spans="1:16" x14ac:dyDescent="0.25">
      <c r="A29" s="27"/>
      <c r="B29" s="104">
        <f t="shared" si="4"/>
        <v>41319</v>
      </c>
      <c r="C29" s="105">
        <f t="shared" si="5"/>
        <v>34.619999999999997</v>
      </c>
      <c r="D29" s="14"/>
      <c r="E29" s="103">
        <f t="shared" si="0"/>
        <v>1015.3800000000001</v>
      </c>
      <c r="F29" s="105">
        <f t="shared" si="6"/>
        <v>92.31</v>
      </c>
      <c r="G29" s="14"/>
      <c r="H29" s="103">
        <f t="shared" si="1"/>
        <v>1138.4799999999989</v>
      </c>
      <c r="I29" s="105">
        <f t="shared" si="7"/>
        <v>0</v>
      </c>
      <c r="J29" s="14"/>
      <c r="K29" s="103">
        <f t="shared" si="2"/>
        <v>0</v>
      </c>
      <c r="L29" s="57"/>
      <c r="M29" s="57"/>
      <c r="N29" s="103">
        <f t="shared" si="3"/>
        <v>1565.4399999999978</v>
      </c>
      <c r="O29" s="27"/>
      <c r="P29" s="27"/>
    </row>
    <row r="30" spans="1:16" x14ac:dyDescent="0.25">
      <c r="A30" s="122">
        <v>41334</v>
      </c>
      <c r="B30" s="104">
        <f t="shared" si="4"/>
        <v>41333</v>
      </c>
      <c r="C30" s="105">
        <f t="shared" si="5"/>
        <v>34.619999999999997</v>
      </c>
      <c r="D30" s="14">
        <v>900</v>
      </c>
      <c r="E30" s="107">
        <f t="shared" si="0"/>
        <v>150</v>
      </c>
      <c r="F30" s="106">
        <f t="shared" si="6"/>
        <v>92.31</v>
      </c>
      <c r="G30" s="14"/>
      <c r="H30" s="107">
        <f t="shared" si="1"/>
        <v>1230.7899999999988</v>
      </c>
      <c r="I30" s="106">
        <f t="shared" si="7"/>
        <v>0</v>
      </c>
      <c r="J30" s="14"/>
      <c r="K30" s="107">
        <f t="shared" si="2"/>
        <v>0</v>
      </c>
      <c r="L30" s="108"/>
      <c r="M30" s="108"/>
      <c r="N30" s="107">
        <f t="shared" si="3"/>
        <v>792.36999999999762</v>
      </c>
      <c r="O30" s="27"/>
      <c r="P30" s="27"/>
    </row>
    <row r="31" spans="1:16" x14ac:dyDescent="0.25">
      <c r="A31" s="27"/>
      <c r="B31" s="29"/>
      <c r="C31" s="57"/>
      <c r="D31" s="57"/>
      <c r="E31" s="57"/>
      <c r="F31" s="57"/>
      <c r="G31" s="57"/>
      <c r="H31" s="57"/>
      <c r="I31" s="57"/>
      <c r="J31" s="57"/>
      <c r="K31" s="57"/>
      <c r="L31" s="57"/>
      <c r="M31" s="57"/>
      <c r="N31" s="57"/>
      <c r="O31" s="27"/>
      <c r="P31" s="27"/>
    </row>
    <row r="32" spans="1:16" ht="18.75" thickBot="1" x14ac:dyDescent="0.3">
      <c r="A32" s="27"/>
      <c r="B32" s="215" t="s">
        <v>78</v>
      </c>
      <c r="C32" s="61">
        <f>SUM(C5:C30)</f>
        <v>900.12</v>
      </c>
      <c r="D32" s="242">
        <f>SUM(D5:D30)</f>
        <v>900</v>
      </c>
      <c r="E32" s="57"/>
      <c r="F32" s="61">
        <f>SUM(F5:F30)</f>
        <v>2400.059999999999</v>
      </c>
      <c r="G32" s="242">
        <f>SUM(G5:G30)</f>
        <v>2400</v>
      </c>
      <c r="H32" s="57"/>
      <c r="I32" s="61">
        <f>SUM(I5:I30)</f>
        <v>0</v>
      </c>
      <c r="J32" s="242">
        <f>SUM(J5:J30)</f>
        <v>0</v>
      </c>
      <c r="K32" s="57"/>
      <c r="L32" s="57"/>
      <c r="M32" s="57"/>
      <c r="N32" s="57"/>
      <c r="O32" s="27"/>
      <c r="P32" s="27"/>
    </row>
    <row r="33" spans="1:16" ht="18.75" thickTop="1" x14ac:dyDescent="0.25">
      <c r="A33" s="27"/>
      <c r="B33" s="155"/>
      <c r="C33" s="57"/>
      <c r="D33" s="57"/>
      <c r="E33" s="57"/>
      <c r="F33" s="57"/>
      <c r="G33" s="57"/>
      <c r="H33" s="57"/>
      <c r="I33" s="57"/>
      <c r="J33" s="57"/>
      <c r="K33" s="57"/>
      <c r="L33" s="57"/>
      <c r="M33" s="57"/>
      <c r="N33" s="57"/>
      <c r="O33" s="27"/>
      <c r="P33" s="27"/>
    </row>
    <row r="34" spans="1:16" x14ac:dyDescent="0.25">
      <c r="A34" s="27"/>
      <c r="B34" s="208" t="s">
        <v>76</v>
      </c>
      <c r="C34" s="238" t="s">
        <v>21</v>
      </c>
      <c r="D34" s="238"/>
      <c r="E34" s="239">
        <f>MINA(E5:E30)</f>
        <v>150</v>
      </c>
      <c r="F34" s="238" t="s">
        <v>21</v>
      </c>
      <c r="G34" s="238"/>
      <c r="H34" s="239">
        <f>MINA(H5:H30)</f>
        <v>399.99999999999909</v>
      </c>
      <c r="I34" s="238" t="s">
        <v>21</v>
      </c>
      <c r="J34" s="238"/>
      <c r="K34" s="239">
        <f>MINA(K5:K30)</f>
        <v>0</v>
      </c>
      <c r="L34" s="238" t="s">
        <v>21</v>
      </c>
      <c r="M34" s="238"/>
      <c r="N34" s="239">
        <f>MINA(N5:N30)</f>
        <v>549.99999999999818</v>
      </c>
      <c r="O34" s="27"/>
      <c r="P34" s="27"/>
    </row>
    <row r="35" spans="1:16" x14ac:dyDescent="0.25">
      <c r="A35" s="27"/>
      <c r="B35" s="218" t="s">
        <v>77</v>
      </c>
      <c r="C35" s="240" t="s">
        <v>22</v>
      </c>
      <c r="D35" s="240"/>
      <c r="E35" s="241">
        <f>D32/6</f>
        <v>150</v>
      </c>
      <c r="F35" s="240" t="s">
        <v>22</v>
      </c>
      <c r="G35" s="240"/>
      <c r="H35" s="241">
        <f>G32/6</f>
        <v>400</v>
      </c>
      <c r="I35" s="240" t="s">
        <v>22</v>
      </c>
      <c r="J35" s="240"/>
      <c r="K35" s="241">
        <v>0</v>
      </c>
      <c r="L35" s="240" t="s">
        <v>22</v>
      </c>
      <c r="M35" s="240"/>
      <c r="N35" s="241">
        <f>E35+H35+K35</f>
        <v>550</v>
      </c>
      <c r="O35" s="27"/>
      <c r="P35" s="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36"/>
  <sheetViews>
    <sheetView workbookViewId="0">
      <selection sqref="A1:P36"/>
    </sheetView>
  </sheetViews>
  <sheetFormatPr defaultRowHeight="18" x14ac:dyDescent="0.25"/>
  <cols>
    <col min="1" max="1" width="2.6328125" customWidth="1"/>
    <col min="2" max="2" width="9.1796875" customWidth="1"/>
    <col min="3" max="15" width="7.6328125" customWidth="1"/>
  </cols>
  <sheetData>
    <row r="1" spans="1:16" x14ac:dyDescent="0.25">
      <c r="A1" s="204" t="s">
        <v>73</v>
      </c>
      <c r="B1" s="204"/>
      <c r="C1" s="204"/>
      <c r="D1" s="204"/>
      <c r="E1" s="125"/>
      <c r="F1" s="125"/>
      <c r="G1" s="125"/>
      <c r="H1" s="125"/>
      <c r="I1" s="125"/>
      <c r="J1" s="125"/>
      <c r="K1" s="125"/>
      <c r="L1" s="125"/>
      <c r="M1" s="125"/>
      <c r="N1" s="125"/>
      <c r="O1" s="125"/>
      <c r="P1" s="125"/>
    </row>
    <row r="2" spans="1:16" x14ac:dyDescent="0.25">
      <c r="A2" s="125"/>
      <c r="B2" s="125"/>
      <c r="C2" s="125"/>
      <c r="D2" s="125"/>
      <c r="E2" s="125"/>
      <c r="F2" s="125"/>
      <c r="G2" s="125"/>
      <c r="H2" s="125"/>
      <c r="I2" s="125"/>
      <c r="J2" s="125"/>
      <c r="K2" s="125"/>
      <c r="L2" s="125"/>
      <c r="M2" s="125"/>
      <c r="N2" s="125"/>
      <c r="O2" s="125"/>
      <c r="P2" s="125"/>
    </row>
    <row r="3" spans="1:16" ht="25.5" x14ac:dyDescent="0.25">
      <c r="A3" s="125"/>
      <c r="B3" s="125"/>
      <c r="C3" s="30" t="s">
        <v>75</v>
      </c>
      <c r="D3" s="126" t="s">
        <v>10</v>
      </c>
      <c r="E3" s="126" t="s">
        <v>11</v>
      </c>
      <c r="F3" s="30" t="s">
        <v>75</v>
      </c>
      <c r="G3" s="126" t="s">
        <v>10</v>
      </c>
      <c r="H3" s="126" t="s">
        <v>11</v>
      </c>
      <c r="I3" s="30" t="s">
        <v>75</v>
      </c>
      <c r="J3" s="126" t="s">
        <v>10</v>
      </c>
      <c r="K3" s="126" t="s">
        <v>11</v>
      </c>
      <c r="L3" s="30" t="s">
        <v>75</v>
      </c>
      <c r="M3" s="127" t="s">
        <v>32</v>
      </c>
      <c r="N3" s="127" t="s">
        <v>31</v>
      </c>
      <c r="O3" s="125"/>
      <c r="P3" s="125"/>
    </row>
    <row r="4" spans="1:16" x14ac:dyDescent="0.25">
      <c r="A4" s="125"/>
      <c r="B4" s="125"/>
      <c r="C4" s="125"/>
      <c r="D4" s="125"/>
      <c r="E4" s="125"/>
      <c r="F4" s="125"/>
      <c r="G4" s="125"/>
      <c r="H4" s="125"/>
      <c r="I4" s="125"/>
      <c r="J4" s="125"/>
      <c r="K4" s="125"/>
      <c r="L4" s="125"/>
      <c r="M4" s="125"/>
      <c r="N4" s="125"/>
      <c r="O4" s="125"/>
      <c r="P4" s="125"/>
    </row>
    <row r="5" spans="1:16" x14ac:dyDescent="0.25">
      <c r="A5" s="125"/>
      <c r="B5" s="243" t="s">
        <v>15</v>
      </c>
      <c r="C5" s="243" t="s">
        <v>16</v>
      </c>
      <c r="D5" s="243"/>
      <c r="E5" s="244">
        <v>150</v>
      </c>
      <c r="F5" s="245" t="s">
        <v>17</v>
      </c>
      <c r="G5" s="245"/>
      <c r="H5" s="244">
        <f>800+400</f>
        <v>1200</v>
      </c>
      <c r="I5" s="245" t="s">
        <v>18</v>
      </c>
      <c r="J5" s="245"/>
      <c r="K5" s="244"/>
      <c r="L5" s="245" t="s">
        <v>12</v>
      </c>
      <c r="M5" s="244">
        <f>550-1150.08</f>
        <v>-600.07999999999993</v>
      </c>
      <c r="N5" s="246">
        <f>H5+E5+M5+K5</f>
        <v>749.92000000000007</v>
      </c>
      <c r="O5" s="125"/>
      <c r="P5" s="125"/>
    </row>
    <row r="6" spans="1:16" x14ac:dyDescent="0.25">
      <c r="A6" s="125"/>
      <c r="B6" s="131">
        <v>40983</v>
      </c>
      <c r="C6" s="132">
        <f>ROUND(+D31/24,2)</f>
        <v>37.5</v>
      </c>
      <c r="D6" s="133"/>
      <c r="E6" s="134">
        <f t="shared" ref="E6:E29" si="0">E5+C6-D6</f>
        <v>187.5</v>
      </c>
      <c r="F6" s="132">
        <f>ROUND(+G31/24,2)</f>
        <v>100</v>
      </c>
      <c r="G6" s="133"/>
      <c r="H6" s="134">
        <f t="shared" ref="H6:H29" si="1">H5+F6-G6</f>
        <v>1300</v>
      </c>
      <c r="I6" s="132">
        <f>ROUND(+J31/24,2)</f>
        <v>20.2</v>
      </c>
      <c r="J6" s="133"/>
      <c r="K6" s="134">
        <f t="shared" ref="K6:K29" si="2">K5+I6-J6</f>
        <v>20.2</v>
      </c>
      <c r="L6" s="135">
        <f>C6+F6+I6</f>
        <v>157.69999999999999</v>
      </c>
      <c r="M6" s="135"/>
      <c r="N6" s="136">
        <f t="shared" ref="N6:N29" si="3">N5+C6-D6+F6-G6+I6-J6</f>
        <v>907.62000000000012</v>
      </c>
      <c r="O6" s="125"/>
      <c r="P6" s="125"/>
    </row>
    <row r="7" spans="1:16" x14ac:dyDescent="0.25">
      <c r="A7" s="125"/>
      <c r="B7" s="137">
        <v>41000</v>
      </c>
      <c r="C7" s="138">
        <f t="shared" ref="C7:C29" si="4">C6</f>
        <v>37.5</v>
      </c>
      <c r="D7" s="139"/>
      <c r="E7" s="136">
        <f t="shared" si="0"/>
        <v>225</v>
      </c>
      <c r="F7" s="138">
        <f t="shared" ref="F7:F29" si="5">F6</f>
        <v>100</v>
      </c>
      <c r="G7" s="139"/>
      <c r="H7" s="136">
        <f t="shared" si="1"/>
        <v>1400</v>
      </c>
      <c r="I7" s="138">
        <f t="shared" ref="I7:I29" si="6">I6</f>
        <v>20.2</v>
      </c>
      <c r="J7" s="133">
        <v>40.39</v>
      </c>
      <c r="K7" s="136">
        <f t="shared" si="2"/>
        <v>9.9999999999980105E-3</v>
      </c>
      <c r="L7" s="135">
        <f t="shared" ref="L7:L29" si="7">C7+F7+I7</f>
        <v>157.69999999999999</v>
      </c>
      <c r="M7" s="129"/>
      <c r="N7" s="136">
        <f t="shared" si="3"/>
        <v>1024.93</v>
      </c>
      <c r="O7" s="125"/>
      <c r="P7" s="125"/>
    </row>
    <row r="8" spans="1:16" x14ac:dyDescent="0.25">
      <c r="A8" s="125"/>
      <c r="B8" s="137">
        <f t="shared" ref="B8:B29" si="8">B7+14</f>
        <v>41014</v>
      </c>
      <c r="C8" s="138">
        <f t="shared" si="4"/>
        <v>37.5</v>
      </c>
      <c r="D8" s="139"/>
      <c r="E8" s="136">
        <f t="shared" si="0"/>
        <v>262.5</v>
      </c>
      <c r="F8" s="138">
        <f t="shared" si="5"/>
        <v>100</v>
      </c>
      <c r="G8" s="139"/>
      <c r="H8" s="136">
        <f t="shared" si="1"/>
        <v>1500</v>
      </c>
      <c r="I8" s="138">
        <f t="shared" si="6"/>
        <v>20.2</v>
      </c>
      <c r="J8" s="133"/>
      <c r="K8" s="136">
        <f t="shared" si="2"/>
        <v>20.209999999999997</v>
      </c>
      <c r="L8" s="135">
        <f t="shared" si="7"/>
        <v>157.69999999999999</v>
      </c>
      <c r="M8" s="129"/>
      <c r="N8" s="136">
        <f t="shared" si="3"/>
        <v>1182.6300000000001</v>
      </c>
      <c r="O8" s="125"/>
      <c r="P8" s="125"/>
    </row>
    <row r="9" spans="1:16" x14ac:dyDescent="0.25">
      <c r="A9" s="125"/>
      <c r="B9" s="137">
        <v>41030</v>
      </c>
      <c r="C9" s="138">
        <f t="shared" si="4"/>
        <v>37.5</v>
      </c>
      <c r="D9" s="139"/>
      <c r="E9" s="136">
        <f t="shared" si="0"/>
        <v>300</v>
      </c>
      <c r="F9" s="138">
        <f t="shared" si="5"/>
        <v>100</v>
      </c>
      <c r="G9" s="139"/>
      <c r="H9" s="136">
        <f t="shared" si="1"/>
        <v>1600</v>
      </c>
      <c r="I9" s="138">
        <f t="shared" si="6"/>
        <v>20.2</v>
      </c>
      <c r="J9" s="133">
        <v>40.39</v>
      </c>
      <c r="K9" s="136">
        <f t="shared" si="2"/>
        <v>1.9999999999996021E-2</v>
      </c>
      <c r="L9" s="135">
        <f t="shared" si="7"/>
        <v>157.69999999999999</v>
      </c>
      <c r="M9" s="129"/>
      <c r="N9" s="136">
        <f t="shared" si="3"/>
        <v>1299.94</v>
      </c>
      <c r="O9" s="125"/>
      <c r="P9" s="125"/>
    </row>
    <row r="10" spans="1:16" x14ac:dyDescent="0.25">
      <c r="A10" s="125"/>
      <c r="B10" s="137">
        <f t="shared" si="8"/>
        <v>41044</v>
      </c>
      <c r="C10" s="138">
        <f t="shared" si="4"/>
        <v>37.5</v>
      </c>
      <c r="D10" s="139"/>
      <c r="E10" s="136">
        <f t="shared" si="0"/>
        <v>337.5</v>
      </c>
      <c r="F10" s="138">
        <f t="shared" si="5"/>
        <v>100</v>
      </c>
      <c r="G10" s="139"/>
      <c r="H10" s="136">
        <f t="shared" si="1"/>
        <v>1700</v>
      </c>
      <c r="I10" s="138">
        <f t="shared" si="6"/>
        <v>20.2</v>
      </c>
      <c r="J10" s="133"/>
      <c r="K10" s="136">
        <f t="shared" si="2"/>
        <v>20.219999999999995</v>
      </c>
      <c r="L10" s="135">
        <f t="shared" si="7"/>
        <v>157.69999999999999</v>
      </c>
      <c r="M10" s="129"/>
      <c r="N10" s="136">
        <f t="shared" si="3"/>
        <v>1457.64</v>
      </c>
      <c r="O10" s="125"/>
      <c r="P10" s="125"/>
    </row>
    <row r="11" spans="1:16" x14ac:dyDescent="0.25">
      <c r="A11" s="125"/>
      <c r="B11" s="137">
        <v>41061</v>
      </c>
      <c r="C11" s="138">
        <f t="shared" si="4"/>
        <v>37.5</v>
      </c>
      <c r="D11" s="139"/>
      <c r="E11" s="136">
        <f t="shared" si="0"/>
        <v>375</v>
      </c>
      <c r="F11" s="138">
        <f t="shared" si="5"/>
        <v>100</v>
      </c>
      <c r="G11" s="139"/>
      <c r="H11" s="136">
        <f t="shared" si="1"/>
        <v>1800</v>
      </c>
      <c r="I11" s="138">
        <f t="shared" si="6"/>
        <v>20.2</v>
      </c>
      <c r="J11" s="133">
        <v>40.39</v>
      </c>
      <c r="K11" s="136">
        <f t="shared" si="2"/>
        <v>2.9999999999994031E-2</v>
      </c>
      <c r="L11" s="135">
        <f t="shared" si="7"/>
        <v>157.69999999999999</v>
      </c>
      <c r="M11" s="129"/>
      <c r="N11" s="136">
        <f t="shared" si="3"/>
        <v>1574.95</v>
      </c>
      <c r="O11" s="125"/>
      <c r="P11" s="125"/>
    </row>
    <row r="12" spans="1:16" x14ac:dyDescent="0.25">
      <c r="A12" s="125"/>
      <c r="B12" s="137">
        <f t="shared" si="8"/>
        <v>41075</v>
      </c>
      <c r="C12" s="138">
        <f t="shared" si="4"/>
        <v>37.5</v>
      </c>
      <c r="D12" s="139"/>
      <c r="E12" s="136">
        <f t="shared" si="0"/>
        <v>412.5</v>
      </c>
      <c r="F12" s="138">
        <f t="shared" si="5"/>
        <v>100</v>
      </c>
      <c r="G12" s="139"/>
      <c r="H12" s="136">
        <f t="shared" si="1"/>
        <v>1900</v>
      </c>
      <c r="I12" s="138">
        <f t="shared" si="6"/>
        <v>20.2</v>
      </c>
      <c r="J12" s="133"/>
      <c r="K12" s="136">
        <f t="shared" si="2"/>
        <v>20.229999999999993</v>
      </c>
      <c r="L12" s="135">
        <f t="shared" si="7"/>
        <v>157.69999999999999</v>
      </c>
      <c r="M12" s="129"/>
      <c r="N12" s="136">
        <f t="shared" si="3"/>
        <v>1732.65</v>
      </c>
      <c r="O12" s="125"/>
      <c r="P12" s="125"/>
    </row>
    <row r="13" spans="1:16" x14ac:dyDescent="0.25">
      <c r="A13" s="125"/>
      <c r="B13" s="137">
        <v>41091</v>
      </c>
      <c r="C13" s="138">
        <f t="shared" si="4"/>
        <v>37.5</v>
      </c>
      <c r="D13" s="139"/>
      <c r="E13" s="136">
        <f t="shared" si="0"/>
        <v>450</v>
      </c>
      <c r="F13" s="138">
        <f t="shared" si="5"/>
        <v>100</v>
      </c>
      <c r="G13" s="139"/>
      <c r="H13" s="136">
        <f t="shared" si="1"/>
        <v>2000</v>
      </c>
      <c r="I13" s="138">
        <f t="shared" si="6"/>
        <v>20.2</v>
      </c>
      <c r="J13" s="133">
        <v>40.39</v>
      </c>
      <c r="K13" s="136">
        <f t="shared" si="2"/>
        <v>3.9999999999992042E-2</v>
      </c>
      <c r="L13" s="135">
        <f t="shared" si="7"/>
        <v>157.69999999999999</v>
      </c>
      <c r="M13" s="129"/>
      <c r="N13" s="136">
        <f t="shared" si="3"/>
        <v>1849.96</v>
      </c>
      <c r="O13" s="125"/>
      <c r="P13" s="125"/>
    </row>
    <row r="14" spans="1:16" x14ac:dyDescent="0.25">
      <c r="A14" s="125"/>
      <c r="B14" s="137">
        <f t="shared" si="8"/>
        <v>41105</v>
      </c>
      <c r="C14" s="138">
        <f t="shared" si="4"/>
        <v>37.5</v>
      </c>
      <c r="D14" s="139"/>
      <c r="E14" s="136">
        <f t="shared" si="0"/>
        <v>487.5</v>
      </c>
      <c r="F14" s="138">
        <f t="shared" si="5"/>
        <v>100</v>
      </c>
      <c r="G14" s="139"/>
      <c r="H14" s="136">
        <f t="shared" si="1"/>
        <v>2100</v>
      </c>
      <c r="I14" s="138">
        <f t="shared" si="6"/>
        <v>20.2</v>
      </c>
      <c r="J14" s="133"/>
      <c r="K14" s="136">
        <f t="shared" si="2"/>
        <v>20.239999999999991</v>
      </c>
      <c r="L14" s="135">
        <f t="shared" si="7"/>
        <v>157.69999999999999</v>
      </c>
      <c r="M14" s="129"/>
      <c r="N14" s="136">
        <f t="shared" si="3"/>
        <v>2007.66</v>
      </c>
      <c r="O14" s="125"/>
      <c r="P14" s="125"/>
    </row>
    <row r="15" spans="1:16" x14ac:dyDescent="0.25">
      <c r="A15" s="125"/>
      <c r="B15" s="137">
        <v>41122</v>
      </c>
      <c r="C15" s="138">
        <f t="shared" si="4"/>
        <v>37.5</v>
      </c>
      <c r="D15" s="139"/>
      <c r="E15" s="136">
        <f t="shared" si="0"/>
        <v>525</v>
      </c>
      <c r="F15" s="138">
        <f t="shared" si="5"/>
        <v>100</v>
      </c>
      <c r="G15" s="139">
        <v>1200</v>
      </c>
      <c r="H15" s="136">
        <f t="shared" si="1"/>
        <v>1000</v>
      </c>
      <c r="I15" s="138">
        <f t="shared" si="6"/>
        <v>20.2</v>
      </c>
      <c r="J15" s="133">
        <v>40.39</v>
      </c>
      <c r="K15" s="136">
        <f t="shared" si="2"/>
        <v>4.9999999999990052E-2</v>
      </c>
      <c r="L15" s="135">
        <f t="shared" si="7"/>
        <v>157.69999999999999</v>
      </c>
      <c r="M15" s="129"/>
      <c r="N15" s="136">
        <f t="shared" si="3"/>
        <v>924.96999999999991</v>
      </c>
      <c r="O15" s="125"/>
      <c r="P15" s="125"/>
    </row>
    <row r="16" spans="1:16" x14ac:dyDescent="0.25">
      <c r="A16" s="125"/>
      <c r="B16" s="137">
        <f t="shared" si="8"/>
        <v>41136</v>
      </c>
      <c r="C16" s="138">
        <f t="shared" si="4"/>
        <v>37.5</v>
      </c>
      <c r="D16" s="139"/>
      <c r="E16" s="136">
        <f t="shared" si="0"/>
        <v>562.5</v>
      </c>
      <c r="F16" s="138">
        <f t="shared" si="5"/>
        <v>100</v>
      </c>
      <c r="G16" s="139"/>
      <c r="H16" s="136">
        <f t="shared" si="1"/>
        <v>1100</v>
      </c>
      <c r="I16" s="138">
        <f t="shared" si="6"/>
        <v>20.2</v>
      </c>
      <c r="J16" s="133"/>
      <c r="K16" s="136">
        <f t="shared" si="2"/>
        <v>20.249999999999989</v>
      </c>
      <c r="L16" s="135">
        <f t="shared" si="7"/>
        <v>157.69999999999999</v>
      </c>
      <c r="M16" s="129"/>
      <c r="N16" s="136">
        <f t="shared" si="3"/>
        <v>1082.6699999999998</v>
      </c>
      <c r="O16" s="125"/>
      <c r="P16" s="125"/>
    </row>
    <row r="17" spans="1:16" x14ac:dyDescent="0.25">
      <c r="A17" s="125"/>
      <c r="B17" s="137">
        <v>41153</v>
      </c>
      <c r="C17" s="138">
        <f t="shared" si="4"/>
        <v>37.5</v>
      </c>
      <c r="D17" s="139"/>
      <c r="E17" s="136">
        <f t="shared" si="0"/>
        <v>600</v>
      </c>
      <c r="F17" s="138">
        <f t="shared" si="5"/>
        <v>100</v>
      </c>
      <c r="G17" s="139"/>
      <c r="H17" s="136">
        <f t="shared" si="1"/>
        <v>1200</v>
      </c>
      <c r="I17" s="138">
        <f t="shared" si="6"/>
        <v>20.2</v>
      </c>
      <c r="J17" s="133">
        <v>40.39</v>
      </c>
      <c r="K17" s="136">
        <f t="shared" si="2"/>
        <v>5.9999999999988063E-2</v>
      </c>
      <c r="L17" s="135">
        <f t="shared" si="7"/>
        <v>157.69999999999999</v>
      </c>
      <c r="M17" s="129"/>
      <c r="N17" s="136">
        <f t="shared" si="3"/>
        <v>1199.9799999999998</v>
      </c>
      <c r="O17" s="125"/>
      <c r="P17" s="125"/>
    </row>
    <row r="18" spans="1:16" x14ac:dyDescent="0.25">
      <c r="A18" s="125"/>
      <c r="B18" s="137">
        <f t="shared" si="8"/>
        <v>41167</v>
      </c>
      <c r="C18" s="138">
        <f t="shared" si="4"/>
        <v>37.5</v>
      </c>
      <c r="D18" s="139"/>
      <c r="E18" s="136">
        <f t="shared" si="0"/>
        <v>637.5</v>
      </c>
      <c r="F18" s="138">
        <f t="shared" si="5"/>
        <v>100</v>
      </c>
      <c r="G18" s="139"/>
      <c r="H18" s="136">
        <f t="shared" si="1"/>
        <v>1300</v>
      </c>
      <c r="I18" s="138">
        <f t="shared" si="6"/>
        <v>20.2</v>
      </c>
      <c r="J18" s="133"/>
      <c r="K18" s="136">
        <f t="shared" si="2"/>
        <v>20.259999999999987</v>
      </c>
      <c r="L18" s="135">
        <f t="shared" si="7"/>
        <v>157.69999999999999</v>
      </c>
      <c r="M18" s="129"/>
      <c r="N18" s="136">
        <f t="shared" si="3"/>
        <v>1357.6799999999998</v>
      </c>
      <c r="O18" s="125"/>
      <c r="P18" s="125"/>
    </row>
    <row r="19" spans="1:16" x14ac:dyDescent="0.25">
      <c r="A19" s="125"/>
      <c r="B19" s="137">
        <v>41183</v>
      </c>
      <c r="C19" s="138">
        <f t="shared" si="4"/>
        <v>37.5</v>
      </c>
      <c r="D19" s="139"/>
      <c r="E19" s="136">
        <f t="shared" si="0"/>
        <v>675</v>
      </c>
      <c r="F19" s="138">
        <f t="shared" si="5"/>
        <v>100</v>
      </c>
      <c r="G19" s="139"/>
      <c r="H19" s="136">
        <f t="shared" si="1"/>
        <v>1400</v>
      </c>
      <c r="I19" s="138">
        <f t="shared" si="6"/>
        <v>20.2</v>
      </c>
      <c r="J19" s="133">
        <v>40.39</v>
      </c>
      <c r="K19" s="136">
        <f t="shared" si="2"/>
        <v>6.9999999999986073E-2</v>
      </c>
      <c r="L19" s="135">
        <f t="shared" si="7"/>
        <v>157.69999999999999</v>
      </c>
      <c r="M19" s="129"/>
      <c r="N19" s="136">
        <f t="shared" si="3"/>
        <v>1474.9899999999998</v>
      </c>
      <c r="O19" s="125"/>
      <c r="P19" s="125"/>
    </row>
    <row r="20" spans="1:16" x14ac:dyDescent="0.25">
      <c r="A20" s="125"/>
      <c r="B20" s="137">
        <f t="shared" si="8"/>
        <v>41197</v>
      </c>
      <c r="C20" s="138">
        <f t="shared" si="4"/>
        <v>37.5</v>
      </c>
      <c r="D20" s="139"/>
      <c r="E20" s="136">
        <f t="shared" si="0"/>
        <v>712.5</v>
      </c>
      <c r="F20" s="138">
        <f t="shared" si="5"/>
        <v>100</v>
      </c>
      <c r="G20" s="139"/>
      <c r="H20" s="136">
        <f t="shared" si="1"/>
        <v>1500</v>
      </c>
      <c r="I20" s="138">
        <f t="shared" si="6"/>
        <v>20.2</v>
      </c>
      <c r="J20" s="133"/>
      <c r="K20" s="136">
        <f t="shared" si="2"/>
        <v>20.269999999999985</v>
      </c>
      <c r="L20" s="135">
        <f t="shared" si="7"/>
        <v>157.69999999999999</v>
      </c>
      <c r="M20" s="129"/>
      <c r="N20" s="136">
        <f t="shared" si="3"/>
        <v>1632.6899999999998</v>
      </c>
      <c r="O20" s="125"/>
      <c r="P20" s="125"/>
    </row>
    <row r="21" spans="1:16" x14ac:dyDescent="0.25">
      <c r="A21" s="125"/>
      <c r="B21" s="137">
        <v>41214</v>
      </c>
      <c r="C21" s="138">
        <f t="shared" si="4"/>
        <v>37.5</v>
      </c>
      <c r="D21" s="139"/>
      <c r="E21" s="136">
        <f t="shared" si="0"/>
        <v>750</v>
      </c>
      <c r="F21" s="138">
        <f t="shared" si="5"/>
        <v>100</v>
      </c>
      <c r="G21" s="139">
        <v>1200</v>
      </c>
      <c r="H21" s="136">
        <f t="shared" si="1"/>
        <v>400</v>
      </c>
      <c r="I21" s="138">
        <f t="shared" si="6"/>
        <v>20.2</v>
      </c>
      <c r="J21" s="133">
        <v>40.39</v>
      </c>
      <c r="K21" s="136">
        <f t="shared" si="2"/>
        <v>7.9999999999984084E-2</v>
      </c>
      <c r="L21" s="135">
        <f t="shared" si="7"/>
        <v>157.69999999999999</v>
      </c>
      <c r="M21" s="129"/>
      <c r="N21" s="136">
        <f t="shared" si="3"/>
        <v>549.99999999999989</v>
      </c>
      <c r="O21" s="125"/>
      <c r="P21" s="125"/>
    </row>
    <row r="22" spans="1:16" x14ac:dyDescent="0.25">
      <c r="A22" s="125"/>
      <c r="B22" s="137">
        <f t="shared" si="8"/>
        <v>41228</v>
      </c>
      <c r="C22" s="138">
        <f t="shared" si="4"/>
        <v>37.5</v>
      </c>
      <c r="D22" s="139"/>
      <c r="E22" s="136">
        <f t="shared" si="0"/>
        <v>787.5</v>
      </c>
      <c r="F22" s="138">
        <f t="shared" si="5"/>
        <v>100</v>
      </c>
      <c r="G22" s="139"/>
      <c r="H22" s="136">
        <f t="shared" si="1"/>
        <v>500</v>
      </c>
      <c r="I22" s="138">
        <f t="shared" si="6"/>
        <v>20.2</v>
      </c>
      <c r="J22" s="133"/>
      <c r="K22" s="136">
        <f t="shared" si="2"/>
        <v>20.279999999999983</v>
      </c>
      <c r="L22" s="135">
        <f t="shared" si="7"/>
        <v>157.69999999999999</v>
      </c>
      <c r="M22" s="129"/>
      <c r="N22" s="136">
        <f t="shared" si="3"/>
        <v>707.69999999999993</v>
      </c>
      <c r="O22" s="125"/>
      <c r="P22" s="125"/>
    </row>
    <row r="23" spans="1:16" x14ac:dyDescent="0.25">
      <c r="A23" s="125"/>
      <c r="B23" s="137">
        <v>41244</v>
      </c>
      <c r="C23" s="138">
        <f t="shared" si="4"/>
        <v>37.5</v>
      </c>
      <c r="D23" s="139"/>
      <c r="E23" s="136">
        <f t="shared" si="0"/>
        <v>825</v>
      </c>
      <c r="F23" s="138">
        <f t="shared" si="5"/>
        <v>100</v>
      </c>
      <c r="G23" s="139"/>
      <c r="H23" s="136">
        <f t="shared" si="1"/>
        <v>600</v>
      </c>
      <c r="I23" s="138">
        <f t="shared" si="6"/>
        <v>20.2</v>
      </c>
      <c r="J23" s="133">
        <v>40.39</v>
      </c>
      <c r="K23" s="136">
        <f t="shared" si="2"/>
        <v>8.9999999999982094E-2</v>
      </c>
      <c r="L23" s="135">
        <f t="shared" si="7"/>
        <v>157.69999999999999</v>
      </c>
      <c r="M23" s="129"/>
      <c r="N23" s="136">
        <f t="shared" si="3"/>
        <v>825.01</v>
      </c>
      <c r="O23" s="125"/>
      <c r="P23" s="125"/>
    </row>
    <row r="24" spans="1:16" x14ac:dyDescent="0.25">
      <c r="A24" s="125"/>
      <c r="B24" s="137">
        <f t="shared" si="8"/>
        <v>41258</v>
      </c>
      <c r="C24" s="138">
        <f t="shared" si="4"/>
        <v>37.5</v>
      </c>
      <c r="D24" s="139"/>
      <c r="E24" s="136">
        <f t="shared" si="0"/>
        <v>862.5</v>
      </c>
      <c r="F24" s="138">
        <f t="shared" si="5"/>
        <v>100</v>
      </c>
      <c r="G24" s="139"/>
      <c r="H24" s="136">
        <f t="shared" si="1"/>
        <v>700</v>
      </c>
      <c r="I24" s="138">
        <f t="shared" si="6"/>
        <v>20.2</v>
      </c>
      <c r="J24" s="133"/>
      <c r="K24" s="136">
        <f t="shared" si="2"/>
        <v>20.289999999999981</v>
      </c>
      <c r="L24" s="135">
        <f t="shared" si="7"/>
        <v>157.69999999999999</v>
      </c>
      <c r="M24" s="129"/>
      <c r="N24" s="136">
        <f t="shared" si="3"/>
        <v>982.71</v>
      </c>
      <c r="O24" s="125"/>
      <c r="P24" s="125"/>
    </row>
    <row r="25" spans="1:16" x14ac:dyDescent="0.25">
      <c r="A25" s="125"/>
      <c r="B25" s="137">
        <v>41275</v>
      </c>
      <c r="C25" s="138">
        <f t="shared" si="4"/>
        <v>37.5</v>
      </c>
      <c r="D25" s="139"/>
      <c r="E25" s="136">
        <f t="shared" si="0"/>
        <v>900</v>
      </c>
      <c r="F25" s="138">
        <f t="shared" si="5"/>
        <v>100</v>
      </c>
      <c r="G25" s="139"/>
      <c r="H25" s="136">
        <f t="shared" si="1"/>
        <v>800</v>
      </c>
      <c r="I25" s="138">
        <f t="shared" si="6"/>
        <v>20.2</v>
      </c>
      <c r="J25" s="133">
        <v>40.39</v>
      </c>
      <c r="K25" s="136">
        <f t="shared" si="2"/>
        <v>9.9999999999980105E-2</v>
      </c>
      <c r="L25" s="135">
        <f t="shared" si="7"/>
        <v>157.69999999999999</v>
      </c>
      <c r="M25" s="129"/>
      <c r="N25" s="136">
        <f t="shared" si="3"/>
        <v>1100.02</v>
      </c>
      <c r="O25" s="125"/>
      <c r="P25" s="125"/>
    </row>
    <row r="26" spans="1:16" x14ac:dyDescent="0.25">
      <c r="A26" s="125"/>
      <c r="B26" s="137">
        <f t="shared" si="8"/>
        <v>41289</v>
      </c>
      <c r="C26" s="138">
        <f t="shared" si="4"/>
        <v>37.5</v>
      </c>
      <c r="D26" s="139"/>
      <c r="E26" s="136">
        <f t="shared" si="0"/>
        <v>937.5</v>
      </c>
      <c r="F26" s="138">
        <f t="shared" si="5"/>
        <v>100</v>
      </c>
      <c r="G26" s="139"/>
      <c r="H26" s="136">
        <f t="shared" si="1"/>
        <v>900</v>
      </c>
      <c r="I26" s="138">
        <f t="shared" si="6"/>
        <v>20.2</v>
      </c>
      <c r="J26" s="133"/>
      <c r="K26" s="136">
        <f t="shared" si="2"/>
        <v>20.299999999999979</v>
      </c>
      <c r="L26" s="135">
        <f t="shared" si="7"/>
        <v>157.69999999999999</v>
      </c>
      <c r="M26" s="129"/>
      <c r="N26" s="136">
        <f t="shared" si="3"/>
        <v>1257.72</v>
      </c>
      <c r="O26" s="125"/>
      <c r="P26" s="125"/>
    </row>
    <row r="27" spans="1:16" x14ac:dyDescent="0.25">
      <c r="A27" s="125"/>
      <c r="B27" s="137">
        <v>41306</v>
      </c>
      <c r="C27" s="138">
        <f t="shared" si="4"/>
        <v>37.5</v>
      </c>
      <c r="D27" s="139"/>
      <c r="E27" s="136">
        <f t="shared" si="0"/>
        <v>975</v>
      </c>
      <c r="F27" s="138">
        <f t="shared" si="5"/>
        <v>100</v>
      </c>
      <c r="G27" s="139"/>
      <c r="H27" s="136">
        <f t="shared" si="1"/>
        <v>1000</v>
      </c>
      <c r="I27" s="138">
        <f t="shared" si="6"/>
        <v>20.2</v>
      </c>
      <c r="J27" s="133">
        <v>40.39</v>
      </c>
      <c r="K27" s="136">
        <f t="shared" si="2"/>
        <v>0.10999999999997812</v>
      </c>
      <c r="L27" s="135">
        <f t="shared" si="7"/>
        <v>157.69999999999999</v>
      </c>
      <c r="M27" s="129"/>
      <c r="N27" s="136">
        <f t="shared" si="3"/>
        <v>1375.03</v>
      </c>
      <c r="O27" s="125"/>
      <c r="P27" s="125"/>
    </row>
    <row r="28" spans="1:16" x14ac:dyDescent="0.25">
      <c r="A28" s="125"/>
      <c r="B28" s="137">
        <f t="shared" si="8"/>
        <v>41320</v>
      </c>
      <c r="C28" s="138">
        <f t="shared" si="4"/>
        <v>37.5</v>
      </c>
      <c r="D28" s="139"/>
      <c r="E28" s="136">
        <f t="shared" si="0"/>
        <v>1012.5</v>
      </c>
      <c r="F28" s="138">
        <f t="shared" si="5"/>
        <v>100</v>
      </c>
      <c r="G28" s="139"/>
      <c r="H28" s="136">
        <f t="shared" si="1"/>
        <v>1100</v>
      </c>
      <c r="I28" s="138">
        <f t="shared" si="6"/>
        <v>20.2</v>
      </c>
      <c r="J28" s="133"/>
      <c r="K28" s="136">
        <f t="shared" si="2"/>
        <v>20.309999999999977</v>
      </c>
      <c r="L28" s="135">
        <f t="shared" si="7"/>
        <v>157.69999999999999</v>
      </c>
      <c r="M28" s="129"/>
      <c r="N28" s="136">
        <f t="shared" si="3"/>
        <v>1532.73</v>
      </c>
      <c r="O28" s="125"/>
      <c r="P28" s="125"/>
    </row>
    <row r="29" spans="1:16" x14ac:dyDescent="0.25">
      <c r="A29" s="125"/>
      <c r="B29" s="137">
        <f t="shared" si="8"/>
        <v>41334</v>
      </c>
      <c r="C29" s="138">
        <f t="shared" si="4"/>
        <v>37.5</v>
      </c>
      <c r="D29" s="140">
        <v>900</v>
      </c>
      <c r="E29" s="136">
        <f t="shared" si="0"/>
        <v>150</v>
      </c>
      <c r="F29" s="138">
        <f t="shared" si="5"/>
        <v>100</v>
      </c>
      <c r="G29" s="139"/>
      <c r="H29" s="136">
        <f t="shared" si="1"/>
        <v>1200</v>
      </c>
      <c r="I29" s="138">
        <f t="shared" si="6"/>
        <v>20.2</v>
      </c>
      <c r="J29" s="133">
        <v>40.39</v>
      </c>
      <c r="K29" s="136">
        <f t="shared" si="2"/>
        <v>0.11999999999997613</v>
      </c>
      <c r="L29" s="135">
        <f t="shared" si="7"/>
        <v>157.69999999999999</v>
      </c>
      <c r="M29" s="141"/>
      <c r="N29" s="142">
        <f t="shared" si="3"/>
        <v>750.04000000000008</v>
      </c>
      <c r="O29" s="125"/>
      <c r="P29" s="125"/>
    </row>
    <row r="30" spans="1:16" x14ac:dyDescent="0.25">
      <c r="A30" s="125"/>
      <c r="B30" s="125"/>
      <c r="C30" s="129"/>
      <c r="D30" s="129"/>
      <c r="E30" s="129"/>
      <c r="F30" s="129"/>
      <c r="G30" s="129"/>
      <c r="H30" s="129"/>
      <c r="I30" s="129"/>
      <c r="J30" s="129"/>
      <c r="K30" s="129"/>
      <c r="L30" s="129"/>
      <c r="M30" s="129"/>
      <c r="N30" s="129"/>
      <c r="O30" s="125"/>
      <c r="P30" s="125"/>
    </row>
    <row r="31" spans="1:16" ht="18.75" thickBot="1" x14ac:dyDescent="0.3">
      <c r="A31" s="125"/>
      <c r="B31" s="215" t="s">
        <v>78</v>
      </c>
      <c r="C31" s="143">
        <f>SUM(C6:C29)</f>
        <v>900</v>
      </c>
      <c r="D31" s="249">
        <f>SUM(D6:D29)</f>
        <v>900</v>
      </c>
      <c r="E31" s="129"/>
      <c r="F31" s="143">
        <f>SUM(F6:F29)</f>
        <v>2400</v>
      </c>
      <c r="G31" s="249">
        <f>SUM(G6:G29)</f>
        <v>2400</v>
      </c>
      <c r="H31" s="129"/>
      <c r="I31" s="143">
        <f>SUM(I6:I29)</f>
        <v>484.79999999999984</v>
      </c>
      <c r="J31" s="249">
        <f>SUM(J6:J29)</f>
        <v>484.67999999999989</v>
      </c>
      <c r="K31" s="129"/>
      <c r="L31" s="129"/>
      <c r="M31" s="129"/>
      <c r="N31" s="129"/>
      <c r="O31" s="125"/>
      <c r="P31" s="125"/>
    </row>
    <row r="32" spans="1:16" ht="18.75" thickTop="1" x14ac:dyDescent="0.25">
      <c r="A32" s="125"/>
      <c r="B32" s="155"/>
      <c r="C32" s="129"/>
      <c r="D32" s="129"/>
      <c r="E32" s="129"/>
      <c r="F32" s="129"/>
      <c r="G32" s="129"/>
      <c r="H32" s="129"/>
      <c r="I32" s="129"/>
      <c r="J32" s="129"/>
      <c r="K32" s="129"/>
      <c r="L32" s="129"/>
      <c r="M32" s="129"/>
      <c r="N32" s="129"/>
      <c r="O32" s="125"/>
      <c r="P32" s="125"/>
    </row>
    <row r="33" spans="1:16" x14ac:dyDescent="0.25">
      <c r="A33" s="125"/>
      <c r="B33" s="208" t="s">
        <v>76</v>
      </c>
      <c r="C33" s="245" t="s">
        <v>21</v>
      </c>
      <c r="D33" s="245"/>
      <c r="E33" s="246">
        <f>MINA(E6:E29)</f>
        <v>150</v>
      </c>
      <c r="F33" s="245" t="s">
        <v>21</v>
      </c>
      <c r="G33" s="245"/>
      <c r="H33" s="246">
        <f>MINA(H6:H29)</f>
        <v>400</v>
      </c>
      <c r="I33" s="245" t="s">
        <v>21</v>
      </c>
      <c r="J33" s="245"/>
      <c r="K33" s="246">
        <f>MINA(K6:K29)</f>
        <v>9.9999999999980105E-3</v>
      </c>
      <c r="L33" s="245" t="s">
        <v>21</v>
      </c>
      <c r="M33" s="245"/>
      <c r="N33" s="246">
        <f>MINA(N6:N29)</f>
        <v>549.99999999999989</v>
      </c>
      <c r="O33" s="125"/>
      <c r="P33" s="125"/>
    </row>
    <row r="34" spans="1:16" x14ac:dyDescent="0.25">
      <c r="A34" s="125"/>
      <c r="B34" s="218" t="s">
        <v>77</v>
      </c>
      <c r="C34" s="247" t="s">
        <v>22</v>
      </c>
      <c r="D34" s="247"/>
      <c r="E34" s="248">
        <f>D31/6</f>
        <v>150</v>
      </c>
      <c r="F34" s="247" t="s">
        <v>22</v>
      </c>
      <c r="G34" s="247"/>
      <c r="H34" s="248">
        <f>G31/6</f>
        <v>400</v>
      </c>
      <c r="I34" s="247" t="s">
        <v>22</v>
      </c>
      <c r="J34" s="247"/>
      <c r="K34" s="248">
        <v>0</v>
      </c>
      <c r="L34" s="247" t="s">
        <v>22</v>
      </c>
      <c r="M34" s="247"/>
      <c r="N34" s="248">
        <f>E34+H34+K34</f>
        <v>550</v>
      </c>
      <c r="O34" s="125"/>
      <c r="P34" s="125"/>
    </row>
    <row r="35" spans="1:16" x14ac:dyDescent="0.25">
      <c r="A35" s="125"/>
      <c r="B35" s="125"/>
      <c r="C35" s="125"/>
      <c r="D35" s="125"/>
      <c r="E35" s="125"/>
      <c r="F35" s="125"/>
      <c r="G35" s="125"/>
      <c r="H35" s="125"/>
      <c r="I35" s="125"/>
      <c r="J35" s="125"/>
      <c r="K35" s="125"/>
      <c r="L35" s="125"/>
      <c r="M35" s="125"/>
      <c r="N35" s="125"/>
      <c r="O35" s="125"/>
      <c r="P35" s="125"/>
    </row>
    <row r="36" spans="1:16" x14ac:dyDescent="0.25">
      <c r="A36" s="125"/>
      <c r="B36" s="125"/>
      <c r="C36" s="125"/>
      <c r="D36" s="125">
        <f>900/24</f>
        <v>37.5</v>
      </c>
      <c r="E36" s="125"/>
      <c r="F36" s="125"/>
      <c r="G36" s="125"/>
      <c r="H36" s="125"/>
      <c r="I36" s="125"/>
      <c r="J36" s="125"/>
      <c r="K36" s="125"/>
      <c r="L36" s="125"/>
      <c r="M36" s="125"/>
      <c r="N36" s="125"/>
      <c r="O36" s="125"/>
      <c r="P36" s="125"/>
    </row>
  </sheetData>
  <mergeCells count="1">
    <mergeCell ref="A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36"/>
  <sheetViews>
    <sheetView workbookViewId="0">
      <selection activeCell="S15" sqref="S15"/>
    </sheetView>
  </sheetViews>
  <sheetFormatPr defaultRowHeight="18" x14ac:dyDescent="0.25"/>
  <cols>
    <col min="1" max="1" width="2.6328125" customWidth="1"/>
    <col min="2" max="2" width="9.1796875" customWidth="1"/>
    <col min="3" max="15" width="7.6328125" customWidth="1"/>
  </cols>
  <sheetData>
    <row r="1" spans="1:16" x14ac:dyDescent="0.25">
      <c r="A1" s="204" t="s">
        <v>73</v>
      </c>
      <c r="B1" s="204"/>
      <c r="C1" s="204"/>
      <c r="D1" s="204"/>
      <c r="E1" s="125"/>
      <c r="F1" s="125"/>
      <c r="G1" s="125"/>
      <c r="H1" s="125"/>
      <c r="I1" s="125"/>
      <c r="J1" s="125"/>
      <c r="K1" s="125"/>
      <c r="L1" s="125"/>
      <c r="M1" s="125"/>
      <c r="N1" s="125"/>
      <c r="O1" s="125"/>
      <c r="P1" s="125"/>
    </row>
    <row r="2" spans="1:16" x14ac:dyDescent="0.25">
      <c r="A2" s="125"/>
      <c r="B2" s="125"/>
      <c r="C2" s="125"/>
      <c r="D2" s="125"/>
      <c r="E2" s="125"/>
      <c r="F2" s="125"/>
      <c r="G2" s="125"/>
      <c r="H2" s="125"/>
      <c r="I2" s="125"/>
      <c r="J2" s="125"/>
      <c r="K2" s="125"/>
      <c r="L2" s="125"/>
      <c r="M2" s="125"/>
      <c r="N2" s="125"/>
      <c r="O2" s="125"/>
      <c r="P2" s="125"/>
    </row>
    <row r="3" spans="1:16" ht="25.5" x14ac:dyDescent="0.25">
      <c r="A3" s="125"/>
      <c r="B3" s="125"/>
      <c r="C3" s="30" t="s">
        <v>75</v>
      </c>
      <c r="D3" s="126" t="s">
        <v>10</v>
      </c>
      <c r="E3" s="126" t="s">
        <v>11</v>
      </c>
      <c r="F3" s="30" t="s">
        <v>75</v>
      </c>
      <c r="G3" s="126" t="s">
        <v>10</v>
      </c>
      <c r="H3" s="126" t="s">
        <v>11</v>
      </c>
      <c r="I3" s="30" t="s">
        <v>75</v>
      </c>
      <c r="J3" s="126" t="s">
        <v>10</v>
      </c>
      <c r="K3" s="126" t="s">
        <v>11</v>
      </c>
      <c r="L3" s="30" t="s">
        <v>75</v>
      </c>
      <c r="M3" s="127" t="s">
        <v>32</v>
      </c>
      <c r="N3" s="127" t="s">
        <v>31</v>
      </c>
      <c r="O3" s="125"/>
      <c r="P3" s="125"/>
    </row>
    <row r="4" spans="1:16" x14ac:dyDescent="0.25">
      <c r="A4" s="125"/>
      <c r="B4" s="125"/>
      <c r="C4" s="125"/>
      <c r="D4" s="125"/>
      <c r="E4" s="125"/>
      <c r="F4" s="125"/>
      <c r="G4" s="125"/>
      <c r="H4" s="125"/>
      <c r="I4" s="125"/>
      <c r="J4" s="125"/>
      <c r="K4" s="125"/>
      <c r="L4" s="125"/>
      <c r="M4" s="125"/>
      <c r="N4" s="125"/>
      <c r="O4" s="125"/>
      <c r="P4" s="125"/>
    </row>
    <row r="5" spans="1:16" x14ac:dyDescent="0.25">
      <c r="A5" s="125"/>
      <c r="B5" s="243" t="s">
        <v>15</v>
      </c>
      <c r="C5" s="243" t="s">
        <v>16</v>
      </c>
      <c r="D5" s="243"/>
      <c r="E5" s="244"/>
      <c r="F5" s="245" t="s">
        <v>17</v>
      </c>
      <c r="G5" s="245"/>
      <c r="H5" s="244"/>
      <c r="I5" s="245" t="s">
        <v>18</v>
      </c>
      <c r="J5" s="245"/>
      <c r="K5" s="244"/>
      <c r="L5" s="245" t="s">
        <v>12</v>
      </c>
      <c r="M5" s="244"/>
      <c r="N5" s="246">
        <f>H5+E5+M5+K5</f>
        <v>0</v>
      </c>
      <c r="O5" s="125"/>
      <c r="P5" s="125"/>
    </row>
    <row r="6" spans="1:16" x14ac:dyDescent="0.25">
      <c r="A6" s="125"/>
      <c r="B6" s="131">
        <v>40983</v>
      </c>
      <c r="C6" s="132">
        <f>ROUND(+D31/24,2)</f>
        <v>0</v>
      </c>
      <c r="D6" s="133"/>
      <c r="E6" s="134">
        <f t="shared" ref="E6:E29" si="0">E5+C6-D6</f>
        <v>0</v>
      </c>
      <c r="F6" s="132">
        <f>ROUND(+G31/24,2)</f>
        <v>0</v>
      </c>
      <c r="G6" s="133"/>
      <c r="H6" s="134">
        <f t="shared" ref="H6:H29" si="1">H5+F6-G6</f>
        <v>0</v>
      </c>
      <c r="I6" s="132">
        <f>ROUND(+J31/24,2)</f>
        <v>20.2</v>
      </c>
      <c r="J6" s="133"/>
      <c r="K6" s="134">
        <f t="shared" ref="K6:K29" si="2">K5+I6-J6</f>
        <v>20.2</v>
      </c>
      <c r="L6" s="135">
        <f>C6+F6+I6</f>
        <v>20.2</v>
      </c>
      <c r="M6" s="135"/>
      <c r="N6" s="136">
        <f t="shared" ref="N6:N29" si="3">N5+C6-D6+F6-G6+I6-J6</f>
        <v>20.2</v>
      </c>
      <c r="O6" s="125"/>
      <c r="P6" s="125"/>
    </row>
    <row r="7" spans="1:16" x14ac:dyDescent="0.25">
      <c r="A7" s="125"/>
      <c r="B7" s="137">
        <v>41000</v>
      </c>
      <c r="C7" s="138">
        <f t="shared" ref="C7:C29" si="4">C6</f>
        <v>0</v>
      </c>
      <c r="D7" s="139"/>
      <c r="E7" s="136">
        <f t="shared" si="0"/>
        <v>0</v>
      </c>
      <c r="F7" s="138">
        <f t="shared" ref="F7:F29" si="5">F6</f>
        <v>0</v>
      </c>
      <c r="G7" s="139"/>
      <c r="H7" s="136">
        <f t="shared" si="1"/>
        <v>0</v>
      </c>
      <c r="I7" s="138">
        <f t="shared" ref="I7:I29" si="6">I6</f>
        <v>20.2</v>
      </c>
      <c r="J7" s="133">
        <v>40.39</v>
      </c>
      <c r="K7" s="136">
        <f t="shared" si="2"/>
        <v>9.9999999999980105E-3</v>
      </c>
      <c r="L7" s="135">
        <f t="shared" ref="L7:L29" si="7">C7+F7+I7</f>
        <v>20.2</v>
      </c>
      <c r="M7" s="129"/>
      <c r="N7" s="136">
        <f t="shared" si="3"/>
        <v>9.9999999999980105E-3</v>
      </c>
      <c r="O7" s="125"/>
      <c r="P7" s="125"/>
    </row>
    <row r="8" spans="1:16" x14ac:dyDescent="0.25">
      <c r="A8" s="125"/>
      <c r="B8" s="137">
        <f t="shared" ref="B8:B29" si="8">B7+14</f>
        <v>41014</v>
      </c>
      <c r="C8" s="138">
        <f t="shared" si="4"/>
        <v>0</v>
      </c>
      <c r="D8" s="139"/>
      <c r="E8" s="136">
        <f t="shared" si="0"/>
        <v>0</v>
      </c>
      <c r="F8" s="138">
        <f t="shared" si="5"/>
        <v>0</v>
      </c>
      <c r="G8" s="139"/>
      <c r="H8" s="136">
        <f t="shared" si="1"/>
        <v>0</v>
      </c>
      <c r="I8" s="138">
        <f t="shared" si="6"/>
        <v>20.2</v>
      </c>
      <c r="J8" s="133"/>
      <c r="K8" s="136">
        <f t="shared" si="2"/>
        <v>20.209999999999997</v>
      </c>
      <c r="L8" s="135">
        <f t="shared" si="7"/>
        <v>20.2</v>
      </c>
      <c r="M8" s="129"/>
      <c r="N8" s="136">
        <f t="shared" si="3"/>
        <v>20.209999999999997</v>
      </c>
      <c r="O8" s="125"/>
      <c r="P8" s="125"/>
    </row>
    <row r="9" spans="1:16" x14ac:dyDescent="0.25">
      <c r="A9" s="125"/>
      <c r="B9" s="137">
        <v>41030</v>
      </c>
      <c r="C9" s="138">
        <f t="shared" si="4"/>
        <v>0</v>
      </c>
      <c r="D9" s="139"/>
      <c r="E9" s="136">
        <f t="shared" si="0"/>
        <v>0</v>
      </c>
      <c r="F9" s="138">
        <f t="shared" si="5"/>
        <v>0</v>
      </c>
      <c r="G9" s="139"/>
      <c r="H9" s="136">
        <f t="shared" si="1"/>
        <v>0</v>
      </c>
      <c r="I9" s="138">
        <f t="shared" si="6"/>
        <v>20.2</v>
      </c>
      <c r="J9" s="133">
        <v>40.39</v>
      </c>
      <c r="K9" s="136">
        <f t="shared" si="2"/>
        <v>1.9999999999996021E-2</v>
      </c>
      <c r="L9" s="135">
        <f t="shared" si="7"/>
        <v>20.2</v>
      </c>
      <c r="M9" s="129"/>
      <c r="N9" s="136">
        <f t="shared" si="3"/>
        <v>1.9999999999996021E-2</v>
      </c>
      <c r="O9" s="125"/>
      <c r="P9" s="125"/>
    </row>
    <row r="10" spans="1:16" x14ac:dyDescent="0.25">
      <c r="A10" s="125"/>
      <c r="B10" s="137">
        <f t="shared" si="8"/>
        <v>41044</v>
      </c>
      <c r="C10" s="138">
        <f t="shared" si="4"/>
        <v>0</v>
      </c>
      <c r="D10" s="139"/>
      <c r="E10" s="136">
        <f t="shared" si="0"/>
        <v>0</v>
      </c>
      <c r="F10" s="138">
        <f t="shared" si="5"/>
        <v>0</v>
      </c>
      <c r="G10" s="139"/>
      <c r="H10" s="136">
        <f t="shared" si="1"/>
        <v>0</v>
      </c>
      <c r="I10" s="138">
        <f t="shared" si="6"/>
        <v>20.2</v>
      </c>
      <c r="J10" s="133"/>
      <c r="K10" s="136">
        <f t="shared" si="2"/>
        <v>20.219999999999995</v>
      </c>
      <c r="L10" s="135">
        <f t="shared" si="7"/>
        <v>20.2</v>
      </c>
      <c r="M10" s="129"/>
      <c r="N10" s="136">
        <f t="shared" si="3"/>
        <v>20.219999999999995</v>
      </c>
      <c r="O10" s="125"/>
      <c r="P10" s="125"/>
    </row>
    <row r="11" spans="1:16" x14ac:dyDescent="0.25">
      <c r="A11" s="125"/>
      <c r="B11" s="137">
        <v>41061</v>
      </c>
      <c r="C11" s="138">
        <f t="shared" si="4"/>
        <v>0</v>
      </c>
      <c r="D11" s="139"/>
      <c r="E11" s="136">
        <f t="shared" si="0"/>
        <v>0</v>
      </c>
      <c r="F11" s="138">
        <f t="shared" si="5"/>
        <v>0</v>
      </c>
      <c r="G11" s="139"/>
      <c r="H11" s="136">
        <f t="shared" si="1"/>
        <v>0</v>
      </c>
      <c r="I11" s="138">
        <f t="shared" si="6"/>
        <v>20.2</v>
      </c>
      <c r="J11" s="133">
        <v>40.39</v>
      </c>
      <c r="K11" s="136">
        <f t="shared" si="2"/>
        <v>2.9999999999994031E-2</v>
      </c>
      <c r="L11" s="135">
        <f t="shared" si="7"/>
        <v>20.2</v>
      </c>
      <c r="M11" s="129"/>
      <c r="N11" s="136">
        <f t="shared" si="3"/>
        <v>2.9999999999994031E-2</v>
      </c>
      <c r="O11" s="125"/>
      <c r="P11" s="125"/>
    </row>
    <row r="12" spans="1:16" x14ac:dyDescent="0.25">
      <c r="A12" s="125"/>
      <c r="B12" s="137">
        <f t="shared" si="8"/>
        <v>41075</v>
      </c>
      <c r="C12" s="138">
        <f t="shared" si="4"/>
        <v>0</v>
      </c>
      <c r="D12" s="139"/>
      <c r="E12" s="136">
        <f t="shared" si="0"/>
        <v>0</v>
      </c>
      <c r="F12" s="138">
        <f t="shared" si="5"/>
        <v>0</v>
      </c>
      <c r="G12" s="139"/>
      <c r="H12" s="136">
        <f t="shared" si="1"/>
        <v>0</v>
      </c>
      <c r="I12" s="138">
        <f t="shared" si="6"/>
        <v>20.2</v>
      </c>
      <c r="J12" s="133"/>
      <c r="K12" s="136">
        <f t="shared" si="2"/>
        <v>20.229999999999993</v>
      </c>
      <c r="L12" s="135">
        <f t="shared" si="7"/>
        <v>20.2</v>
      </c>
      <c r="M12" s="129"/>
      <c r="N12" s="136">
        <f t="shared" si="3"/>
        <v>20.229999999999993</v>
      </c>
      <c r="O12" s="125"/>
      <c r="P12" s="125"/>
    </row>
    <row r="13" spans="1:16" x14ac:dyDescent="0.25">
      <c r="A13" s="125"/>
      <c r="B13" s="137">
        <v>41091</v>
      </c>
      <c r="C13" s="138">
        <f t="shared" si="4"/>
        <v>0</v>
      </c>
      <c r="D13" s="139"/>
      <c r="E13" s="136">
        <f t="shared" si="0"/>
        <v>0</v>
      </c>
      <c r="F13" s="138">
        <f t="shared" si="5"/>
        <v>0</v>
      </c>
      <c r="G13" s="139"/>
      <c r="H13" s="136">
        <f t="shared" si="1"/>
        <v>0</v>
      </c>
      <c r="I13" s="138">
        <f t="shared" si="6"/>
        <v>20.2</v>
      </c>
      <c r="J13" s="133">
        <v>40.39</v>
      </c>
      <c r="K13" s="136">
        <f t="shared" si="2"/>
        <v>3.9999999999992042E-2</v>
      </c>
      <c r="L13" s="135">
        <f t="shared" si="7"/>
        <v>20.2</v>
      </c>
      <c r="M13" s="129"/>
      <c r="N13" s="136">
        <f t="shared" si="3"/>
        <v>3.9999999999992042E-2</v>
      </c>
      <c r="O13" s="125"/>
      <c r="P13" s="125"/>
    </row>
    <row r="14" spans="1:16" x14ac:dyDescent="0.25">
      <c r="A14" s="125"/>
      <c r="B14" s="137">
        <f t="shared" si="8"/>
        <v>41105</v>
      </c>
      <c r="C14" s="138">
        <f t="shared" si="4"/>
        <v>0</v>
      </c>
      <c r="D14" s="139"/>
      <c r="E14" s="136">
        <f t="shared" si="0"/>
        <v>0</v>
      </c>
      <c r="F14" s="138">
        <f t="shared" si="5"/>
        <v>0</v>
      </c>
      <c r="G14" s="139"/>
      <c r="H14" s="136">
        <f t="shared" si="1"/>
        <v>0</v>
      </c>
      <c r="I14" s="138">
        <f t="shared" si="6"/>
        <v>20.2</v>
      </c>
      <c r="J14" s="133"/>
      <c r="K14" s="136">
        <f t="shared" si="2"/>
        <v>20.239999999999991</v>
      </c>
      <c r="L14" s="135">
        <f t="shared" si="7"/>
        <v>20.2</v>
      </c>
      <c r="M14" s="129"/>
      <c r="N14" s="136">
        <f t="shared" si="3"/>
        <v>20.239999999999991</v>
      </c>
      <c r="O14" s="125"/>
      <c r="P14" s="125"/>
    </row>
    <row r="15" spans="1:16" x14ac:dyDescent="0.25">
      <c r="A15" s="125"/>
      <c r="B15" s="137">
        <v>41122</v>
      </c>
      <c r="C15" s="138">
        <f t="shared" si="4"/>
        <v>0</v>
      </c>
      <c r="D15" s="139"/>
      <c r="E15" s="136">
        <f t="shared" si="0"/>
        <v>0</v>
      </c>
      <c r="F15" s="138">
        <f t="shared" si="5"/>
        <v>0</v>
      </c>
      <c r="G15" s="139"/>
      <c r="H15" s="136">
        <f t="shared" si="1"/>
        <v>0</v>
      </c>
      <c r="I15" s="138">
        <f t="shared" si="6"/>
        <v>20.2</v>
      </c>
      <c r="J15" s="133">
        <v>40.39</v>
      </c>
      <c r="K15" s="136">
        <f t="shared" si="2"/>
        <v>4.9999999999990052E-2</v>
      </c>
      <c r="L15" s="135">
        <f t="shared" si="7"/>
        <v>20.2</v>
      </c>
      <c r="M15" s="129"/>
      <c r="N15" s="136">
        <f t="shared" si="3"/>
        <v>4.9999999999990052E-2</v>
      </c>
      <c r="O15" s="125"/>
      <c r="P15" s="125"/>
    </row>
    <row r="16" spans="1:16" x14ac:dyDescent="0.25">
      <c r="A16" s="125"/>
      <c r="B16" s="137">
        <f t="shared" si="8"/>
        <v>41136</v>
      </c>
      <c r="C16" s="138">
        <f t="shared" si="4"/>
        <v>0</v>
      </c>
      <c r="D16" s="139"/>
      <c r="E16" s="136">
        <f t="shared" si="0"/>
        <v>0</v>
      </c>
      <c r="F16" s="138">
        <f t="shared" si="5"/>
        <v>0</v>
      </c>
      <c r="G16" s="139"/>
      <c r="H16" s="136">
        <f t="shared" si="1"/>
        <v>0</v>
      </c>
      <c r="I16" s="138">
        <f t="shared" si="6"/>
        <v>20.2</v>
      </c>
      <c r="J16" s="133"/>
      <c r="K16" s="136">
        <f t="shared" si="2"/>
        <v>20.249999999999989</v>
      </c>
      <c r="L16" s="135">
        <f t="shared" si="7"/>
        <v>20.2</v>
      </c>
      <c r="M16" s="129"/>
      <c r="N16" s="136">
        <f t="shared" si="3"/>
        <v>20.249999999999989</v>
      </c>
      <c r="O16" s="125"/>
      <c r="P16" s="125"/>
    </row>
    <row r="17" spans="1:16" x14ac:dyDescent="0.25">
      <c r="A17" s="125"/>
      <c r="B17" s="137">
        <v>41153</v>
      </c>
      <c r="C17" s="138">
        <f t="shared" si="4"/>
        <v>0</v>
      </c>
      <c r="D17" s="139"/>
      <c r="E17" s="136">
        <f t="shared" si="0"/>
        <v>0</v>
      </c>
      <c r="F17" s="138">
        <f t="shared" si="5"/>
        <v>0</v>
      </c>
      <c r="G17" s="139"/>
      <c r="H17" s="136">
        <f t="shared" si="1"/>
        <v>0</v>
      </c>
      <c r="I17" s="138">
        <f t="shared" si="6"/>
        <v>20.2</v>
      </c>
      <c r="J17" s="133">
        <v>40.39</v>
      </c>
      <c r="K17" s="136">
        <f t="shared" si="2"/>
        <v>5.9999999999988063E-2</v>
      </c>
      <c r="L17" s="135">
        <f t="shared" si="7"/>
        <v>20.2</v>
      </c>
      <c r="M17" s="129"/>
      <c r="N17" s="136">
        <f t="shared" si="3"/>
        <v>5.9999999999988063E-2</v>
      </c>
      <c r="O17" s="125"/>
      <c r="P17" s="125"/>
    </row>
    <row r="18" spans="1:16" x14ac:dyDescent="0.25">
      <c r="A18" s="125"/>
      <c r="B18" s="137">
        <f t="shared" si="8"/>
        <v>41167</v>
      </c>
      <c r="C18" s="138">
        <f t="shared" si="4"/>
        <v>0</v>
      </c>
      <c r="D18" s="139"/>
      <c r="E18" s="136">
        <f t="shared" si="0"/>
        <v>0</v>
      </c>
      <c r="F18" s="138">
        <f t="shared" si="5"/>
        <v>0</v>
      </c>
      <c r="G18" s="139"/>
      <c r="H18" s="136">
        <f t="shared" si="1"/>
        <v>0</v>
      </c>
      <c r="I18" s="138">
        <f t="shared" si="6"/>
        <v>20.2</v>
      </c>
      <c r="J18" s="133"/>
      <c r="K18" s="136">
        <f t="shared" si="2"/>
        <v>20.259999999999987</v>
      </c>
      <c r="L18" s="135">
        <f t="shared" si="7"/>
        <v>20.2</v>
      </c>
      <c r="M18" s="129"/>
      <c r="N18" s="136">
        <f t="shared" si="3"/>
        <v>20.259999999999987</v>
      </c>
      <c r="O18" s="125"/>
      <c r="P18" s="125"/>
    </row>
    <row r="19" spans="1:16" x14ac:dyDescent="0.25">
      <c r="A19" s="125"/>
      <c r="B19" s="137">
        <v>41183</v>
      </c>
      <c r="C19" s="138">
        <f t="shared" si="4"/>
        <v>0</v>
      </c>
      <c r="D19" s="139"/>
      <c r="E19" s="136">
        <f t="shared" si="0"/>
        <v>0</v>
      </c>
      <c r="F19" s="138">
        <f t="shared" si="5"/>
        <v>0</v>
      </c>
      <c r="G19" s="139"/>
      <c r="H19" s="136">
        <f t="shared" si="1"/>
        <v>0</v>
      </c>
      <c r="I19" s="138">
        <f t="shared" si="6"/>
        <v>20.2</v>
      </c>
      <c r="J19" s="133">
        <v>40.39</v>
      </c>
      <c r="K19" s="136">
        <f t="shared" si="2"/>
        <v>6.9999999999986073E-2</v>
      </c>
      <c r="L19" s="135">
        <f t="shared" si="7"/>
        <v>20.2</v>
      </c>
      <c r="M19" s="129"/>
      <c r="N19" s="136">
        <f t="shared" si="3"/>
        <v>6.9999999999986073E-2</v>
      </c>
      <c r="O19" s="125"/>
      <c r="P19" s="125"/>
    </row>
    <row r="20" spans="1:16" x14ac:dyDescent="0.25">
      <c r="A20" s="125"/>
      <c r="B20" s="137">
        <f t="shared" si="8"/>
        <v>41197</v>
      </c>
      <c r="C20" s="138">
        <f t="shared" si="4"/>
        <v>0</v>
      </c>
      <c r="D20" s="139"/>
      <c r="E20" s="136">
        <f t="shared" si="0"/>
        <v>0</v>
      </c>
      <c r="F20" s="138">
        <f t="shared" si="5"/>
        <v>0</v>
      </c>
      <c r="G20" s="139"/>
      <c r="H20" s="136">
        <f t="shared" si="1"/>
        <v>0</v>
      </c>
      <c r="I20" s="138">
        <f t="shared" si="6"/>
        <v>20.2</v>
      </c>
      <c r="J20" s="133"/>
      <c r="K20" s="136">
        <f t="shared" si="2"/>
        <v>20.269999999999985</v>
      </c>
      <c r="L20" s="135">
        <f t="shared" si="7"/>
        <v>20.2</v>
      </c>
      <c r="M20" s="129"/>
      <c r="N20" s="136">
        <f t="shared" si="3"/>
        <v>20.269999999999985</v>
      </c>
      <c r="O20" s="125"/>
      <c r="P20" s="125"/>
    </row>
    <row r="21" spans="1:16" x14ac:dyDescent="0.25">
      <c r="A21" s="125"/>
      <c r="B21" s="137">
        <v>41214</v>
      </c>
      <c r="C21" s="138">
        <f t="shared" si="4"/>
        <v>0</v>
      </c>
      <c r="D21" s="139"/>
      <c r="E21" s="136">
        <f t="shared" si="0"/>
        <v>0</v>
      </c>
      <c r="F21" s="138">
        <f t="shared" si="5"/>
        <v>0</v>
      </c>
      <c r="G21" s="139"/>
      <c r="H21" s="136">
        <f t="shared" si="1"/>
        <v>0</v>
      </c>
      <c r="I21" s="138">
        <f t="shared" si="6"/>
        <v>20.2</v>
      </c>
      <c r="J21" s="133">
        <v>40.39</v>
      </c>
      <c r="K21" s="136">
        <f t="shared" si="2"/>
        <v>7.9999999999984084E-2</v>
      </c>
      <c r="L21" s="135">
        <f t="shared" si="7"/>
        <v>20.2</v>
      </c>
      <c r="M21" s="129"/>
      <c r="N21" s="136">
        <f t="shared" si="3"/>
        <v>7.9999999999984084E-2</v>
      </c>
      <c r="O21" s="125"/>
      <c r="P21" s="125"/>
    </row>
    <row r="22" spans="1:16" x14ac:dyDescent="0.25">
      <c r="A22" s="125"/>
      <c r="B22" s="137">
        <f t="shared" si="8"/>
        <v>41228</v>
      </c>
      <c r="C22" s="138">
        <f t="shared" si="4"/>
        <v>0</v>
      </c>
      <c r="D22" s="139"/>
      <c r="E22" s="136">
        <f t="shared" si="0"/>
        <v>0</v>
      </c>
      <c r="F22" s="138">
        <f t="shared" si="5"/>
        <v>0</v>
      </c>
      <c r="G22" s="139"/>
      <c r="H22" s="136">
        <f t="shared" si="1"/>
        <v>0</v>
      </c>
      <c r="I22" s="138">
        <f t="shared" si="6"/>
        <v>20.2</v>
      </c>
      <c r="J22" s="133"/>
      <c r="K22" s="136">
        <f t="shared" si="2"/>
        <v>20.279999999999983</v>
      </c>
      <c r="L22" s="135">
        <f t="shared" si="7"/>
        <v>20.2</v>
      </c>
      <c r="M22" s="129"/>
      <c r="N22" s="136">
        <f t="shared" si="3"/>
        <v>20.279999999999983</v>
      </c>
      <c r="O22" s="125"/>
      <c r="P22" s="125"/>
    </row>
    <row r="23" spans="1:16" x14ac:dyDescent="0.25">
      <c r="A23" s="125"/>
      <c r="B23" s="137">
        <v>41244</v>
      </c>
      <c r="C23" s="138">
        <f t="shared" si="4"/>
        <v>0</v>
      </c>
      <c r="D23" s="139"/>
      <c r="E23" s="136">
        <f t="shared" si="0"/>
        <v>0</v>
      </c>
      <c r="F23" s="138">
        <f t="shared" si="5"/>
        <v>0</v>
      </c>
      <c r="G23" s="139"/>
      <c r="H23" s="136">
        <f t="shared" si="1"/>
        <v>0</v>
      </c>
      <c r="I23" s="138">
        <f t="shared" si="6"/>
        <v>20.2</v>
      </c>
      <c r="J23" s="133">
        <v>40.39</v>
      </c>
      <c r="K23" s="136">
        <f t="shared" si="2"/>
        <v>8.9999999999982094E-2</v>
      </c>
      <c r="L23" s="135">
        <f t="shared" si="7"/>
        <v>20.2</v>
      </c>
      <c r="M23" s="129"/>
      <c r="N23" s="136">
        <f t="shared" si="3"/>
        <v>8.9999999999982094E-2</v>
      </c>
      <c r="O23" s="125"/>
      <c r="P23" s="125"/>
    </row>
    <row r="24" spans="1:16" x14ac:dyDescent="0.25">
      <c r="A24" s="125"/>
      <c r="B24" s="137">
        <f t="shared" si="8"/>
        <v>41258</v>
      </c>
      <c r="C24" s="138">
        <f t="shared" si="4"/>
        <v>0</v>
      </c>
      <c r="D24" s="139"/>
      <c r="E24" s="136">
        <f t="shared" si="0"/>
        <v>0</v>
      </c>
      <c r="F24" s="138">
        <f t="shared" si="5"/>
        <v>0</v>
      </c>
      <c r="G24" s="139"/>
      <c r="H24" s="136">
        <f t="shared" si="1"/>
        <v>0</v>
      </c>
      <c r="I24" s="138">
        <f t="shared" si="6"/>
        <v>20.2</v>
      </c>
      <c r="J24" s="133"/>
      <c r="K24" s="136">
        <f t="shared" si="2"/>
        <v>20.289999999999981</v>
      </c>
      <c r="L24" s="135">
        <f t="shared" si="7"/>
        <v>20.2</v>
      </c>
      <c r="M24" s="129"/>
      <c r="N24" s="136">
        <f t="shared" si="3"/>
        <v>20.289999999999981</v>
      </c>
      <c r="O24" s="125"/>
      <c r="P24" s="125"/>
    </row>
    <row r="25" spans="1:16" x14ac:dyDescent="0.25">
      <c r="A25" s="125"/>
      <c r="B25" s="137">
        <v>41275</v>
      </c>
      <c r="C25" s="138">
        <f t="shared" si="4"/>
        <v>0</v>
      </c>
      <c r="D25" s="139"/>
      <c r="E25" s="136">
        <f t="shared" si="0"/>
        <v>0</v>
      </c>
      <c r="F25" s="138">
        <f t="shared" si="5"/>
        <v>0</v>
      </c>
      <c r="G25" s="139"/>
      <c r="H25" s="136">
        <f t="shared" si="1"/>
        <v>0</v>
      </c>
      <c r="I25" s="138">
        <f t="shared" si="6"/>
        <v>20.2</v>
      </c>
      <c r="J25" s="133">
        <v>40.39</v>
      </c>
      <c r="K25" s="136">
        <f t="shared" si="2"/>
        <v>9.9999999999980105E-2</v>
      </c>
      <c r="L25" s="135">
        <f t="shared" si="7"/>
        <v>20.2</v>
      </c>
      <c r="M25" s="129"/>
      <c r="N25" s="136">
        <f t="shared" si="3"/>
        <v>9.9999999999980105E-2</v>
      </c>
      <c r="O25" s="125"/>
      <c r="P25" s="125"/>
    </row>
    <row r="26" spans="1:16" x14ac:dyDescent="0.25">
      <c r="A26" s="125"/>
      <c r="B26" s="137">
        <f t="shared" si="8"/>
        <v>41289</v>
      </c>
      <c r="C26" s="138">
        <f t="shared" si="4"/>
        <v>0</v>
      </c>
      <c r="D26" s="139"/>
      <c r="E26" s="136">
        <f t="shared" si="0"/>
        <v>0</v>
      </c>
      <c r="F26" s="138">
        <f t="shared" si="5"/>
        <v>0</v>
      </c>
      <c r="G26" s="139"/>
      <c r="H26" s="136">
        <f t="shared" si="1"/>
        <v>0</v>
      </c>
      <c r="I26" s="138">
        <f t="shared" si="6"/>
        <v>20.2</v>
      </c>
      <c r="J26" s="133"/>
      <c r="K26" s="136">
        <f t="shared" si="2"/>
        <v>20.299999999999979</v>
      </c>
      <c r="L26" s="135">
        <f t="shared" si="7"/>
        <v>20.2</v>
      </c>
      <c r="M26" s="129"/>
      <c r="N26" s="136">
        <f t="shared" si="3"/>
        <v>20.299999999999979</v>
      </c>
      <c r="O26" s="125"/>
      <c r="P26" s="125"/>
    </row>
    <row r="27" spans="1:16" x14ac:dyDescent="0.25">
      <c r="A27" s="125"/>
      <c r="B27" s="137">
        <v>41306</v>
      </c>
      <c r="C27" s="138">
        <f t="shared" si="4"/>
        <v>0</v>
      </c>
      <c r="D27" s="139"/>
      <c r="E27" s="136">
        <f t="shared" si="0"/>
        <v>0</v>
      </c>
      <c r="F27" s="138">
        <f t="shared" si="5"/>
        <v>0</v>
      </c>
      <c r="G27" s="139"/>
      <c r="H27" s="136">
        <f t="shared" si="1"/>
        <v>0</v>
      </c>
      <c r="I27" s="138">
        <f t="shared" si="6"/>
        <v>20.2</v>
      </c>
      <c r="J27" s="133">
        <v>40.39</v>
      </c>
      <c r="K27" s="136">
        <f t="shared" si="2"/>
        <v>0.10999999999997812</v>
      </c>
      <c r="L27" s="135">
        <f t="shared" si="7"/>
        <v>20.2</v>
      </c>
      <c r="M27" s="129"/>
      <c r="N27" s="136">
        <f t="shared" si="3"/>
        <v>0.10999999999997812</v>
      </c>
      <c r="O27" s="125"/>
      <c r="P27" s="125"/>
    </row>
    <row r="28" spans="1:16" x14ac:dyDescent="0.25">
      <c r="A28" s="125"/>
      <c r="B28" s="137">
        <f t="shared" si="8"/>
        <v>41320</v>
      </c>
      <c r="C28" s="138">
        <f t="shared" si="4"/>
        <v>0</v>
      </c>
      <c r="D28" s="139"/>
      <c r="E28" s="136">
        <f t="shared" si="0"/>
        <v>0</v>
      </c>
      <c r="F28" s="138">
        <f t="shared" si="5"/>
        <v>0</v>
      </c>
      <c r="G28" s="139"/>
      <c r="H28" s="136">
        <f t="shared" si="1"/>
        <v>0</v>
      </c>
      <c r="I28" s="138">
        <f t="shared" si="6"/>
        <v>20.2</v>
      </c>
      <c r="J28" s="133"/>
      <c r="K28" s="136">
        <f t="shared" si="2"/>
        <v>20.309999999999977</v>
      </c>
      <c r="L28" s="135">
        <f t="shared" si="7"/>
        <v>20.2</v>
      </c>
      <c r="M28" s="129"/>
      <c r="N28" s="136">
        <f t="shared" si="3"/>
        <v>20.309999999999977</v>
      </c>
      <c r="O28" s="125"/>
      <c r="P28" s="125"/>
    </row>
    <row r="29" spans="1:16" x14ac:dyDescent="0.25">
      <c r="A29" s="125"/>
      <c r="B29" s="137">
        <f t="shared" si="8"/>
        <v>41334</v>
      </c>
      <c r="C29" s="138">
        <f t="shared" si="4"/>
        <v>0</v>
      </c>
      <c r="D29" s="140"/>
      <c r="E29" s="136">
        <f t="shared" si="0"/>
        <v>0</v>
      </c>
      <c r="F29" s="138">
        <f t="shared" si="5"/>
        <v>0</v>
      </c>
      <c r="G29" s="139"/>
      <c r="H29" s="136">
        <f t="shared" si="1"/>
        <v>0</v>
      </c>
      <c r="I29" s="138">
        <f t="shared" si="6"/>
        <v>20.2</v>
      </c>
      <c r="J29" s="133">
        <v>40.39</v>
      </c>
      <c r="K29" s="136">
        <f t="shared" si="2"/>
        <v>0.11999999999997613</v>
      </c>
      <c r="L29" s="135">
        <f t="shared" si="7"/>
        <v>20.2</v>
      </c>
      <c r="M29" s="141"/>
      <c r="N29" s="142">
        <f t="shared" si="3"/>
        <v>0.11999999999997613</v>
      </c>
      <c r="O29" s="125"/>
      <c r="P29" s="125"/>
    </row>
    <row r="30" spans="1:16" x14ac:dyDescent="0.25">
      <c r="A30" s="125"/>
      <c r="B30" s="125"/>
      <c r="C30" s="129"/>
      <c r="D30" s="129"/>
      <c r="E30" s="129"/>
      <c r="F30" s="129"/>
      <c r="G30" s="129"/>
      <c r="H30" s="129"/>
      <c r="I30" s="129"/>
      <c r="J30" s="129"/>
      <c r="K30" s="129"/>
      <c r="L30" s="129"/>
      <c r="M30" s="129"/>
      <c r="N30" s="129"/>
      <c r="O30" s="125"/>
      <c r="P30" s="125"/>
    </row>
    <row r="31" spans="1:16" ht="18.75" thickBot="1" x14ac:dyDescent="0.3">
      <c r="A31" s="125"/>
      <c r="B31" s="215" t="s">
        <v>78</v>
      </c>
      <c r="C31" s="143">
        <f>SUM(C6:C29)</f>
        <v>0</v>
      </c>
      <c r="D31" s="249">
        <f>SUM(D6:D29)</f>
        <v>0</v>
      </c>
      <c r="E31" s="129"/>
      <c r="F31" s="143">
        <f>SUM(F6:F29)</f>
        <v>0</v>
      </c>
      <c r="G31" s="249">
        <f>SUM(G6:G29)</f>
        <v>0</v>
      </c>
      <c r="H31" s="129"/>
      <c r="I31" s="143">
        <f>SUM(I6:I29)</f>
        <v>484.79999999999984</v>
      </c>
      <c r="J31" s="249">
        <f>SUM(J6:J29)</f>
        <v>484.67999999999989</v>
      </c>
      <c r="K31" s="129"/>
      <c r="L31" s="129"/>
      <c r="M31" s="129"/>
      <c r="N31" s="129"/>
      <c r="O31" s="125"/>
      <c r="P31" s="125"/>
    </row>
    <row r="32" spans="1:16" ht="18.75" thickTop="1" x14ac:dyDescent="0.25">
      <c r="A32" s="125"/>
      <c r="B32" s="155"/>
      <c r="C32" s="129"/>
      <c r="D32" s="129"/>
      <c r="E32" s="129"/>
      <c r="F32" s="129"/>
      <c r="G32" s="129"/>
      <c r="H32" s="129"/>
      <c r="I32" s="129"/>
      <c r="J32" s="129"/>
      <c r="K32" s="129"/>
      <c r="L32" s="129"/>
      <c r="M32" s="129"/>
      <c r="N32" s="129"/>
      <c r="O32" s="125"/>
      <c r="P32" s="125"/>
    </row>
    <row r="33" spans="1:16" x14ac:dyDescent="0.25">
      <c r="A33" s="125"/>
      <c r="B33" s="208" t="s">
        <v>76</v>
      </c>
      <c r="C33" s="245" t="s">
        <v>21</v>
      </c>
      <c r="D33" s="245"/>
      <c r="E33" s="246">
        <f>MINA(E6:E29)</f>
        <v>0</v>
      </c>
      <c r="F33" s="245" t="s">
        <v>21</v>
      </c>
      <c r="G33" s="245"/>
      <c r="H33" s="246">
        <f>MINA(H6:H29)</f>
        <v>0</v>
      </c>
      <c r="I33" s="245" t="s">
        <v>21</v>
      </c>
      <c r="J33" s="245"/>
      <c r="K33" s="246">
        <f>MINA(K6:K29)</f>
        <v>9.9999999999980105E-3</v>
      </c>
      <c r="L33" s="245" t="s">
        <v>21</v>
      </c>
      <c r="M33" s="245"/>
      <c r="N33" s="246">
        <f>MINA(N6:N29)</f>
        <v>9.9999999999980105E-3</v>
      </c>
      <c r="O33" s="125"/>
      <c r="P33" s="125"/>
    </row>
    <row r="34" spans="1:16" x14ac:dyDescent="0.25">
      <c r="A34" s="125"/>
      <c r="B34" s="218" t="s">
        <v>77</v>
      </c>
      <c r="C34" s="247" t="s">
        <v>22</v>
      </c>
      <c r="D34" s="247"/>
      <c r="E34" s="248">
        <f>D31/6</f>
        <v>0</v>
      </c>
      <c r="F34" s="247" t="s">
        <v>22</v>
      </c>
      <c r="G34" s="247"/>
      <c r="H34" s="248">
        <f>G31/6</f>
        <v>0</v>
      </c>
      <c r="I34" s="247" t="s">
        <v>22</v>
      </c>
      <c r="J34" s="247"/>
      <c r="K34" s="248">
        <v>0</v>
      </c>
      <c r="L34" s="247" t="s">
        <v>22</v>
      </c>
      <c r="M34" s="247"/>
      <c r="N34" s="248">
        <f>E34+H34+K34</f>
        <v>0</v>
      </c>
      <c r="O34" s="125"/>
      <c r="P34" s="125"/>
    </row>
    <row r="35" spans="1:16" x14ac:dyDescent="0.25">
      <c r="A35" s="125"/>
      <c r="B35" s="125"/>
      <c r="C35" s="125"/>
      <c r="D35" s="125"/>
      <c r="E35" s="125"/>
      <c r="F35" s="125"/>
      <c r="G35" s="125"/>
      <c r="H35" s="125"/>
      <c r="I35" s="125"/>
      <c r="J35" s="125"/>
      <c r="K35" s="125"/>
      <c r="L35" s="125"/>
      <c r="M35" s="125"/>
      <c r="N35" s="125"/>
      <c r="O35" s="125"/>
      <c r="P35" s="125"/>
    </row>
    <row r="36" spans="1:16" x14ac:dyDescent="0.25">
      <c r="A36" s="125"/>
      <c r="B36" s="125"/>
      <c r="C36" s="125"/>
      <c r="D36" s="125">
        <f>900/24</f>
        <v>37.5</v>
      </c>
      <c r="E36" s="125"/>
      <c r="F36" s="125"/>
      <c r="G36" s="125"/>
      <c r="H36" s="125"/>
      <c r="I36" s="125"/>
      <c r="J36" s="125"/>
      <c r="K36" s="125"/>
      <c r="L36" s="125"/>
      <c r="M36" s="125"/>
      <c r="N36" s="125"/>
      <c r="O36" s="125"/>
      <c r="P36" s="125"/>
    </row>
  </sheetData>
  <mergeCells count="1">
    <mergeCell ref="A1:D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36"/>
  <sheetViews>
    <sheetView topLeftCell="A6" workbookViewId="0">
      <selection activeCell="M37" sqref="M37"/>
    </sheetView>
  </sheetViews>
  <sheetFormatPr defaultRowHeight="18" x14ac:dyDescent="0.25"/>
  <cols>
    <col min="1" max="1" width="2.6328125" customWidth="1"/>
    <col min="2" max="2" width="9.1796875" customWidth="1"/>
    <col min="3" max="15" width="7.6328125" customWidth="1"/>
  </cols>
  <sheetData>
    <row r="1" spans="1:16" x14ac:dyDescent="0.25">
      <c r="A1" s="204" t="s">
        <v>73</v>
      </c>
      <c r="B1" s="204"/>
      <c r="C1" s="204"/>
      <c r="D1" s="204"/>
      <c r="E1" s="125"/>
      <c r="F1" s="125"/>
      <c r="G1" s="125"/>
      <c r="H1" s="125"/>
      <c r="I1" s="125"/>
      <c r="J1" s="125"/>
      <c r="K1" s="125"/>
      <c r="L1" s="125"/>
      <c r="M1" s="125"/>
      <c r="N1" s="125"/>
      <c r="O1" s="125"/>
      <c r="P1" s="125"/>
    </row>
    <row r="2" spans="1:16" x14ac:dyDescent="0.25">
      <c r="A2" s="125"/>
      <c r="B2" s="125"/>
      <c r="C2" s="125"/>
      <c r="D2" s="125"/>
      <c r="E2" s="125"/>
      <c r="F2" s="125"/>
      <c r="G2" s="125"/>
      <c r="H2" s="125"/>
      <c r="I2" s="125"/>
      <c r="J2" s="125"/>
      <c r="K2" s="125"/>
      <c r="L2" s="125"/>
      <c r="M2" s="125"/>
      <c r="N2" s="125"/>
      <c r="O2" s="125"/>
      <c r="P2" s="125"/>
    </row>
    <row r="3" spans="1:16" ht="25.5" x14ac:dyDescent="0.25">
      <c r="A3" s="125"/>
      <c r="B3" s="125"/>
      <c r="C3" s="30" t="s">
        <v>75</v>
      </c>
      <c r="D3" s="126" t="s">
        <v>10</v>
      </c>
      <c r="E3" s="126" t="s">
        <v>11</v>
      </c>
      <c r="F3" s="30" t="s">
        <v>75</v>
      </c>
      <c r="G3" s="126" t="s">
        <v>10</v>
      </c>
      <c r="H3" s="126" t="s">
        <v>11</v>
      </c>
      <c r="I3" s="30" t="s">
        <v>75</v>
      </c>
      <c r="J3" s="126" t="s">
        <v>10</v>
      </c>
      <c r="K3" s="126" t="s">
        <v>11</v>
      </c>
      <c r="L3" s="30" t="s">
        <v>75</v>
      </c>
      <c r="M3" s="127" t="s">
        <v>32</v>
      </c>
      <c r="N3" s="127" t="s">
        <v>31</v>
      </c>
      <c r="O3" s="125"/>
      <c r="P3" s="125"/>
    </row>
    <row r="4" spans="1:16" x14ac:dyDescent="0.25">
      <c r="A4" s="125"/>
      <c r="B4" s="125"/>
      <c r="C4" s="125"/>
      <c r="D4" s="125"/>
      <c r="E4" s="125"/>
      <c r="F4" s="125"/>
      <c r="G4" s="125"/>
      <c r="H4" s="125"/>
      <c r="I4" s="125"/>
      <c r="J4" s="125"/>
      <c r="K4" s="125"/>
      <c r="L4" s="125"/>
      <c r="M4" s="125"/>
      <c r="N4" s="125"/>
      <c r="O4" s="125"/>
      <c r="P4" s="125"/>
    </row>
    <row r="5" spans="1:16" x14ac:dyDescent="0.25">
      <c r="A5" s="125"/>
      <c r="B5" s="243" t="s">
        <v>15</v>
      </c>
      <c r="C5" s="243" t="s">
        <v>16</v>
      </c>
      <c r="D5" s="243"/>
      <c r="E5" s="244"/>
      <c r="F5" s="245" t="s">
        <v>17</v>
      </c>
      <c r="G5" s="245"/>
      <c r="H5" s="244">
        <f>800+400</f>
        <v>1200</v>
      </c>
      <c r="I5" s="245" t="s">
        <v>18</v>
      </c>
      <c r="J5" s="245"/>
      <c r="K5" s="244"/>
      <c r="L5" s="245" t="s">
        <v>12</v>
      </c>
      <c r="M5" s="244"/>
      <c r="N5" s="246">
        <f>H5+E5+M5+K5</f>
        <v>1200</v>
      </c>
      <c r="O5" s="125"/>
      <c r="P5" s="125"/>
    </row>
    <row r="6" spans="1:16" x14ac:dyDescent="0.25">
      <c r="A6" s="125"/>
      <c r="B6" s="131">
        <v>40983</v>
      </c>
      <c r="C6" s="132">
        <f>ROUND(+D31/24,2)</f>
        <v>0</v>
      </c>
      <c r="D6" s="133"/>
      <c r="E6" s="134">
        <f t="shared" ref="E6:E29" si="0">E5+C6-D6</f>
        <v>0</v>
      </c>
      <c r="F6" s="132">
        <f>ROUND(+G31/24,2)</f>
        <v>100</v>
      </c>
      <c r="G6" s="133"/>
      <c r="H6" s="134">
        <f t="shared" ref="H6:H29" si="1">H5+F6-G6</f>
        <v>1300</v>
      </c>
      <c r="I6" s="132">
        <f>ROUND(+J31/24,2)</f>
        <v>0</v>
      </c>
      <c r="J6" s="133"/>
      <c r="K6" s="134">
        <f t="shared" ref="K6:K29" si="2">K5+I6-J6</f>
        <v>0</v>
      </c>
      <c r="L6" s="135">
        <f>C6+F6+I6</f>
        <v>100</v>
      </c>
      <c r="M6" s="135"/>
      <c r="N6" s="136">
        <f t="shared" ref="N6:N29" si="3">N5+C6-D6+F6-G6+I6-J6</f>
        <v>1300</v>
      </c>
      <c r="O6" s="125"/>
      <c r="P6" s="125"/>
    </row>
    <row r="7" spans="1:16" x14ac:dyDescent="0.25">
      <c r="A7" s="125"/>
      <c r="B7" s="137">
        <v>41000</v>
      </c>
      <c r="C7" s="138">
        <f t="shared" ref="C7:C29" si="4">C6</f>
        <v>0</v>
      </c>
      <c r="D7" s="139"/>
      <c r="E7" s="136">
        <f t="shared" si="0"/>
        <v>0</v>
      </c>
      <c r="F7" s="138">
        <f t="shared" ref="F7:F29" si="5">F6</f>
        <v>100</v>
      </c>
      <c r="G7" s="139"/>
      <c r="H7" s="136">
        <f t="shared" si="1"/>
        <v>1400</v>
      </c>
      <c r="I7" s="138">
        <f t="shared" ref="I7:I29" si="6">I6</f>
        <v>0</v>
      </c>
      <c r="J7" s="133"/>
      <c r="K7" s="136">
        <f t="shared" si="2"/>
        <v>0</v>
      </c>
      <c r="L7" s="135">
        <f t="shared" ref="L7:L29" si="7">C7+F7+I7</f>
        <v>100</v>
      </c>
      <c r="M7" s="129"/>
      <c r="N7" s="136">
        <f t="shared" si="3"/>
        <v>1400</v>
      </c>
      <c r="O7" s="125"/>
      <c r="P7" s="125"/>
    </row>
    <row r="8" spans="1:16" x14ac:dyDescent="0.25">
      <c r="A8" s="125"/>
      <c r="B8" s="137">
        <f t="shared" ref="B8:B29" si="8">B7+14</f>
        <v>41014</v>
      </c>
      <c r="C8" s="138">
        <f t="shared" si="4"/>
        <v>0</v>
      </c>
      <c r="D8" s="139"/>
      <c r="E8" s="136">
        <f t="shared" si="0"/>
        <v>0</v>
      </c>
      <c r="F8" s="138">
        <f t="shared" si="5"/>
        <v>100</v>
      </c>
      <c r="G8" s="139"/>
      <c r="H8" s="136">
        <f t="shared" si="1"/>
        <v>1500</v>
      </c>
      <c r="I8" s="138">
        <f t="shared" si="6"/>
        <v>0</v>
      </c>
      <c r="J8" s="133"/>
      <c r="K8" s="136">
        <f t="shared" si="2"/>
        <v>0</v>
      </c>
      <c r="L8" s="135">
        <f t="shared" si="7"/>
        <v>100</v>
      </c>
      <c r="M8" s="129"/>
      <c r="N8" s="136">
        <f t="shared" si="3"/>
        <v>1500</v>
      </c>
      <c r="O8" s="125"/>
      <c r="P8" s="125"/>
    </row>
    <row r="9" spans="1:16" x14ac:dyDescent="0.25">
      <c r="A9" s="125"/>
      <c r="B9" s="137">
        <v>41030</v>
      </c>
      <c r="C9" s="138">
        <f t="shared" si="4"/>
        <v>0</v>
      </c>
      <c r="D9" s="139"/>
      <c r="E9" s="136">
        <f t="shared" si="0"/>
        <v>0</v>
      </c>
      <c r="F9" s="138">
        <f t="shared" si="5"/>
        <v>100</v>
      </c>
      <c r="G9" s="139"/>
      <c r="H9" s="136">
        <f t="shared" si="1"/>
        <v>1600</v>
      </c>
      <c r="I9" s="138">
        <f t="shared" si="6"/>
        <v>0</v>
      </c>
      <c r="J9" s="133"/>
      <c r="K9" s="136">
        <f t="shared" si="2"/>
        <v>0</v>
      </c>
      <c r="L9" s="135">
        <f t="shared" si="7"/>
        <v>100</v>
      </c>
      <c r="M9" s="129"/>
      <c r="N9" s="136">
        <f t="shared" si="3"/>
        <v>1600</v>
      </c>
      <c r="O9" s="125"/>
      <c r="P9" s="125"/>
    </row>
    <row r="10" spans="1:16" x14ac:dyDescent="0.25">
      <c r="A10" s="125"/>
      <c r="B10" s="137">
        <f t="shared" si="8"/>
        <v>41044</v>
      </c>
      <c r="C10" s="138">
        <f t="shared" si="4"/>
        <v>0</v>
      </c>
      <c r="D10" s="139"/>
      <c r="E10" s="136">
        <f t="shared" si="0"/>
        <v>0</v>
      </c>
      <c r="F10" s="138">
        <f t="shared" si="5"/>
        <v>100</v>
      </c>
      <c r="G10" s="139"/>
      <c r="H10" s="136">
        <f t="shared" si="1"/>
        <v>1700</v>
      </c>
      <c r="I10" s="138">
        <f t="shared" si="6"/>
        <v>0</v>
      </c>
      <c r="J10" s="133"/>
      <c r="K10" s="136">
        <f t="shared" si="2"/>
        <v>0</v>
      </c>
      <c r="L10" s="135">
        <f t="shared" si="7"/>
        <v>100</v>
      </c>
      <c r="M10" s="129"/>
      <c r="N10" s="136">
        <f t="shared" si="3"/>
        <v>1700</v>
      </c>
      <c r="O10" s="125"/>
      <c r="P10" s="125"/>
    </row>
    <row r="11" spans="1:16" x14ac:dyDescent="0.25">
      <c r="A11" s="125"/>
      <c r="B11" s="137">
        <v>41061</v>
      </c>
      <c r="C11" s="138">
        <f t="shared" si="4"/>
        <v>0</v>
      </c>
      <c r="D11" s="139"/>
      <c r="E11" s="136">
        <f t="shared" si="0"/>
        <v>0</v>
      </c>
      <c r="F11" s="138">
        <f t="shared" si="5"/>
        <v>100</v>
      </c>
      <c r="G11" s="139"/>
      <c r="H11" s="136">
        <f t="shared" si="1"/>
        <v>1800</v>
      </c>
      <c r="I11" s="138">
        <f t="shared" si="6"/>
        <v>0</v>
      </c>
      <c r="J11" s="133"/>
      <c r="K11" s="136">
        <f t="shared" si="2"/>
        <v>0</v>
      </c>
      <c r="L11" s="135">
        <f t="shared" si="7"/>
        <v>100</v>
      </c>
      <c r="M11" s="129"/>
      <c r="N11" s="136">
        <f t="shared" si="3"/>
        <v>1800</v>
      </c>
      <c r="O11" s="125"/>
      <c r="P11" s="125"/>
    </row>
    <row r="12" spans="1:16" x14ac:dyDescent="0.25">
      <c r="A12" s="125"/>
      <c r="B12" s="137">
        <f t="shared" si="8"/>
        <v>41075</v>
      </c>
      <c r="C12" s="138">
        <f t="shared" si="4"/>
        <v>0</v>
      </c>
      <c r="D12" s="139"/>
      <c r="E12" s="136">
        <f t="shared" si="0"/>
        <v>0</v>
      </c>
      <c r="F12" s="138">
        <f t="shared" si="5"/>
        <v>100</v>
      </c>
      <c r="G12" s="139"/>
      <c r="H12" s="136">
        <f t="shared" si="1"/>
        <v>1900</v>
      </c>
      <c r="I12" s="138">
        <f t="shared" si="6"/>
        <v>0</v>
      </c>
      <c r="J12" s="133"/>
      <c r="K12" s="136">
        <f t="shared" si="2"/>
        <v>0</v>
      </c>
      <c r="L12" s="135">
        <f t="shared" si="7"/>
        <v>100</v>
      </c>
      <c r="M12" s="129"/>
      <c r="N12" s="136">
        <f t="shared" si="3"/>
        <v>1900</v>
      </c>
      <c r="O12" s="125"/>
      <c r="P12" s="125"/>
    </row>
    <row r="13" spans="1:16" x14ac:dyDescent="0.25">
      <c r="A13" s="125"/>
      <c r="B13" s="137">
        <v>41091</v>
      </c>
      <c r="C13" s="138">
        <f t="shared" si="4"/>
        <v>0</v>
      </c>
      <c r="D13" s="139"/>
      <c r="E13" s="136">
        <f t="shared" si="0"/>
        <v>0</v>
      </c>
      <c r="F13" s="138">
        <f t="shared" si="5"/>
        <v>100</v>
      </c>
      <c r="G13" s="139"/>
      <c r="H13" s="136">
        <f t="shared" si="1"/>
        <v>2000</v>
      </c>
      <c r="I13" s="138">
        <f t="shared" si="6"/>
        <v>0</v>
      </c>
      <c r="J13" s="133"/>
      <c r="K13" s="136">
        <f t="shared" si="2"/>
        <v>0</v>
      </c>
      <c r="L13" s="135">
        <f t="shared" si="7"/>
        <v>100</v>
      </c>
      <c r="M13" s="129"/>
      <c r="N13" s="136">
        <f t="shared" si="3"/>
        <v>2000</v>
      </c>
      <c r="O13" s="125"/>
      <c r="P13" s="125"/>
    </row>
    <row r="14" spans="1:16" x14ac:dyDescent="0.25">
      <c r="A14" s="125"/>
      <c r="B14" s="137">
        <f t="shared" si="8"/>
        <v>41105</v>
      </c>
      <c r="C14" s="138">
        <f t="shared" si="4"/>
        <v>0</v>
      </c>
      <c r="D14" s="139"/>
      <c r="E14" s="136">
        <f t="shared" si="0"/>
        <v>0</v>
      </c>
      <c r="F14" s="138">
        <f t="shared" si="5"/>
        <v>100</v>
      </c>
      <c r="G14" s="139"/>
      <c r="H14" s="136">
        <f t="shared" si="1"/>
        <v>2100</v>
      </c>
      <c r="I14" s="138">
        <f t="shared" si="6"/>
        <v>0</v>
      </c>
      <c r="J14" s="133"/>
      <c r="K14" s="136">
        <f t="shared" si="2"/>
        <v>0</v>
      </c>
      <c r="L14" s="135">
        <f t="shared" si="7"/>
        <v>100</v>
      </c>
      <c r="M14" s="129"/>
      <c r="N14" s="136">
        <f t="shared" si="3"/>
        <v>2100</v>
      </c>
      <c r="O14" s="125"/>
      <c r="P14" s="125"/>
    </row>
    <row r="15" spans="1:16" x14ac:dyDescent="0.25">
      <c r="A15" s="125"/>
      <c r="B15" s="137">
        <v>41122</v>
      </c>
      <c r="C15" s="138">
        <f t="shared" si="4"/>
        <v>0</v>
      </c>
      <c r="D15" s="139"/>
      <c r="E15" s="136">
        <f t="shared" si="0"/>
        <v>0</v>
      </c>
      <c r="F15" s="138">
        <f t="shared" si="5"/>
        <v>100</v>
      </c>
      <c r="G15" s="139">
        <v>1200</v>
      </c>
      <c r="H15" s="136">
        <f t="shared" si="1"/>
        <v>1000</v>
      </c>
      <c r="I15" s="138">
        <f t="shared" si="6"/>
        <v>0</v>
      </c>
      <c r="J15" s="133"/>
      <c r="K15" s="136">
        <f t="shared" si="2"/>
        <v>0</v>
      </c>
      <c r="L15" s="135">
        <f t="shared" si="7"/>
        <v>100</v>
      </c>
      <c r="M15" s="129"/>
      <c r="N15" s="136">
        <f t="shared" si="3"/>
        <v>1000</v>
      </c>
      <c r="O15" s="125"/>
      <c r="P15" s="125"/>
    </row>
    <row r="16" spans="1:16" x14ac:dyDescent="0.25">
      <c r="A16" s="125"/>
      <c r="B16" s="137">
        <f t="shared" si="8"/>
        <v>41136</v>
      </c>
      <c r="C16" s="138">
        <f t="shared" si="4"/>
        <v>0</v>
      </c>
      <c r="D16" s="139"/>
      <c r="E16" s="136">
        <f t="shared" si="0"/>
        <v>0</v>
      </c>
      <c r="F16" s="138">
        <f t="shared" si="5"/>
        <v>100</v>
      </c>
      <c r="G16" s="139"/>
      <c r="H16" s="136">
        <f t="shared" si="1"/>
        <v>1100</v>
      </c>
      <c r="I16" s="138">
        <f t="shared" si="6"/>
        <v>0</v>
      </c>
      <c r="J16" s="133"/>
      <c r="K16" s="136">
        <f t="shared" si="2"/>
        <v>0</v>
      </c>
      <c r="L16" s="135">
        <f t="shared" si="7"/>
        <v>100</v>
      </c>
      <c r="M16" s="129"/>
      <c r="N16" s="136">
        <f t="shared" si="3"/>
        <v>1100</v>
      </c>
      <c r="O16" s="125"/>
      <c r="P16" s="125"/>
    </row>
    <row r="17" spans="1:16" x14ac:dyDescent="0.25">
      <c r="A17" s="125"/>
      <c r="B17" s="137">
        <v>41153</v>
      </c>
      <c r="C17" s="138">
        <f t="shared" si="4"/>
        <v>0</v>
      </c>
      <c r="D17" s="139"/>
      <c r="E17" s="136">
        <f t="shared" si="0"/>
        <v>0</v>
      </c>
      <c r="F17" s="138">
        <f t="shared" si="5"/>
        <v>100</v>
      </c>
      <c r="G17" s="139"/>
      <c r="H17" s="136">
        <f t="shared" si="1"/>
        <v>1200</v>
      </c>
      <c r="I17" s="138">
        <f t="shared" si="6"/>
        <v>0</v>
      </c>
      <c r="J17" s="133"/>
      <c r="K17" s="136">
        <f t="shared" si="2"/>
        <v>0</v>
      </c>
      <c r="L17" s="135">
        <f t="shared" si="7"/>
        <v>100</v>
      </c>
      <c r="M17" s="129"/>
      <c r="N17" s="136">
        <f t="shared" si="3"/>
        <v>1200</v>
      </c>
      <c r="O17" s="125"/>
      <c r="P17" s="125"/>
    </row>
    <row r="18" spans="1:16" x14ac:dyDescent="0.25">
      <c r="A18" s="125"/>
      <c r="B18" s="137">
        <f t="shared" si="8"/>
        <v>41167</v>
      </c>
      <c r="C18" s="138">
        <f t="shared" si="4"/>
        <v>0</v>
      </c>
      <c r="D18" s="139"/>
      <c r="E18" s="136">
        <f t="shared" si="0"/>
        <v>0</v>
      </c>
      <c r="F18" s="138">
        <f t="shared" si="5"/>
        <v>100</v>
      </c>
      <c r="G18" s="139"/>
      <c r="H18" s="136">
        <f t="shared" si="1"/>
        <v>1300</v>
      </c>
      <c r="I18" s="138">
        <f t="shared" si="6"/>
        <v>0</v>
      </c>
      <c r="J18" s="133"/>
      <c r="K18" s="136">
        <f t="shared" si="2"/>
        <v>0</v>
      </c>
      <c r="L18" s="135">
        <f t="shared" si="7"/>
        <v>100</v>
      </c>
      <c r="M18" s="129"/>
      <c r="N18" s="136">
        <f t="shared" si="3"/>
        <v>1300</v>
      </c>
      <c r="O18" s="125"/>
      <c r="P18" s="125"/>
    </row>
    <row r="19" spans="1:16" x14ac:dyDescent="0.25">
      <c r="A19" s="125"/>
      <c r="B19" s="137">
        <v>41183</v>
      </c>
      <c r="C19" s="138">
        <f t="shared" si="4"/>
        <v>0</v>
      </c>
      <c r="D19" s="139"/>
      <c r="E19" s="136">
        <f t="shared" si="0"/>
        <v>0</v>
      </c>
      <c r="F19" s="138">
        <f t="shared" si="5"/>
        <v>100</v>
      </c>
      <c r="G19" s="139"/>
      <c r="H19" s="136">
        <f t="shared" si="1"/>
        <v>1400</v>
      </c>
      <c r="I19" s="138">
        <f t="shared" si="6"/>
        <v>0</v>
      </c>
      <c r="J19" s="133"/>
      <c r="K19" s="136">
        <f t="shared" si="2"/>
        <v>0</v>
      </c>
      <c r="L19" s="135">
        <f t="shared" si="7"/>
        <v>100</v>
      </c>
      <c r="M19" s="129"/>
      <c r="N19" s="136">
        <f t="shared" si="3"/>
        <v>1400</v>
      </c>
      <c r="O19" s="125"/>
      <c r="P19" s="125"/>
    </row>
    <row r="20" spans="1:16" x14ac:dyDescent="0.25">
      <c r="A20" s="125"/>
      <c r="B20" s="137">
        <f t="shared" si="8"/>
        <v>41197</v>
      </c>
      <c r="C20" s="138">
        <f t="shared" si="4"/>
        <v>0</v>
      </c>
      <c r="D20" s="139"/>
      <c r="E20" s="136">
        <f t="shared" si="0"/>
        <v>0</v>
      </c>
      <c r="F20" s="138">
        <f t="shared" si="5"/>
        <v>100</v>
      </c>
      <c r="G20" s="139"/>
      <c r="H20" s="136">
        <f t="shared" si="1"/>
        <v>1500</v>
      </c>
      <c r="I20" s="138">
        <f t="shared" si="6"/>
        <v>0</v>
      </c>
      <c r="J20" s="133"/>
      <c r="K20" s="136">
        <f t="shared" si="2"/>
        <v>0</v>
      </c>
      <c r="L20" s="135">
        <f t="shared" si="7"/>
        <v>100</v>
      </c>
      <c r="M20" s="129"/>
      <c r="N20" s="136">
        <f t="shared" si="3"/>
        <v>1500</v>
      </c>
      <c r="O20" s="125"/>
      <c r="P20" s="125"/>
    </row>
    <row r="21" spans="1:16" x14ac:dyDescent="0.25">
      <c r="A21" s="125"/>
      <c r="B21" s="137">
        <v>41214</v>
      </c>
      <c r="C21" s="138">
        <f t="shared" si="4"/>
        <v>0</v>
      </c>
      <c r="D21" s="139"/>
      <c r="E21" s="136">
        <f t="shared" si="0"/>
        <v>0</v>
      </c>
      <c r="F21" s="138">
        <f t="shared" si="5"/>
        <v>100</v>
      </c>
      <c r="G21" s="139">
        <v>1200</v>
      </c>
      <c r="H21" s="136">
        <f t="shared" si="1"/>
        <v>400</v>
      </c>
      <c r="I21" s="138">
        <f t="shared" si="6"/>
        <v>0</v>
      </c>
      <c r="J21" s="133"/>
      <c r="K21" s="136">
        <f t="shared" si="2"/>
        <v>0</v>
      </c>
      <c r="L21" s="135">
        <f t="shared" si="7"/>
        <v>100</v>
      </c>
      <c r="M21" s="129"/>
      <c r="N21" s="136">
        <f t="shared" si="3"/>
        <v>400</v>
      </c>
      <c r="O21" s="125"/>
      <c r="P21" s="125"/>
    </row>
    <row r="22" spans="1:16" x14ac:dyDescent="0.25">
      <c r="A22" s="125"/>
      <c r="B22" s="137">
        <f t="shared" si="8"/>
        <v>41228</v>
      </c>
      <c r="C22" s="138">
        <f t="shared" si="4"/>
        <v>0</v>
      </c>
      <c r="D22" s="139"/>
      <c r="E22" s="136">
        <f t="shared" si="0"/>
        <v>0</v>
      </c>
      <c r="F22" s="138">
        <f t="shared" si="5"/>
        <v>100</v>
      </c>
      <c r="G22" s="139"/>
      <c r="H22" s="136">
        <f t="shared" si="1"/>
        <v>500</v>
      </c>
      <c r="I22" s="138">
        <f t="shared" si="6"/>
        <v>0</v>
      </c>
      <c r="J22" s="133"/>
      <c r="K22" s="136">
        <f t="shared" si="2"/>
        <v>0</v>
      </c>
      <c r="L22" s="135">
        <f t="shared" si="7"/>
        <v>100</v>
      </c>
      <c r="M22" s="129"/>
      <c r="N22" s="136">
        <f t="shared" si="3"/>
        <v>500</v>
      </c>
      <c r="O22" s="125"/>
      <c r="P22" s="125"/>
    </row>
    <row r="23" spans="1:16" x14ac:dyDescent="0.25">
      <c r="A23" s="125"/>
      <c r="B23" s="137">
        <v>41244</v>
      </c>
      <c r="C23" s="138">
        <f t="shared" si="4"/>
        <v>0</v>
      </c>
      <c r="D23" s="139"/>
      <c r="E23" s="136">
        <f t="shared" si="0"/>
        <v>0</v>
      </c>
      <c r="F23" s="138">
        <f t="shared" si="5"/>
        <v>100</v>
      </c>
      <c r="G23" s="139"/>
      <c r="H23" s="136">
        <f t="shared" si="1"/>
        <v>600</v>
      </c>
      <c r="I23" s="138">
        <f t="shared" si="6"/>
        <v>0</v>
      </c>
      <c r="J23" s="133"/>
      <c r="K23" s="136">
        <f t="shared" si="2"/>
        <v>0</v>
      </c>
      <c r="L23" s="135">
        <f t="shared" si="7"/>
        <v>100</v>
      </c>
      <c r="M23" s="129"/>
      <c r="N23" s="136">
        <f t="shared" si="3"/>
        <v>600</v>
      </c>
      <c r="O23" s="125"/>
      <c r="P23" s="125"/>
    </row>
    <row r="24" spans="1:16" x14ac:dyDescent="0.25">
      <c r="A24" s="125"/>
      <c r="B24" s="137">
        <f t="shared" si="8"/>
        <v>41258</v>
      </c>
      <c r="C24" s="138">
        <f t="shared" si="4"/>
        <v>0</v>
      </c>
      <c r="D24" s="139"/>
      <c r="E24" s="136">
        <f t="shared" si="0"/>
        <v>0</v>
      </c>
      <c r="F24" s="138">
        <f t="shared" si="5"/>
        <v>100</v>
      </c>
      <c r="G24" s="139"/>
      <c r="H24" s="136">
        <f t="shared" si="1"/>
        <v>700</v>
      </c>
      <c r="I24" s="138">
        <f t="shared" si="6"/>
        <v>0</v>
      </c>
      <c r="J24" s="133"/>
      <c r="K24" s="136">
        <f t="shared" si="2"/>
        <v>0</v>
      </c>
      <c r="L24" s="135">
        <f t="shared" si="7"/>
        <v>100</v>
      </c>
      <c r="M24" s="129"/>
      <c r="N24" s="136">
        <f t="shared" si="3"/>
        <v>700</v>
      </c>
      <c r="O24" s="125"/>
      <c r="P24" s="125"/>
    </row>
    <row r="25" spans="1:16" x14ac:dyDescent="0.25">
      <c r="A25" s="125"/>
      <c r="B25" s="137">
        <v>41275</v>
      </c>
      <c r="C25" s="138">
        <f t="shared" si="4"/>
        <v>0</v>
      </c>
      <c r="D25" s="139"/>
      <c r="E25" s="136">
        <f t="shared" si="0"/>
        <v>0</v>
      </c>
      <c r="F25" s="138">
        <f t="shared" si="5"/>
        <v>100</v>
      </c>
      <c r="G25" s="139"/>
      <c r="H25" s="136">
        <f t="shared" si="1"/>
        <v>800</v>
      </c>
      <c r="I25" s="138">
        <f t="shared" si="6"/>
        <v>0</v>
      </c>
      <c r="J25" s="133"/>
      <c r="K25" s="136">
        <f t="shared" si="2"/>
        <v>0</v>
      </c>
      <c r="L25" s="135">
        <f t="shared" si="7"/>
        <v>100</v>
      </c>
      <c r="M25" s="129"/>
      <c r="N25" s="136">
        <f t="shared" si="3"/>
        <v>800</v>
      </c>
      <c r="O25" s="125"/>
      <c r="P25" s="125"/>
    </row>
    <row r="26" spans="1:16" x14ac:dyDescent="0.25">
      <c r="A26" s="125"/>
      <c r="B26" s="137">
        <f t="shared" si="8"/>
        <v>41289</v>
      </c>
      <c r="C26" s="138">
        <f t="shared" si="4"/>
        <v>0</v>
      </c>
      <c r="D26" s="139"/>
      <c r="E26" s="136">
        <f t="shared" si="0"/>
        <v>0</v>
      </c>
      <c r="F26" s="138">
        <f t="shared" si="5"/>
        <v>100</v>
      </c>
      <c r="G26" s="139"/>
      <c r="H26" s="136">
        <f t="shared" si="1"/>
        <v>900</v>
      </c>
      <c r="I26" s="138">
        <f t="shared" si="6"/>
        <v>0</v>
      </c>
      <c r="J26" s="133"/>
      <c r="K26" s="136">
        <f t="shared" si="2"/>
        <v>0</v>
      </c>
      <c r="L26" s="135">
        <f t="shared" si="7"/>
        <v>100</v>
      </c>
      <c r="M26" s="129"/>
      <c r="N26" s="136">
        <f t="shared" si="3"/>
        <v>900</v>
      </c>
      <c r="O26" s="125"/>
      <c r="P26" s="125"/>
    </row>
    <row r="27" spans="1:16" x14ac:dyDescent="0.25">
      <c r="A27" s="125"/>
      <c r="B27" s="137">
        <v>41306</v>
      </c>
      <c r="C27" s="138">
        <f t="shared" si="4"/>
        <v>0</v>
      </c>
      <c r="D27" s="139"/>
      <c r="E27" s="136">
        <f t="shared" si="0"/>
        <v>0</v>
      </c>
      <c r="F27" s="138">
        <f t="shared" si="5"/>
        <v>100</v>
      </c>
      <c r="G27" s="139"/>
      <c r="H27" s="136">
        <f t="shared" si="1"/>
        <v>1000</v>
      </c>
      <c r="I27" s="138">
        <f t="shared" si="6"/>
        <v>0</v>
      </c>
      <c r="J27" s="133"/>
      <c r="K27" s="136">
        <f t="shared" si="2"/>
        <v>0</v>
      </c>
      <c r="L27" s="135">
        <f t="shared" si="7"/>
        <v>100</v>
      </c>
      <c r="M27" s="129"/>
      <c r="N27" s="136">
        <f t="shared" si="3"/>
        <v>1000</v>
      </c>
      <c r="O27" s="125"/>
      <c r="P27" s="125"/>
    </row>
    <row r="28" spans="1:16" x14ac:dyDescent="0.25">
      <c r="A28" s="125"/>
      <c r="B28" s="137">
        <f t="shared" si="8"/>
        <v>41320</v>
      </c>
      <c r="C28" s="138">
        <f t="shared" si="4"/>
        <v>0</v>
      </c>
      <c r="D28" s="139"/>
      <c r="E28" s="136">
        <f t="shared" si="0"/>
        <v>0</v>
      </c>
      <c r="F28" s="138">
        <f t="shared" si="5"/>
        <v>100</v>
      </c>
      <c r="G28" s="139"/>
      <c r="H28" s="136">
        <f t="shared" si="1"/>
        <v>1100</v>
      </c>
      <c r="I28" s="138">
        <f t="shared" si="6"/>
        <v>0</v>
      </c>
      <c r="J28" s="133"/>
      <c r="K28" s="136">
        <f t="shared" si="2"/>
        <v>0</v>
      </c>
      <c r="L28" s="135">
        <f t="shared" si="7"/>
        <v>100</v>
      </c>
      <c r="M28" s="129"/>
      <c r="N28" s="136">
        <f t="shared" si="3"/>
        <v>1100</v>
      </c>
      <c r="O28" s="125"/>
      <c r="P28" s="125"/>
    </row>
    <row r="29" spans="1:16" x14ac:dyDescent="0.25">
      <c r="A29" s="125"/>
      <c r="B29" s="137">
        <f t="shared" si="8"/>
        <v>41334</v>
      </c>
      <c r="C29" s="138">
        <f t="shared" si="4"/>
        <v>0</v>
      </c>
      <c r="D29" s="140"/>
      <c r="E29" s="136">
        <f t="shared" si="0"/>
        <v>0</v>
      </c>
      <c r="F29" s="138">
        <f t="shared" si="5"/>
        <v>100</v>
      </c>
      <c r="G29" s="139"/>
      <c r="H29" s="136">
        <f t="shared" si="1"/>
        <v>1200</v>
      </c>
      <c r="I29" s="138">
        <f t="shared" si="6"/>
        <v>0</v>
      </c>
      <c r="J29" s="133"/>
      <c r="K29" s="136">
        <f t="shared" si="2"/>
        <v>0</v>
      </c>
      <c r="L29" s="135">
        <f t="shared" si="7"/>
        <v>100</v>
      </c>
      <c r="M29" s="141"/>
      <c r="N29" s="142">
        <f t="shared" si="3"/>
        <v>1200</v>
      </c>
      <c r="O29" s="125"/>
      <c r="P29" s="125"/>
    </row>
    <row r="30" spans="1:16" x14ac:dyDescent="0.25">
      <c r="A30" s="125"/>
      <c r="B30" s="125"/>
      <c r="C30" s="129"/>
      <c r="D30" s="129"/>
      <c r="E30" s="129"/>
      <c r="F30" s="129"/>
      <c r="G30" s="129"/>
      <c r="H30" s="129"/>
      <c r="I30" s="129"/>
      <c r="J30" s="129"/>
      <c r="K30" s="129"/>
      <c r="L30" s="129"/>
      <c r="M30" s="129"/>
      <c r="N30" s="129"/>
      <c r="O30" s="125"/>
      <c r="P30" s="125"/>
    </row>
    <row r="31" spans="1:16" ht="18.75" thickBot="1" x14ac:dyDescent="0.3">
      <c r="A31" s="125"/>
      <c r="B31" s="215" t="s">
        <v>78</v>
      </c>
      <c r="C31" s="143">
        <f>SUM(C6:C29)</f>
        <v>0</v>
      </c>
      <c r="D31" s="249">
        <f>SUM(D6:D29)</f>
        <v>0</v>
      </c>
      <c r="E31" s="129"/>
      <c r="F31" s="143">
        <f>SUM(F6:F29)</f>
        <v>2400</v>
      </c>
      <c r="G31" s="249">
        <f>SUM(G6:G29)</f>
        <v>2400</v>
      </c>
      <c r="H31" s="129"/>
      <c r="I31" s="143">
        <f>SUM(I6:I29)</f>
        <v>0</v>
      </c>
      <c r="J31" s="249">
        <f>SUM(J6:J29)</f>
        <v>0</v>
      </c>
      <c r="K31" s="129"/>
      <c r="L31" s="129"/>
      <c r="M31" s="129"/>
      <c r="N31" s="129"/>
      <c r="O31" s="125"/>
      <c r="P31" s="125"/>
    </row>
    <row r="32" spans="1:16" ht="18.75" thickTop="1" x14ac:dyDescent="0.25">
      <c r="A32" s="125"/>
      <c r="B32" s="155"/>
      <c r="C32" s="129"/>
      <c r="D32" s="129"/>
      <c r="E32" s="129"/>
      <c r="F32" s="129"/>
      <c r="G32" s="129"/>
      <c r="H32" s="129"/>
      <c r="I32" s="129"/>
      <c r="J32" s="129"/>
      <c r="K32" s="129"/>
      <c r="L32" s="129"/>
      <c r="M32" s="129"/>
      <c r="N32" s="129"/>
      <c r="O32" s="125"/>
      <c r="P32" s="125"/>
    </row>
    <row r="33" spans="1:16" x14ac:dyDescent="0.25">
      <c r="A33" s="125"/>
      <c r="B33" s="208" t="s">
        <v>76</v>
      </c>
      <c r="C33" s="245" t="s">
        <v>21</v>
      </c>
      <c r="D33" s="245"/>
      <c r="E33" s="246">
        <f>MINA(E6:E29)</f>
        <v>0</v>
      </c>
      <c r="F33" s="245" t="s">
        <v>21</v>
      </c>
      <c r="G33" s="245"/>
      <c r="H33" s="246">
        <f>MINA(H6:H29)</f>
        <v>400</v>
      </c>
      <c r="I33" s="245" t="s">
        <v>21</v>
      </c>
      <c r="J33" s="245"/>
      <c r="K33" s="246">
        <f>MINA(K6:K29)</f>
        <v>0</v>
      </c>
      <c r="L33" s="245" t="s">
        <v>21</v>
      </c>
      <c r="M33" s="245"/>
      <c r="N33" s="246">
        <f>MINA(N6:N29)</f>
        <v>400</v>
      </c>
      <c r="O33" s="125"/>
      <c r="P33" s="125"/>
    </row>
    <row r="34" spans="1:16" x14ac:dyDescent="0.25">
      <c r="A34" s="125"/>
      <c r="B34" s="218" t="s">
        <v>77</v>
      </c>
      <c r="C34" s="247" t="s">
        <v>22</v>
      </c>
      <c r="D34" s="247"/>
      <c r="E34" s="248">
        <f>D31/6</f>
        <v>0</v>
      </c>
      <c r="F34" s="247" t="s">
        <v>22</v>
      </c>
      <c r="G34" s="247"/>
      <c r="H34" s="248">
        <f>G31/6</f>
        <v>400</v>
      </c>
      <c r="I34" s="247" t="s">
        <v>22</v>
      </c>
      <c r="J34" s="247"/>
      <c r="K34" s="248">
        <v>0</v>
      </c>
      <c r="L34" s="247" t="s">
        <v>22</v>
      </c>
      <c r="M34" s="247"/>
      <c r="N34" s="248">
        <f>E34+H34+K34</f>
        <v>400</v>
      </c>
      <c r="O34" s="125"/>
      <c r="P34" s="125"/>
    </row>
    <row r="35" spans="1:16" x14ac:dyDescent="0.25">
      <c r="A35" s="125"/>
      <c r="B35" s="125"/>
      <c r="C35" s="125"/>
      <c r="D35" s="125"/>
      <c r="E35" s="125"/>
      <c r="F35" s="125"/>
      <c r="G35" s="125"/>
      <c r="H35" s="125"/>
      <c r="I35" s="125"/>
      <c r="J35" s="125"/>
      <c r="K35" s="125"/>
      <c r="L35" s="125"/>
      <c r="M35" s="125"/>
      <c r="N35" s="125"/>
      <c r="O35" s="125"/>
      <c r="P35" s="125"/>
    </row>
    <row r="36" spans="1:16" x14ac:dyDescent="0.25">
      <c r="A36" s="125"/>
      <c r="B36" s="125"/>
      <c r="C36" s="125"/>
      <c r="D36" s="125">
        <f>900/24</f>
        <v>37.5</v>
      </c>
      <c r="E36" s="125"/>
      <c r="F36" s="125"/>
      <c r="G36" s="125"/>
      <c r="H36" s="125"/>
      <c r="I36" s="125"/>
      <c r="J36" s="125"/>
      <c r="K36" s="125"/>
      <c r="L36" s="125"/>
      <c r="M36" s="125"/>
      <c r="N36" s="125"/>
      <c r="O36" s="125"/>
      <c r="P36" s="125"/>
    </row>
  </sheetData>
  <mergeCells count="1">
    <mergeCell ref="A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36"/>
  <sheetViews>
    <sheetView topLeftCell="A5" zoomScale="90" zoomScaleNormal="90" workbookViewId="0">
      <selection activeCell="Q13" sqref="Q13"/>
    </sheetView>
  </sheetViews>
  <sheetFormatPr defaultRowHeight="18" x14ac:dyDescent="0.25"/>
  <cols>
    <col min="1" max="1" width="2.6328125" customWidth="1"/>
    <col min="2" max="2" width="9.1796875" customWidth="1"/>
    <col min="3" max="15" width="7.6328125" customWidth="1"/>
  </cols>
  <sheetData>
    <row r="1" spans="1:16" x14ac:dyDescent="0.25">
      <c r="A1" s="204" t="s">
        <v>73</v>
      </c>
      <c r="B1" s="204"/>
      <c r="C1" s="204"/>
      <c r="D1" s="204"/>
      <c r="E1" s="125"/>
      <c r="F1" s="125"/>
      <c r="G1" s="125"/>
      <c r="H1" s="125"/>
      <c r="I1" s="125"/>
      <c r="J1" s="125"/>
      <c r="K1" s="125"/>
      <c r="L1" s="125"/>
      <c r="M1" s="125"/>
      <c r="N1" s="125"/>
      <c r="O1" s="125"/>
      <c r="P1" s="125"/>
    </row>
    <row r="2" spans="1:16" x14ac:dyDescent="0.25">
      <c r="A2" s="125"/>
      <c r="B2" s="125"/>
      <c r="C2" s="125"/>
      <c r="D2" s="125"/>
      <c r="E2" s="125"/>
      <c r="F2" s="125"/>
      <c r="G2" s="125"/>
      <c r="H2" s="125"/>
      <c r="I2" s="125"/>
      <c r="J2" s="125"/>
      <c r="K2" s="125"/>
      <c r="L2" s="125"/>
      <c r="M2" s="125"/>
      <c r="N2" s="125"/>
      <c r="O2" s="125"/>
      <c r="P2" s="125"/>
    </row>
    <row r="3" spans="1:16" ht="25.5" x14ac:dyDescent="0.25">
      <c r="A3" s="125"/>
      <c r="B3" s="125"/>
      <c r="C3" s="30" t="s">
        <v>75</v>
      </c>
      <c r="D3" s="126" t="s">
        <v>10</v>
      </c>
      <c r="E3" s="126" t="s">
        <v>11</v>
      </c>
      <c r="F3" s="30" t="s">
        <v>75</v>
      </c>
      <c r="G3" s="126" t="s">
        <v>10</v>
      </c>
      <c r="H3" s="126" t="s">
        <v>11</v>
      </c>
      <c r="I3" s="30" t="s">
        <v>75</v>
      </c>
      <c r="J3" s="126" t="s">
        <v>10</v>
      </c>
      <c r="K3" s="126" t="s">
        <v>11</v>
      </c>
      <c r="L3" s="30" t="s">
        <v>75</v>
      </c>
      <c r="M3" s="127" t="s">
        <v>32</v>
      </c>
      <c r="N3" s="127" t="s">
        <v>31</v>
      </c>
      <c r="O3" s="125"/>
      <c r="P3" s="125"/>
    </row>
    <row r="4" spans="1:16" x14ac:dyDescent="0.25">
      <c r="A4" s="125"/>
      <c r="B4" s="125"/>
      <c r="C4" s="125"/>
      <c r="D4" s="125"/>
      <c r="E4" s="125"/>
      <c r="F4" s="125"/>
      <c r="G4" s="125"/>
      <c r="H4" s="125"/>
      <c r="I4" s="125"/>
      <c r="J4" s="125"/>
      <c r="K4" s="125"/>
      <c r="L4" s="125"/>
      <c r="M4" s="125"/>
      <c r="N4" s="125"/>
      <c r="O4" s="125"/>
      <c r="P4" s="125"/>
    </row>
    <row r="5" spans="1:16" x14ac:dyDescent="0.25">
      <c r="A5" s="125"/>
      <c r="B5" s="243" t="s">
        <v>15</v>
      </c>
      <c r="C5" s="243" t="s">
        <v>16</v>
      </c>
      <c r="D5" s="243"/>
      <c r="E5" s="244">
        <v>150</v>
      </c>
      <c r="F5" s="245" t="s">
        <v>17</v>
      </c>
      <c r="G5" s="245"/>
      <c r="H5" s="244">
        <f>800+400</f>
        <v>1200</v>
      </c>
      <c r="I5" s="245" t="s">
        <v>18</v>
      </c>
      <c r="J5" s="245"/>
      <c r="K5" s="244"/>
      <c r="L5" s="245" t="s">
        <v>12</v>
      </c>
      <c r="M5" s="244">
        <f>550-1150.08</f>
        <v>-600.07999999999993</v>
      </c>
      <c r="N5" s="246">
        <f>H5+E5+M5+K5</f>
        <v>749.92000000000007</v>
      </c>
      <c r="O5" s="125"/>
      <c r="P5" s="125"/>
    </row>
    <row r="6" spans="1:16" x14ac:dyDescent="0.25">
      <c r="A6" s="125"/>
      <c r="B6" s="131">
        <v>40983</v>
      </c>
      <c r="C6" s="132">
        <f>ROUND(+D31/24,2)</f>
        <v>37.5</v>
      </c>
      <c r="D6" s="133"/>
      <c r="E6" s="134">
        <f t="shared" ref="E6:E29" si="0">E5+C6-D6</f>
        <v>187.5</v>
      </c>
      <c r="F6" s="132">
        <f>ROUND(+G31/24,2)</f>
        <v>100</v>
      </c>
      <c r="G6" s="133"/>
      <c r="H6" s="134">
        <f t="shared" ref="H6:H29" si="1">H5+F6-G6</f>
        <v>1300</v>
      </c>
      <c r="I6" s="132">
        <f>ROUND(+J31/24,2)</f>
        <v>0</v>
      </c>
      <c r="J6" s="133"/>
      <c r="K6" s="134">
        <f t="shared" ref="K6:K29" si="2">K5+I6-J6</f>
        <v>0</v>
      </c>
      <c r="L6" s="135">
        <f>C6+F6+I6</f>
        <v>137.5</v>
      </c>
      <c r="M6" s="135"/>
      <c r="N6" s="136">
        <f t="shared" ref="N6:N29" si="3">N5+C6-D6+F6-G6+I6-J6</f>
        <v>887.42000000000007</v>
      </c>
      <c r="O6" s="125"/>
      <c r="P6" s="125"/>
    </row>
    <row r="7" spans="1:16" x14ac:dyDescent="0.25">
      <c r="A7" s="125"/>
      <c r="B7" s="137">
        <v>41000</v>
      </c>
      <c r="C7" s="138">
        <f t="shared" ref="C7:C29" si="4">C6</f>
        <v>37.5</v>
      </c>
      <c r="D7" s="139"/>
      <c r="E7" s="136">
        <f t="shared" si="0"/>
        <v>225</v>
      </c>
      <c r="F7" s="138">
        <f t="shared" ref="F7:F29" si="5">F6</f>
        <v>100</v>
      </c>
      <c r="G7" s="139"/>
      <c r="H7" s="136">
        <f t="shared" si="1"/>
        <v>1400</v>
      </c>
      <c r="I7" s="138">
        <f t="shared" ref="I7:I29" si="6">I6</f>
        <v>0</v>
      </c>
      <c r="J7" s="133"/>
      <c r="K7" s="136">
        <f t="shared" si="2"/>
        <v>0</v>
      </c>
      <c r="L7" s="135">
        <f t="shared" ref="L7:L29" si="7">C7+F7+I7</f>
        <v>137.5</v>
      </c>
      <c r="M7" s="129"/>
      <c r="N7" s="136">
        <f t="shared" si="3"/>
        <v>1024.92</v>
      </c>
      <c r="O7" s="125"/>
      <c r="P7" s="125"/>
    </row>
    <row r="8" spans="1:16" x14ac:dyDescent="0.25">
      <c r="A8" s="125"/>
      <c r="B8" s="137">
        <f t="shared" ref="B8:B29" si="8">B7+14</f>
        <v>41014</v>
      </c>
      <c r="C8" s="138">
        <f t="shared" si="4"/>
        <v>37.5</v>
      </c>
      <c r="D8" s="139"/>
      <c r="E8" s="136">
        <f t="shared" si="0"/>
        <v>262.5</v>
      </c>
      <c r="F8" s="138">
        <f t="shared" si="5"/>
        <v>100</v>
      </c>
      <c r="G8" s="139"/>
      <c r="H8" s="136">
        <f t="shared" si="1"/>
        <v>1500</v>
      </c>
      <c r="I8" s="138">
        <f t="shared" si="6"/>
        <v>0</v>
      </c>
      <c r="J8" s="133"/>
      <c r="K8" s="136">
        <f t="shared" si="2"/>
        <v>0</v>
      </c>
      <c r="L8" s="135">
        <f t="shared" si="7"/>
        <v>137.5</v>
      </c>
      <c r="M8" s="129"/>
      <c r="N8" s="136">
        <f t="shared" si="3"/>
        <v>1162.42</v>
      </c>
      <c r="O8" s="125"/>
      <c r="P8" s="125"/>
    </row>
    <row r="9" spans="1:16" x14ac:dyDescent="0.25">
      <c r="A9" s="125"/>
      <c r="B9" s="137">
        <v>41030</v>
      </c>
      <c r="C9" s="138">
        <f t="shared" si="4"/>
        <v>37.5</v>
      </c>
      <c r="D9" s="139"/>
      <c r="E9" s="136">
        <f t="shared" si="0"/>
        <v>300</v>
      </c>
      <c r="F9" s="138">
        <f t="shared" si="5"/>
        <v>100</v>
      </c>
      <c r="G9" s="139"/>
      <c r="H9" s="136">
        <f t="shared" si="1"/>
        <v>1600</v>
      </c>
      <c r="I9" s="138">
        <f t="shared" si="6"/>
        <v>0</v>
      </c>
      <c r="J9" s="133"/>
      <c r="K9" s="136">
        <f t="shared" si="2"/>
        <v>0</v>
      </c>
      <c r="L9" s="135">
        <f t="shared" si="7"/>
        <v>137.5</v>
      </c>
      <c r="M9" s="129"/>
      <c r="N9" s="136">
        <f t="shared" si="3"/>
        <v>1299.92</v>
      </c>
      <c r="O9" s="125"/>
      <c r="P9" s="125"/>
    </row>
    <row r="10" spans="1:16" x14ac:dyDescent="0.25">
      <c r="A10" s="125"/>
      <c r="B10" s="137">
        <f t="shared" si="8"/>
        <v>41044</v>
      </c>
      <c r="C10" s="138">
        <f t="shared" si="4"/>
        <v>37.5</v>
      </c>
      <c r="D10" s="139"/>
      <c r="E10" s="136">
        <f t="shared" si="0"/>
        <v>337.5</v>
      </c>
      <c r="F10" s="138">
        <f t="shared" si="5"/>
        <v>100</v>
      </c>
      <c r="G10" s="139"/>
      <c r="H10" s="136">
        <f t="shared" si="1"/>
        <v>1700</v>
      </c>
      <c r="I10" s="138">
        <f t="shared" si="6"/>
        <v>0</v>
      </c>
      <c r="J10" s="133"/>
      <c r="K10" s="136">
        <f t="shared" si="2"/>
        <v>0</v>
      </c>
      <c r="L10" s="135">
        <f t="shared" si="7"/>
        <v>137.5</v>
      </c>
      <c r="M10" s="129"/>
      <c r="N10" s="136">
        <f t="shared" si="3"/>
        <v>1437.42</v>
      </c>
      <c r="O10" s="125"/>
      <c r="P10" s="125"/>
    </row>
    <row r="11" spans="1:16" x14ac:dyDescent="0.25">
      <c r="A11" s="125"/>
      <c r="B11" s="137">
        <v>41061</v>
      </c>
      <c r="C11" s="138">
        <f t="shared" si="4"/>
        <v>37.5</v>
      </c>
      <c r="D11" s="139"/>
      <c r="E11" s="136">
        <f t="shared" si="0"/>
        <v>375</v>
      </c>
      <c r="F11" s="138">
        <f t="shared" si="5"/>
        <v>100</v>
      </c>
      <c r="G11" s="139"/>
      <c r="H11" s="136">
        <f t="shared" si="1"/>
        <v>1800</v>
      </c>
      <c r="I11" s="138">
        <f t="shared" si="6"/>
        <v>0</v>
      </c>
      <c r="J11" s="133"/>
      <c r="K11" s="136">
        <f t="shared" si="2"/>
        <v>0</v>
      </c>
      <c r="L11" s="135">
        <f t="shared" si="7"/>
        <v>137.5</v>
      </c>
      <c r="M11" s="129"/>
      <c r="N11" s="136">
        <f t="shared" si="3"/>
        <v>1574.92</v>
      </c>
      <c r="O11" s="125"/>
      <c r="P11" s="125"/>
    </row>
    <row r="12" spans="1:16" x14ac:dyDescent="0.25">
      <c r="A12" s="125"/>
      <c r="B12" s="137">
        <f t="shared" si="8"/>
        <v>41075</v>
      </c>
      <c r="C12" s="138">
        <f t="shared" si="4"/>
        <v>37.5</v>
      </c>
      <c r="D12" s="139"/>
      <c r="E12" s="136">
        <f t="shared" si="0"/>
        <v>412.5</v>
      </c>
      <c r="F12" s="138">
        <f t="shared" si="5"/>
        <v>100</v>
      </c>
      <c r="G12" s="139"/>
      <c r="H12" s="136">
        <f t="shared" si="1"/>
        <v>1900</v>
      </c>
      <c r="I12" s="138">
        <f t="shared" si="6"/>
        <v>0</v>
      </c>
      <c r="J12" s="133"/>
      <c r="K12" s="136">
        <f t="shared" si="2"/>
        <v>0</v>
      </c>
      <c r="L12" s="135">
        <f t="shared" si="7"/>
        <v>137.5</v>
      </c>
      <c r="M12" s="129"/>
      <c r="N12" s="136">
        <f t="shared" si="3"/>
        <v>1712.42</v>
      </c>
      <c r="O12" s="125"/>
      <c r="P12" s="125"/>
    </row>
    <row r="13" spans="1:16" x14ac:dyDescent="0.25">
      <c r="A13" s="125"/>
      <c r="B13" s="137">
        <v>41091</v>
      </c>
      <c r="C13" s="138">
        <f t="shared" si="4"/>
        <v>37.5</v>
      </c>
      <c r="D13" s="139"/>
      <c r="E13" s="136">
        <f t="shared" si="0"/>
        <v>450</v>
      </c>
      <c r="F13" s="138">
        <f t="shared" si="5"/>
        <v>100</v>
      </c>
      <c r="G13" s="139"/>
      <c r="H13" s="136">
        <f t="shared" si="1"/>
        <v>2000</v>
      </c>
      <c r="I13" s="138">
        <f t="shared" si="6"/>
        <v>0</v>
      </c>
      <c r="J13" s="133"/>
      <c r="K13" s="136">
        <f t="shared" si="2"/>
        <v>0</v>
      </c>
      <c r="L13" s="135">
        <f t="shared" si="7"/>
        <v>137.5</v>
      </c>
      <c r="M13" s="129"/>
      <c r="N13" s="136">
        <f t="shared" si="3"/>
        <v>1849.92</v>
      </c>
      <c r="O13" s="125"/>
      <c r="P13" s="125"/>
    </row>
    <row r="14" spans="1:16" x14ac:dyDescent="0.25">
      <c r="A14" s="125"/>
      <c r="B14" s="137">
        <f t="shared" si="8"/>
        <v>41105</v>
      </c>
      <c r="C14" s="138">
        <f t="shared" si="4"/>
        <v>37.5</v>
      </c>
      <c r="D14" s="139"/>
      <c r="E14" s="136">
        <f t="shared" si="0"/>
        <v>487.5</v>
      </c>
      <c r="F14" s="138">
        <f t="shared" si="5"/>
        <v>100</v>
      </c>
      <c r="G14" s="139"/>
      <c r="H14" s="136">
        <f t="shared" si="1"/>
        <v>2100</v>
      </c>
      <c r="I14" s="138">
        <f t="shared" si="6"/>
        <v>0</v>
      </c>
      <c r="J14" s="133"/>
      <c r="K14" s="136">
        <f t="shared" si="2"/>
        <v>0</v>
      </c>
      <c r="L14" s="135">
        <f t="shared" si="7"/>
        <v>137.5</v>
      </c>
      <c r="M14" s="129"/>
      <c r="N14" s="136">
        <f t="shared" si="3"/>
        <v>1987.42</v>
      </c>
      <c r="O14" s="125"/>
      <c r="P14" s="125"/>
    </row>
    <row r="15" spans="1:16" x14ac:dyDescent="0.25">
      <c r="A15" s="125"/>
      <c r="B15" s="137">
        <v>41122</v>
      </c>
      <c r="C15" s="138">
        <f t="shared" si="4"/>
        <v>37.5</v>
      </c>
      <c r="D15" s="139"/>
      <c r="E15" s="136">
        <f t="shared" si="0"/>
        <v>525</v>
      </c>
      <c r="F15" s="138">
        <f t="shared" si="5"/>
        <v>100</v>
      </c>
      <c r="G15" s="139">
        <v>1200</v>
      </c>
      <c r="H15" s="136">
        <f t="shared" si="1"/>
        <v>1000</v>
      </c>
      <c r="I15" s="138">
        <f t="shared" si="6"/>
        <v>0</v>
      </c>
      <c r="J15" s="133"/>
      <c r="K15" s="136">
        <f t="shared" si="2"/>
        <v>0</v>
      </c>
      <c r="L15" s="135">
        <f t="shared" si="7"/>
        <v>137.5</v>
      </c>
      <c r="M15" s="129"/>
      <c r="N15" s="136">
        <f t="shared" si="3"/>
        <v>924.92000000000007</v>
      </c>
      <c r="O15" s="125"/>
      <c r="P15" s="125"/>
    </row>
    <row r="16" spans="1:16" x14ac:dyDescent="0.25">
      <c r="A16" s="125"/>
      <c r="B16" s="137">
        <f t="shared" si="8"/>
        <v>41136</v>
      </c>
      <c r="C16" s="138">
        <f t="shared" si="4"/>
        <v>37.5</v>
      </c>
      <c r="D16" s="139"/>
      <c r="E16" s="136">
        <f t="shared" si="0"/>
        <v>562.5</v>
      </c>
      <c r="F16" s="138">
        <f t="shared" si="5"/>
        <v>100</v>
      </c>
      <c r="G16" s="139"/>
      <c r="H16" s="136">
        <f t="shared" si="1"/>
        <v>1100</v>
      </c>
      <c r="I16" s="138">
        <f t="shared" si="6"/>
        <v>0</v>
      </c>
      <c r="J16" s="133"/>
      <c r="K16" s="136">
        <f t="shared" si="2"/>
        <v>0</v>
      </c>
      <c r="L16" s="135">
        <f t="shared" si="7"/>
        <v>137.5</v>
      </c>
      <c r="M16" s="129"/>
      <c r="N16" s="136">
        <f t="shared" si="3"/>
        <v>1062.42</v>
      </c>
      <c r="O16" s="125"/>
      <c r="P16" s="125"/>
    </row>
    <row r="17" spans="1:16" x14ac:dyDescent="0.25">
      <c r="A17" s="125"/>
      <c r="B17" s="137">
        <v>41153</v>
      </c>
      <c r="C17" s="138">
        <f t="shared" si="4"/>
        <v>37.5</v>
      </c>
      <c r="D17" s="139"/>
      <c r="E17" s="136">
        <f t="shared" si="0"/>
        <v>600</v>
      </c>
      <c r="F17" s="138">
        <f t="shared" si="5"/>
        <v>100</v>
      </c>
      <c r="G17" s="139"/>
      <c r="H17" s="136">
        <f t="shared" si="1"/>
        <v>1200</v>
      </c>
      <c r="I17" s="138">
        <f t="shared" si="6"/>
        <v>0</v>
      </c>
      <c r="J17" s="133"/>
      <c r="K17" s="136">
        <f t="shared" si="2"/>
        <v>0</v>
      </c>
      <c r="L17" s="135">
        <f t="shared" si="7"/>
        <v>137.5</v>
      </c>
      <c r="M17" s="129"/>
      <c r="N17" s="136">
        <f t="shared" si="3"/>
        <v>1199.92</v>
      </c>
      <c r="O17" s="125"/>
      <c r="P17" s="125"/>
    </row>
    <row r="18" spans="1:16" x14ac:dyDescent="0.25">
      <c r="A18" s="125"/>
      <c r="B18" s="137">
        <f t="shared" si="8"/>
        <v>41167</v>
      </c>
      <c r="C18" s="138">
        <f t="shared" si="4"/>
        <v>37.5</v>
      </c>
      <c r="D18" s="139"/>
      <c r="E18" s="136">
        <f t="shared" si="0"/>
        <v>637.5</v>
      </c>
      <c r="F18" s="138">
        <f t="shared" si="5"/>
        <v>100</v>
      </c>
      <c r="G18" s="139"/>
      <c r="H18" s="136">
        <f t="shared" si="1"/>
        <v>1300</v>
      </c>
      <c r="I18" s="138">
        <f t="shared" si="6"/>
        <v>0</v>
      </c>
      <c r="J18" s="133"/>
      <c r="K18" s="136">
        <f t="shared" si="2"/>
        <v>0</v>
      </c>
      <c r="L18" s="135">
        <f t="shared" si="7"/>
        <v>137.5</v>
      </c>
      <c r="M18" s="129"/>
      <c r="N18" s="136">
        <f t="shared" si="3"/>
        <v>1337.42</v>
      </c>
      <c r="O18" s="125"/>
      <c r="P18" s="125"/>
    </row>
    <row r="19" spans="1:16" x14ac:dyDescent="0.25">
      <c r="A19" s="125"/>
      <c r="B19" s="137">
        <v>41183</v>
      </c>
      <c r="C19" s="138">
        <f t="shared" si="4"/>
        <v>37.5</v>
      </c>
      <c r="D19" s="139"/>
      <c r="E19" s="136">
        <f t="shared" si="0"/>
        <v>675</v>
      </c>
      <c r="F19" s="138">
        <f t="shared" si="5"/>
        <v>100</v>
      </c>
      <c r="G19" s="139"/>
      <c r="H19" s="136">
        <f t="shared" si="1"/>
        <v>1400</v>
      </c>
      <c r="I19" s="138">
        <f t="shared" si="6"/>
        <v>0</v>
      </c>
      <c r="J19" s="133"/>
      <c r="K19" s="136">
        <f t="shared" si="2"/>
        <v>0</v>
      </c>
      <c r="L19" s="135">
        <f t="shared" si="7"/>
        <v>137.5</v>
      </c>
      <c r="M19" s="129"/>
      <c r="N19" s="136">
        <f t="shared" si="3"/>
        <v>1474.92</v>
      </c>
      <c r="O19" s="125"/>
      <c r="P19" s="125"/>
    </row>
    <row r="20" spans="1:16" x14ac:dyDescent="0.25">
      <c r="A20" s="125"/>
      <c r="B20" s="137">
        <f t="shared" si="8"/>
        <v>41197</v>
      </c>
      <c r="C20" s="138">
        <f t="shared" si="4"/>
        <v>37.5</v>
      </c>
      <c r="D20" s="139"/>
      <c r="E20" s="136">
        <f t="shared" si="0"/>
        <v>712.5</v>
      </c>
      <c r="F20" s="138">
        <f t="shared" si="5"/>
        <v>100</v>
      </c>
      <c r="G20" s="139"/>
      <c r="H20" s="136">
        <f t="shared" si="1"/>
        <v>1500</v>
      </c>
      <c r="I20" s="138">
        <f t="shared" si="6"/>
        <v>0</v>
      </c>
      <c r="J20" s="133"/>
      <c r="K20" s="136">
        <f t="shared" si="2"/>
        <v>0</v>
      </c>
      <c r="L20" s="135">
        <f t="shared" si="7"/>
        <v>137.5</v>
      </c>
      <c r="M20" s="129"/>
      <c r="N20" s="136">
        <f t="shared" si="3"/>
        <v>1612.42</v>
      </c>
      <c r="O20" s="125"/>
      <c r="P20" s="125"/>
    </row>
    <row r="21" spans="1:16" x14ac:dyDescent="0.25">
      <c r="A21" s="125"/>
      <c r="B21" s="137">
        <v>41214</v>
      </c>
      <c r="C21" s="138">
        <f t="shared" si="4"/>
        <v>37.5</v>
      </c>
      <c r="D21" s="139"/>
      <c r="E21" s="136">
        <f t="shared" si="0"/>
        <v>750</v>
      </c>
      <c r="F21" s="138">
        <f t="shared" si="5"/>
        <v>100</v>
      </c>
      <c r="G21" s="139">
        <v>1200</v>
      </c>
      <c r="H21" s="136">
        <f t="shared" si="1"/>
        <v>400</v>
      </c>
      <c r="I21" s="138">
        <f t="shared" si="6"/>
        <v>0</v>
      </c>
      <c r="J21" s="133"/>
      <c r="K21" s="136">
        <f t="shared" si="2"/>
        <v>0</v>
      </c>
      <c r="L21" s="135">
        <f t="shared" si="7"/>
        <v>137.5</v>
      </c>
      <c r="M21" s="129"/>
      <c r="N21" s="136">
        <f t="shared" si="3"/>
        <v>549.92000000000007</v>
      </c>
      <c r="O21" s="125"/>
      <c r="P21" s="125"/>
    </row>
    <row r="22" spans="1:16" x14ac:dyDescent="0.25">
      <c r="A22" s="125"/>
      <c r="B22" s="137">
        <f t="shared" si="8"/>
        <v>41228</v>
      </c>
      <c r="C22" s="138">
        <f t="shared" si="4"/>
        <v>37.5</v>
      </c>
      <c r="D22" s="139"/>
      <c r="E22" s="136">
        <f t="shared" si="0"/>
        <v>787.5</v>
      </c>
      <c r="F22" s="138">
        <f t="shared" si="5"/>
        <v>100</v>
      </c>
      <c r="G22" s="139"/>
      <c r="H22" s="136">
        <f t="shared" si="1"/>
        <v>500</v>
      </c>
      <c r="I22" s="138">
        <f t="shared" si="6"/>
        <v>0</v>
      </c>
      <c r="J22" s="133"/>
      <c r="K22" s="136">
        <f t="shared" si="2"/>
        <v>0</v>
      </c>
      <c r="L22" s="135">
        <f t="shared" si="7"/>
        <v>137.5</v>
      </c>
      <c r="M22" s="129"/>
      <c r="N22" s="136">
        <f t="shared" si="3"/>
        <v>687.42000000000007</v>
      </c>
      <c r="O22" s="125"/>
      <c r="P22" s="125"/>
    </row>
    <row r="23" spans="1:16" x14ac:dyDescent="0.25">
      <c r="A23" s="125"/>
      <c r="B23" s="137">
        <v>41244</v>
      </c>
      <c r="C23" s="138">
        <f t="shared" si="4"/>
        <v>37.5</v>
      </c>
      <c r="D23" s="139"/>
      <c r="E23" s="136">
        <f t="shared" si="0"/>
        <v>825</v>
      </c>
      <c r="F23" s="138">
        <f t="shared" si="5"/>
        <v>100</v>
      </c>
      <c r="G23" s="139"/>
      <c r="H23" s="136">
        <f t="shared" si="1"/>
        <v>600</v>
      </c>
      <c r="I23" s="138">
        <f t="shared" si="6"/>
        <v>0</v>
      </c>
      <c r="J23" s="133"/>
      <c r="K23" s="136">
        <f t="shared" si="2"/>
        <v>0</v>
      </c>
      <c r="L23" s="135">
        <f t="shared" si="7"/>
        <v>137.5</v>
      </c>
      <c r="M23" s="129"/>
      <c r="N23" s="136">
        <f t="shared" si="3"/>
        <v>824.92000000000007</v>
      </c>
      <c r="O23" s="125"/>
      <c r="P23" s="125"/>
    </row>
    <row r="24" spans="1:16" x14ac:dyDescent="0.25">
      <c r="A24" s="125"/>
      <c r="B24" s="137">
        <f t="shared" si="8"/>
        <v>41258</v>
      </c>
      <c r="C24" s="138">
        <f t="shared" si="4"/>
        <v>37.5</v>
      </c>
      <c r="D24" s="139"/>
      <c r="E24" s="136">
        <f t="shared" si="0"/>
        <v>862.5</v>
      </c>
      <c r="F24" s="138">
        <f t="shared" si="5"/>
        <v>100</v>
      </c>
      <c r="G24" s="139"/>
      <c r="H24" s="136">
        <f t="shared" si="1"/>
        <v>700</v>
      </c>
      <c r="I24" s="138">
        <f t="shared" si="6"/>
        <v>0</v>
      </c>
      <c r="J24" s="133"/>
      <c r="K24" s="136">
        <f t="shared" si="2"/>
        <v>0</v>
      </c>
      <c r="L24" s="135">
        <f t="shared" si="7"/>
        <v>137.5</v>
      </c>
      <c r="M24" s="129"/>
      <c r="N24" s="136">
        <f t="shared" si="3"/>
        <v>962.42000000000007</v>
      </c>
      <c r="O24" s="125"/>
      <c r="P24" s="125"/>
    </row>
    <row r="25" spans="1:16" x14ac:dyDescent="0.25">
      <c r="A25" s="125"/>
      <c r="B25" s="137">
        <v>41275</v>
      </c>
      <c r="C25" s="138">
        <f t="shared" si="4"/>
        <v>37.5</v>
      </c>
      <c r="D25" s="139"/>
      <c r="E25" s="136">
        <f t="shared" si="0"/>
        <v>900</v>
      </c>
      <c r="F25" s="138">
        <f t="shared" si="5"/>
        <v>100</v>
      </c>
      <c r="G25" s="139"/>
      <c r="H25" s="136">
        <f t="shared" si="1"/>
        <v>800</v>
      </c>
      <c r="I25" s="138">
        <f t="shared" si="6"/>
        <v>0</v>
      </c>
      <c r="J25" s="133"/>
      <c r="K25" s="136">
        <f t="shared" si="2"/>
        <v>0</v>
      </c>
      <c r="L25" s="135">
        <f t="shared" si="7"/>
        <v>137.5</v>
      </c>
      <c r="M25" s="129"/>
      <c r="N25" s="136">
        <f t="shared" si="3"/>
        <v>1099.92</v>
      </c>
      <c r="O25" s="125"/>
      <c r="P25" s="125"/>
    </row>
    <row r="26" spans="1:16" x14ac:dyDescent="0.25">
      <c r="A26" s="125"/>
      <c r="B26" s="137">
        <f t="shared" si="8"/>
        <v>41289</v>
      </c>
      <c r="C26" s="138">
        <f t="shared" si="4"/>
        <v>37.5</v>
      </c>
      <c r="D26" s="139"/>
      <c r="E26" s="136">
        <f t="shared" si="0"/>
        <v>937.5</v>
      </c>
      <c r="F26" s="138">
        <f t="shared" si="5"/>
        <v>100</v>
      </c>
      <c r="G26" s="139"/>
      <c r="H26" s="136">
        <f t="shared" si="1"/>
        <v>900</v>
      </c>
      <c r="I26" s="138">
        <f t="shared" si="6"/>
        <v>0</v>
      </c>
      <c r="J26" s="133"/>
      <c r="K26" s="136">
        <f t="shared" si="2"/>
        <v>0</v>
      </c>
      <c r="L26" s="135">
        <f t="shared" si="7"/>
        <v>137.5</v>
      </c>
      <c r="M26" s="129"/>
      <c r="N26" s="136">
        <f t="shared" si="3"/>
        <v>1237.42</v>
      </c>
      <c r="O26" s="125"/>
      <c r="P26" s="125"/>
    </row>
    <row r="27" spans="1:16" x14ac:dyDescent="0.25">
      <c r="A27" s="125"/>
      <c r="B27" s="137">
        <v>41306</v>
      </c>
      <c r="C27" s="138">
        <f t="shared" si="4"/>
        <v>37.5</v>
      </c>
      <c r="D27" s="139"/>
      <c r="E27" s="136">
        <f t="shared" si="0"/>
        <v>975</v>
      </c>
      <c r="F27" s="138">
        <f t="shared" si="5"/>
        <v>100</v>
      </c>
      <c r="G27" s="139"/>
      <c r="H27" s="136">
        <f t="shared" si="1"/>
        <v>1000</v>
      </c>
      <c r="I27" s="138">
        <f t="shared" si="6"/>
        <v>0</v>
      </c>
      <c r="J27" s="133"/>
      <c r="K27" s="136">
        <f t="shared" si="2"/>
        <v>0</v>
      </c>
      <c r="L27" s="135">
        <f t="shared" si="7"/>
        <v>137.5</v>
      </c>
      <c r="M27" s="129"/>
      <c r="N27" s="136">
        <f t="shared" si="3"/>
        <v>1374.92</v>
      </c>
      <c r="O27" s="125"/>
      <c r="P27" s="125"/>
    </row>
    <row r="28" spans="1:16" x14ac:dyDescent="0.25">
      <c r="A28" s="125"/>
      <c r="B28" s="137">
        <f t="shared" si="8"/>
        <v>41320</v>
      </c>
      <c r="C28" s="138">
        <f t="shared" si="4"/>
        <v>37.5</v>
      </c>
      <c r="D28" s="139"/>
      <c r="E28" s="136">
        <f t="shared" si="0"/>
        <v>1012.5</v>
      </c>
      <c r="F28" s="138">
        <f t="shared" si="5"/>
        <v>100</v>
      </c>
      <c r="G28" s="139"/>
      <c r="H28" s="136">
        <f t="shared" si="1"/>
        <v>1100</v>
      </c>
      <c r="I28" s="138">
        <f t="shared" si="6"/>
        <v>0</v>
      </c>
      <c r="J28" s="133"/>
      <c r="K28" s="136">
        <f t="shared" si="2"/>
        <v>0</v>
      </c>
      <c r="L28" s="135">
        <f t="shared" si="7"/>
        <v>137.5</v>
      </c>
      <c r="M28" s="129"/>
      <c r="N28" s="136">
        <f t="shared" si="3"/>
        <v>1512.42</v>
      </c>
      <c r="O28" s="125"/>
      <c r="P28" s="125"/>
    </row>
    <row r="29" spans="1:16" x14ac:dyDescent="0.25">
      <c r="A29" s="125"/>
      <c r="B29" s="137">
        <f t="shared" si="8"/>
        <v>41334</v>
      </c>
      <c r="C29" s="138">
        <f t="shared" si="4"/>
        <v>37.5</v>
      </c>
      <c r="D29" s="140">
        <v>900</v>
      </c>
      <c r="E29" s="136">
        <f t="shared" si="0"/>
        <v>150</v>
      </c>
      <c r="F29" s="138">
        <f t="shared" si="5"/>
        <v>100</v>
      </c>
      <c r="G29" s="139"/>
      <c r="H29" s="136">
        <f t="shared" si="1"/>
        <v>1200</v>
      </c>
      <c r="I29" s="138">
        <f t="shared" si="6"/>
        <v>0</v>
      </c>
      <c r="J29" s="133"/>
      <c r="K29" s="136">
        <f t="shared" si="2"/>
        <v>0</v>
      </c>
      <c r="L29" s="135">
        <f t="shared" si="7"/>
        <v>137.5</v>
      </c>
      <c r="M29" s="141"/>
      <c r="N29" s="142">
        <f t="shared" si="3"/>
        <v>749.92000000000007</v>
      </c>
      <c r="O29" s="125"/>
      <c r="P29" s="125"/>
    </row>
    <row r="30" spans="1:16" x14ac:dyDescent="0.25">
      <c r="A30" s="125"/>
      <c r="B30" s="125"/>
      <c r="C30" s="129"/>
      <c r="D30" s="129"/>
      <c r="E30" s="129"/>
      <c r="F30" s="129"/>
      <c r="G30" s="129"/>
      <c r="H30" s="129"/>
      <c r="I30" s="129"/>
      <c r="J30" s="129"/>
      <c r="K30" s="129"/>
      <c r="L30" s="129"/>
      <c r="M30" s="129"/>
      <c r="N30" s="129"/>
      <c r="O30" s="125"/>
      <c r="P30" s="125"/>
    </row>
    <row r="31" spans="1:16" ht="18.75" thickBot="1" x14ac:dyDescent="0.3">
      <c r="A31" s="125"/>
      <c r="B31" s="215" t="s">
        <v>78</v>
      </c>
      <c r="C31" s="143">
        <f>SUM(C6:C29)</f>
        <v>900</v>
      </c>
      <c r="D31" s="249">
        <f>SUM(D6:D29)</f>
        <v>900</v>
      </c>
      <c r="E31" s="129"/>
      <c r="F31" s="143">
        <f>SUM(F6:F29)</f>
        <v>2400</v>
      </c>
      <c r="G31" s="249">
        <f>SUM(G6:G29)</f>
        <v>2400</v>
      </c>
      <c r="H31" s="129"/>
      <c r="I31" s="143">
        <f>SUM(I6:I29)</f>
        <v>0</v>
      </c>
      <c r="J31" s="249">
        <f>SUM(J6:J29)</f>
        <v>0</v>
      </c>
      <c r="K31" s="129"/>
      <c r="L31" s="129"/>
      <c r="M31" s="129"/>
      <c r="N31" s="129"/>
      <c r="O31" s="125"/>
      <c r="P31" s="125"/>
    </row>
    <row r="32" spans="1:16" ht="18.75" thickTop="1" x14ac:dyDescent="0.25">
      <c r="A32" s="125"/>
      <c r="B32" s="155"/>
      <c r="C32" s="129"/>
      <c r="D32" s="129"/>
      <c r="E32" s="129"/>
      <c r="F32" s="129"/>
      <c r="G32" s="129"/>
      <c r="H32" s="129"/>
      <c r="I32" s="129"/>
      <c r="J32" s="129"/>
      <c r="K32" s="129"/>
      <c r="L32" s="129"/>
      <c r="M32" s="129"/>
      <c r="N32" s="129"/>
      <c r="O32" s="125"/>
      <c r="P32" s="125"/>
    </row>
    <row r="33" spans="1:16" x14ac:dyDescent="0.25">
      <c r="A33" s="125"/>
      <c r="B33" s="208" t="s">
        <v>76</v>
      </c>
      <c r="C33" s="245" t="s">
        <v>21</v>
      </c>
      <c r="D33" s="245"/>
      <c r="E33" s="246">
        <f>MINA(E6:E29)</f>
        <v>150</v>
      </c>
      <c r="F33" s="245" t="s">
        <v>21</v>
      </c>
      <c r="G33" s="245"/>
      <c r="H33" s="246">
        <f>MINA(H6:H29)</f>
        <v>400</v>
      </c>
      <c r="I33" s="245" t="s">
        <v>21</v>
      </c>
      <c r="J33" s="245"/>
      <c r="K33" s="246">
        <f>MINA(K6:K29)</f>
        <v>0</v>
      </c>
      <c r="L33" s="245" t="s">
        <v>21</v>
      </c>
      <c r="M33" s="245"/>
      <c r="N33" s="246">
        <f>MINA(N6:N29)</f>
        <v>549.92000000000007</v>
      </c>
      <c r="O33" s="125"/>
      <c r="P33" s="125"/>
    </row>
    <row r="34" spans="1:16" x14ac:dyDescent="0.25">
      <c r="A34" s="125"/>
      <c r="B34" s="218" t="s">
        <v>77</v>
      </c>
      <c r="C34" s="247" t="s">
        <v>22</v>
      </c>
      <c r="D34" s="247"/>
      <c r="E34" s="248">
        <f>D31/6</f>
        <v>150</v>
      </c>
      <c r="F34" s="247" t="s">
        <v>22</v>
      </c>
      <c r="G34" s="247"/>
      <c r="H34" s="248">
        <f>G31/6</f>
        <v>400</v>
      </c>
      <c r="I34" s="247" t="s">
        <v>22</v>
      </c>
      <c r="J34" s="247"/>
      <c r="K34" s="248">
        <v>0</v>
      </c>
      <c r="L34" s="247" t="s">
        <v>22</v>
      </c>
      <c r="M34" s="247"/>
      <c r="N34" s="248">
        <f>E34+H34+K34</f>
        <v>550</v>
      </c>
      <c r="O34" s="125"/>
      <c r="P34" s="125"/>
    </row>
    <row r="35" spans="1:16" x14ac:dyDescent="0.25">
      <c r="A35" s="125"/>
      <c r="B35" s="125"/>
      <c r="C35" s="125"/>
      <c r="D35" s="125"/>
      <c r="E35" s="125"/>
      <c r="F35" s="125"/>
      <c r="G35" s="125"/>
      <c r="H35" s="125"/>
      <c r="I35" s="125"/>
      <c r="J35" s="125"/>
      <c r="K35" s="125"/>
      <c r="L35" s="125"/>
      <c r="M35" s="125"/>
      <c r="N35" s="125"/>
      <c r="O35" s="125"/>
      <c r="P35" s="125"/>
    </row>
    <row r="36" spans="1:16" x14ac:dyDescent="0.25">
      <c r="A36" s="125"/>
      <c r="B36" s="125"/>
      <c r="C36" s="125"/>
      <c r="D36" s="125">
        <f>900/24</f>
        <v>37.5</v>
      </c>
      <c r="E36" s="125"/>
      <c r="F36" s="125"/>
      <c r="G36" s="125"/>
      <c r="H36" s="125"/>
      <c r="I36" s="125"/>
      <c r="J36" s="125"/>
      <c r="K36" s="125"/>
      <c r="L36" s="125"/>
      <c r="M36" s="125"/>
      <c r="N36" s="125"/>
      <c r="O36" s="125"/>
      <c r="P36" s="125"/>
    </row>
  </sheetData>
  <mergeCells count="1">
    <mergeCell ref="A1:D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S36"/>
  <sheetViews>
    <sheetView zoomScale="90" zoomScaleNormal="90" workbookViewId="0">
      <selection activeCell="G6" sqref="G6:T6"/>
    </sheetView>
  </sheetViews>
  <sheetFormatPr defaultRowHeight="18" x14ac:dyDescent="0.25"/>
  <cols>
    <col min="1" max="1" width="2.6328125" customWidth="1"/>
    <col min="2" max="2" width="9.1796875" customWidth="1"/>
    <col min="3" max="18" width="7.6328125" customWidth="1"/>
  </cols>
  <sheetData>
    <row r="1" spans="1:19" x14ac:dyDescent="0.25">
      <c r="A1" s="204" t="s">
        <v>73</v>
      </c>
      <c r="B1" s="204"/>
      <c r="C1" s="204"/>
      <c r="D1" s="204"/>
      <c r="E1" s="125"/>
      <c r="F1" s="125"/>
      <c r="G1" s="125"/>
      <c r="H1" s="125"/>
      <c r="I1" s="125"/>
      <c r="J1" s="125"/>
      <c r="K1" s="125"/>
      <c r="L1" s="125"/>
      <c r="M1" s="125"/>
      <c r="N1" s="125"/>
      <c r="O1" s="125"/>
      <c r="P1" s="125"/>
      <c r="Q1" s="125"/>
      <c r="R1" s="125"/>
      <c r="S1" s="125"/>
    </row>
    <row r="2" spans="1:19" x14ac:dyDescent="0.25">
      <c r="A2" s="125"/>
      <c r="B2" s="125"/>
      <c r="C2" s="125"/>
      <c r="D2" s="125"/>
      <c r="E2" s="125"/>
      <c r="F2" s="125"/>
      <c r="G2" s="125"/>
      <c r="H2" s="125"/>
      <c r="I2" s="125"/>
      <c r="J2" s="125"/>
      <c r="K2" s="125"/>
      <c r="L2" s="125"/>
      <c r="M2" s="125"/>
      <c r="N2" s="125"/>
      <c r="O2" s="125"/>
      <c r="P2" s="125"/>
      <c r="Q2" s="125"/>
      <c r="R2" s="125"/>
      <c r="S2" s="125"/>
    </row>
    <row r="3" spans="1:19" ht="25.5" x14ac:dyDescent="0.25">
      <c r="A3" s="125"/>
      <c r="B3" s="125"/>
      <c r="C3" s="30" t="s">
        <v>75</v>
      </c>
      <c r="D3" s="126" t="s">
        <v>10</v>
      </c>
      <c r="E3" s="126" t="s">
        <v>11</v>
      </c>
      <c r="F3" s="30" t="s">
        <v>75</v>
      </c>
      <c r="G3" s="126" t="s">
        <v>10</v>
      </c>
      <c r="H3" s="126" t="s">
        <v>11</v>
      </c>
      <c r="I3" s="30" t="s">
        <v>75</v>
      </c>
      <c r="J3" s="126" t="s">
        <v>10</v>
      </c>
      <c r="K3" s="126" t="s">
        <v>11</v>
      </c>
      <c r="L3" s="30" t="s">
        <v>75</v>
      </c>
      <c r="M3" s="126" t="s">
        <v>10</v>
      </c>
      <c r="N3" s="126" t="s">
        <v>11</v>
      </c>
      <c r="O3" s="30" t="s">
        <v>75</v>
      </c>
      <c r="P3" s="127" t="s">
        <v>32</v>
      </c>
      <c r="Q3" s="127" t="s">
        <v>31</v>
      </c>
      <c r="R3" s="125"/>
      <c r="S3" s="125"/>
    </row>
    <row r="4" spans="1:19" x14ac:dyDescent="0.25">
      <c r="A4" s="125"/>
      <c r="B4" s="125"/>
      <c r="C4" s="125"/>
      <c r="D4" s="125"/>
      <c r="E4" s="125"/>
      <c r="F4" s="125"/>
      <c r="G4" s="125"/>
      <c r="H4" s="125"/>
      <c r="I4" s="125"/>
      <c r="J4" s="125"/>
      <c r="K4" s="125"/>
      <c r="L4" s="125"/>
      <c r="M4" s="125"/>
      <c r="N4" s="125"/>
      <c r="O4" s="125"/>
      <c r="P4" s="125"/>
      <c r="Q4" s="125"/>
      <c r="R4" s="125"/>
      <c r="S4" s="125"/>
    </row>
    <row r="5" spans="1:19" x14ac:dyDescent="0.25">
      <c r="A5" s="125"/>
      <c r="B5" s="243" t="s">
        <v>15</v>
      </c>
      <c r="C5" s="243" t="s">
        <v>16</v>
      </c>
      <c r="D5" s="243"/>
      <c r="E5" s="244">
        <v>150</v>
      </c>
      <c r="F5" s="245" t="s">
        <v>17</v>
      </c>
      <c r="G5" s="245"/>
      <c r="H5" s="244">
        <f>800+400</f>
        <v>1200</v>
      </c>
      <c r="I5" s="245" t="s">
        <v>79</v>
      </c>
      <c r="J5" s="245"/>
      <c r="K5" s="244">
        <f>200+100</f>
        <v>300</v>
      </c>
      <c r="L5" s="245" t="s">
        <v>18</v>
      </c>
      <c r="M5" s="245"/>
      <c r="N5" s="244"/>
      <c r="O5" s="245" t="s">
        <v>12</v>
      </c>
      <c r="P5" s="244">
        <f>550-1150.08</f>
        <v>-600.07999999999993</v>
      </c>
      <c r="Q5" s="246">
        <f>H5+E5+P5+N5</f>
        <v>749.92000000000007</v>
      </c>
      <c r="R5" s="125"/>
      <c r="S5" s="125"/>
    </row>
    <row r="6" spans="1:19" x14ac:dyDescent="0.25">
      <c r="A6" s="125"/>
      <c r="B6" s="131">
        <v>40983</v>
      </c>
      <c r="C6" s="132">
        <f>ROUND(+D31/24,2)</f>
        <v>37.5</v>
      </c>
      <c r="D6" s="133"/>
      <c r="E6" s="134">
        <f t="shared" ref="E6:E29" si="0">E5+C6-D6</f>
        <v>187.5</v>
      </c>
      <c r="F6" s="132">
        <f>ROUND(+G31/24,2)</f>
        <v>100</v>
      </c>
      <c r="G6" s="133"/>
      <c r="H6" s="134">
        <f t="shared" ref="H6:H29" si="1">H5+F6-G6</f>
        <v>1300</v>
      </c>
      <c r="I6" s="132">
        <f>ROUND(+J31/24,2)</f>
        <v>25</v>
      </c>
      <c r="J6" s="133"/>
      <c r="K6" s="134">
        <f t="shared" ref="K6:K29" si="2">K5+I6-J6</f>
        <v>325</v>
      </c>
      <c r="L6" s="132">
        <f>ROUND(+M31/24,2)</f>
        <v>20.2</v>
      </c>
      <c r="M6" s="133"/>
      <c r="N6" s="134">
        <f t="shared" ref="N6:N29" si="3">N5+L6-M6</f>
        <v>20.2</v>
      </c>
      <c r="O6" s="135">
        <f>C6+F6+L6</f>
        <v>157.69999999999999</v>
      </c>
      <c r="P6" s="135"/>
      <c r="Q6" s="136">
        <f t="shared" ref="Q6:Q29" si="4">Q5+C6-D6+F6-G6+L6-M6</f>
        <v>907.62000000000012</v>
      </c>
      <c r="R6" s="125"/>
      <c r="S6" s="125"/>
    </row>
    <row r="7" spans="1:19" x14ac:dyDescent="0.25">
      <c r="A7" s="125"/>
      <c r="B7" s="137">
        <v>41000</v>
      </c>
      <c r="C7" s="138">
        <f t="shared" ref="C7:C29" si="5">C6</f>
        <v>37.5</v>
      </c>
      <c r="D7" s="139"/>
      <c r="E7" s="136">
        <f t="shared" si="0"/>
        <v>225</v>
      </c>
      <c r="F7" s="138">
        <f t="shared" ref="F7:F29" si="6">F6</f>
        <v>100</v>
      </c>
      <c r="G7" s="139"/>
      <c r="H7" s="136">
        <f t="shared" si="1"/>
        <v>1400</v>
      </c>
      <c r="I7" s="138">
        <f t="shared" ref="I7:I29" si="7">I6</f>
        <v>25</v>
      </c>
      <c r="J7" s="139"/>
      <c r="K7" s="136">
        <f t="shared" si="2"/>
        <v>350</v>
      </c>
      <c r="L7" s="138">
        <f t="shared" ref="L7:L29" si="8">L6</f>
        <v>20.2</v>
      </c>
      <c r="M7" s="133">
        <v>40.39</v>
      </c>
      <c r="N7" s="136">
        <f t="shared" si="3"/>
        <v>9.9999999999980105E-3</v>
      </c>
      <c r="O7" s="135">
        <f t="shared" ref="O7:O29" si="9">C7+F7+L7</f>
        <v>157.69999999999999</v>
      </c>
      <c r="P7" s="129"/>
      <c r="Q7" s="136">
        <f t="shared" si="4"/>
        <v>1024.93</v>
      </c>
      <c r="R7" s="125"/>
      <c r="S7" s="125"/>
    </row>
    <row r="8" spans="1:19" x14ac:dyDescent="0.25">
      <c r="A8" s="125"/>
      <c r="B8" s="137">
        <f t="shared" ref="B8:B29" si="10">B7+14</f>
        <v>41014</v>
      </c>
      <c r="C8" s="138">
        <f t="shared" si="5"/>
        <v>37.5</v>
      </c>
      <c r="D8" s="139"/>
      <c r="E8" s="136">
        <f t="shared" si="0"/>
        <v>262.5</v>
      </c>
      <c r="F8" s="138">
        <f t="shared" si="6"/>
        <v>100</v>
      </c>
      <c r="G8" s="139"/>
      <c r="H8" s="136">
        <f t="shared" si="1"/>
        <v>1500</v>
      </c>
      <c r="I8" s="138">
        <f t="shared" si="7"/>
        <v>25</v>
      </c>
      <c r="J8" s="139"/>
      <c r="K8" s="136">
        <f t="shared" si="2"/>
        <v>375</v>
      </c>
      <c r="L8" s="138">
        <f t="shared" si="8"/>
        <v>20.2</v>
      </c>
      <c r="M8" s="133"/>
      <c r="N8" s="136">
        <f t="shared" si="3"/>
        <v>20.209999999999997</v>
      </c>
      <c r="O8" s="135">
        <f t="shared" si="9"/>
        <v>157.69999999999999</v>
      </c>
      <c r="P8" s="129"/>
      <c r="Q8" s="136">
        <f t="shared" si="4"/>
        <v>1182.6300000000001</v>
      </c>
      <c r="R8" s="125"/>
      <c r="S8" s="125"/>
    </row>
    <row r="9" spans="1:19" x14ac:dyDescent="0.25">
      <c r="A9" s="125"/>
      <c r="B9" s="137">
        <v>41030</v>
      </c>
      <c r="C9" s="138">
        <f t="shared" si="5"/>
        <v>37.5</v>
      </c>
      <c r="D9" s="139"/>
      <c r="E9" s="136">
        <f t="shared" si="0"/>
        <v>300</v>
      </c>
      <c r="F9" s="138">
        <f t="shared" si="6"/>
        <v>100</v>
      </c>
      <c r="G9" s="139"/>
      <c r="H9" s="136">
        <f t="shared" si="1"/>
        <v>1600</v>
      </c>
      <c r="I9" s="138">
        <f t="shared" si="7"/>
        <v>25</v>
      </c>
      <c r="J9" s="139"/>
      <c r="K9" s="136">
        <f t="shared" si="2"/>
        <v>400</v>
      </c>
      <c r="L9" s="138">
        <f t="shared" si="8"/>
        <v>20.2</v>
      </c>
      <c r="M9" s="133">
        <v>40.39</v>
      </c>
      <c r="N9" s="136">
        <f t="shared" si="3"/>
        <v>1.9999999999996021E-2</v>
      </c>
      <c r="O9" s="135">
        <f t="shared" si="9"/>
        <v>157.69999999999999</v>
      </c>
      <c r="P9" s="129"/>
      <c r="Q9" s="136">
        <f t="shared" si="4"/>
        <v>1299.94</v>
      </c>
      <c r="R9" s="125"/>
      <c r="S9" s="125"/>
    </row>
    <row r="10" spans="1:19" x14ac:dyDescent="0.25">
      <c r="A10" s="125"/>
      <c r="B10" s="137">
        <f t="shared" si="10"/>
        <v>41044</v>
      </c>
      <c r="C10" s="138">
        <f t="shared" si="5"/>
        <v>37.5</v>
      </c>
      <c r="D10" s="139"/>
      <c r="E10" s="136">
        <f t="shared" si="0"/>
        <v>337.5</v>
      </c>
      <c r="F10" s="138">
        <f t="shared" si="6"/>
        <v>100</v>
      </c>
      <c r="G10" s="139"/>
      <c r="H10" s="136">
        <f t="shared" si="1"/>
        <v>1700</v>
      </c>
      <c r="I10" s="138">
        <f t="shared" si="7"/>
        <v>25</v>
      </c>
      <c r="J10" s="139"/>
      <c r="K10" s="136">
        <f t="shared" si="2"/>
        <v>425</v>
      </c>
      <c r="L10" s="138">
        <f t="shared" si="8"/>
        <v>20.2</v>
      </c>
      <c r="M10" s="133"/>
      <c r="N10" s="136">
        <f t="shared" si="3"/>
        <v>20.219999999999995</v>
      </c>
      <c r="O10" s="135">
        <f t="shared" si="9"/>
        <v>157.69999999999999</v>
      </c>
      <c r="P10" s="129"/>
      <c r="Q10" s="136">
        <f t="shared" si="4"/>
        <v>1457.64</v>
      </c>
      <c r="R10" s="125"/>
      <c r="S10" s="125"/>
    </row>
    <row r="11" spans="1:19" x14ac:dyDescent="0.25">
      <c r="A11" s="125"/>
      <c r="B11" s="137">
        <v>41061</v>
      </c>
      <c r="C11" s="138">
        <f t="shared" si="5"/>
        <v>37.5</v>
      </c>
      <c r="D11" s="139"/>
      <c r="E11" s="136">
        <f t="shared" si="0"/>
        <v>375</v>
      </c>
      <c r="F11" s="138">
        <f t="shared" si="6"/>
        <v>100</v>
      </c>
      <c r="G11" s="139"/>
      <c r="H11" s="136">
        <f t="shared" si="1"/>
        <v>1800</v>
      </c>
      <c r="I11" s="138">
        <f t="shared" si="7"/>
        <v>25</v>
      </c>
      <c r="J11" s="139"/>
      <c r="K11" s="136">
        <f t="shared" si="2"/>
        <v>450</v>
      </c>
      <c r="L11" s="138">
        <f t="shared" si="8"/>
        <v>20.2</v>
      </c>
      <c r="M11" s="133">
        <v>40.39</v>
      </c>
      <c r="N11" s="136">
        <f t="shared" si="3"/>
        <v>2.9999999999994031E-2</v>
      </c>
      <c r="O11" s="135">
        <f t="shared" si="9"/>
        <v>157.69999999999999</v>
      </c>
      <c r="P11" s="129"/>
      <c r="Q11" s="136">
        <f t="shared" si="4"/>
        <v>1574.95</v>
      </c>
      <c r="R11" s="125"/>
      <c r="S11" s="125"/>
    </row>
    <row r="12" spans="1:19" x14ac:dyDescent="0.25">
      <c r="A12" s="125"/>
      <c r="B12" s="137">
        <f t="shared" si="10"/>
        <v>41075</v>
      </c>
      <c r="C12" s="138">
        <f t="shared" si="5"/>
        <v>37.5</v>
      </c>
      <c r="D12" s="139"/>
      <c r="E12" s="136">
        <f t="shared" si="0"/>
        <v>412.5</v>
      </c>
      <c r="F12" s="138">
        <f t="shared" si="6"/>
        <v>100</v>
      </c>
      <c r="G12" s="139"/>
      <c r="H12" s="136">
        <f t="shared" si="1"/>
        <v>1900</v>
      </c>
      <c r="I12" s="138">
        <f t="shared" si="7"/>
        <v>25</v>
      </c>
      <c r="J12" s="139"/>
      <c r="K12" s="136">
        <f t="shared" si="2"/>
        <v>475</v>
      </c>
      <c r="L12" s="138">
        <f t="shared" si="8"/>
        <v>20.2</v>
      </c>
      <c r="M12" s="133"/>
      <c r="N12" s="136">
        <f t="shared" si="3"/>
        <v>20.229999999999993</v>
      </c>
      <c r="O12" s="135">
        <f t="shared" si="9"/>
        <v>157.69999999999999</v>
      </c>
      <c r="P12" s="129"/>
      <c r="Q12" s="136">
        <f t="shared" si="4"/>
        <v>1732.65</v>
      </c>
      <c r="R12" s="125"/>
      <c r="S12" s="125"/>
    </row>
    <row r="13" spans="1:19" x14ac:dyDescent="0.25">
      <c r="A13" s="125"/>
      <c r="B13" s="137">
        <v>41091</v>
      </c>
      <c r="C13" s="138">
        <f t="shared" si="5"/>
        <v>37.5</v>
      </c>
      <c r="D13" s="139"/>
      <c r="E13" s="136">
        <f t="shared" si="0"/>
        <v>450</v>
      </c>
      <c r="F13" s="138">
        <f t="shared" si="6"/>
        <v>100</v>
      </c>
      <c r="G13" s="139"/>
      <c r="H13" s="136">
        <f t="shared" si="1"/>
        <v>2000</v>
      </c>
      <c r="I13" s="138">
        <f t="shared" si="7"/>
        <v>25</v>
      </c>
      <c r="J13" s="139"/>
      <c r="K13" s="136">
        <f t="shared" si="2"/>
        <v>500</v>
      </c>
      <c r="L13" s="138">
        <f t="shared" si="8"/>
        <v>20.2</v>
      </c>
      <c r="M13" s="133">
        <v>40.39</v>
      </c>
      <c r="N13" s="136">
        <f t="shared" si="3"/>
        <v>3.9999999999992042E-2</v>
      </c>
      <c r="O13" s="135">
        <f t="shared" si="9"/>
        <v>157.69999999999999</v>
      </c>
      <c r="P13" s="129"/>
      <c r="Q13" s="136">
        <f t="shared" si="4"/>
        <v>1849.96</v>
      </c>
      <c r="R13" s="125"/>
      <c r="S13" s="125"/>
    </row>
    <row r="14" spans="1:19" x14ac:dyDescent="0.25">
      <c r="A14" s="125"/>
      <c r="B14" s="137">
        <f t="shared" si="10"/>
        <v>41105</v>
      </c>
      <c r="C14" s="138">
        <f t="shared" si="5"/>
        <v>37.5</v>
      </c>
      <c r="D14" s="139"/>
      <c r="E14" s="136">
        <f t="shared" si="0"/>
        <v>487.5</v>
      </c>
      <c r="F14" s="138">
        <f t="shared" si="6"/>
        <v>100</v>
      </c>
      <c r="G14" s="139"/>
      <c r="H14" s="136">
        <f t="shared" si="1"/>
        <v>2100</v>
      </c>
      <c r="I14" s="138">
        <f t="shared" si="7"/>
        <v>25</v>
      </c>
      <c r="J14" s="139"/>
      <c r="K14" s="136">
        <f t="shared" si="2"/>
        <v>525</v>
      </c>
      <c r="L14" s="138">
        <f t="shared" si="8"/>
        <v>20.2</v>
      </c>
      <c r="M14" s="133"/>
      <c r="N14" s="136">
        <f t="shared" si="3"/>
        <v>20.239999999999991</v>
      </c>
      <c r="O14" s="135">
        <f t="shared" si="9"/>
        <v>157.69999999999999</v>
      </c>
      <c r="P14" s="129"/>
      <c r="Q14" s="136">
        <f t="shared" si="4"/>
        <v>2007.66</v>
      </c>
      <c r="R14" s="125"/>
      <c r="S14" s="125"/>
    </row>
    <row r="15" spans="1:19" x14ac:dyDescent="0.25">
      <c r="A15" s="125"/>
      <c r="B15" s="137">
        <v>41122</v>
      </c>
      <c r="C15" s="138">
        <f t="shared" si="5"/>
        <v>37.5</v>
      </c>
      <c r="D15" s="139"/>
      <c r="E15" s="136">
        <f t="shared" si="0"/>
        <v>525</v>
      </c>
      <c r="F15" s="138">
        <f t="shared" si="6"/>
        <v>100</v>
      </c>
      <c r="G15" s="139">
        <v>1200</v>
      </c>
      <c r="H15" s="136">
        <f t="shared" si="1"/>
        <v>1000</v>
      </c>
      <c r="I15" s="138">
        <f t="shared" si="7"/>
        <v>25</v>
      </c>
      <c r="J15" s="139"/>
      <c r="K15" s="136">
        <f t="shared" si="2"/>
        <v>550</v>
      </c>
      <c r="L15" s="138">
        <f t="shared" si="8"/>
        <v>20.2</v>
      </c>
      <c r="M15" s="133">
        <v>40.39</v>
      </c>
      <c r="N15" s="136">
        <f t="shared" si="3"/>
        <v>4.9999999999990052E-2</v>
      </c>
      <c r="O15" s="135">
        <f t="shared" si="9"/>
        <v>157.69999999999999</v>
      </c>
      <c r="P15" s="129"/>
      <c r="Q15" s="136">
        <f t="shared" si="4"/>
        <v>924.96999999999991</v>
      </c>
      <c r="R15" s="125"/>
      <c r="S15" s="125"/>
    </row>
    <row r="16" spans="1:19" x14ac:dyDescent="0.25">
      <c r="A16" s="125"/>
      <c r="B16" s="137">
        <f t="shared" si="10"/>
        <v>41136</v>
      </c>
      <c r="C16" s="138">
        <f t="shared" si="5"/>
        <v>37.5</v>
      </c>
      <c r="D16" s="139"/>
      <c r="E16" s="136">
        <f t="shared" si="0"/>
        <v>562.5</v>
      </c>
      <c r="F16" s="138">
        <f t="shared" si="6"/>
        <v>100</v>
      </c>
      <c r="G16" s="139"/>
      <c r="H16" s="136">
        <f t="shared" si="1"/>
        <v>1100</v>
      </c>
      <c r="I16" s="138">
        <f t="shared" si="7"/>
        <v>25</v>
      </c>
      <c r="J16" s="139"/>
      <c r="K16" s="136">
        <f t="shared" si="2"/>
        <v>575</v>
      </c>
      <c r="L16" s="138">
        <f t="shared" si="8"/>
        <v>20.2</v>
      </c>
      <c r="M16" s="133"/>
      <c r="N16" s="136">
        <f t="shared" si="3"/>
        <v>20.249999999999989</v>
      </c>
      <c r="O16" s="135">
        <f t="shared" si="9"/>
        <v>157.69999999999999</v>
      </c>
      <c r="P16" s="129"/>
      <c r="Q16" s="136">
        <f t="shared" si="4"/>
        <v>1082.6699999999998</v>
      </c>
      <c r="R16" s="125"/>
      <c r="S16" s="125"/>
    </row>
    <row r="17" spans="1:19" x14ac:dyDescent="0.25">
      <c r="A17" s="125"/>
      <c r="B17" s="137">
        <v>41153</v>
      </c>
      <c r="C17" s="138">
        <f t="shared" si="5"/>
        <v>37.5</v>
      </c>
      <c r="D17" s="139"/>
      <c r="E17" s="136">
        <f t="shared" si="0"/>
        <v>600</v>
      </c>
      <c r="F17" s="138">
        <f t="shared" si="6"/>
        <v>100</v>
      </c>
      <c r="G17" s="139"/>
      <c r="H17" s="136">
        <f t="shared" si="1"/>
        <v>1200</v>
      </c>
      <c r="I17" s="138">
        <f t="shared" si="7"/>
        <v>25</v>
      </c>
      <c r="J17" s="139"/>
      <c r="K17" s="136">
        <f t="shared" si="2"/>
        <v>600</v>
      </c>
      <c r="L17" s="138">
        <f t="shared" si="8"/>
        <v>20.2</v>
      </c>
      <c r="M17" s="133">
        <v>40.39</v>
      </c>
      <c r="N17" s="136">
        <f t="shared" si="3"/>
        <v>5.9999999999988063E-2</v>
      </c>
      <c r="O17" s="135">
        <f t="shared" si="9"/>
        <v>157.69999999999999</v>
      </c>
      <c r="P17" s="129"/>
      <c r="Q17" s="136">
        <f t="shared" si="4"/>
        <v>1199.9799999999998</v>
      </c>
      <c r="R17" s="125"/>
      <c r="S17" s="125"/>
    </row>
    <row r="18" spans="1:19" x14ac:dyDescent="0.25">
      <c r="A18" s="125"/>
      <c r="B18" s="137">
        <f t="shared" si="10"/>
        <v>41167</v>
      </c>
      <c r="C18" s="138">
        <f t="shared" si="5"/>
        <v>37.5</v>
      </c>
      <c r="D18" s="139"/>
      <c r="E18" s="136">
        <f t="shared" si="0"/>
        <v>637.5</v>
      </c>
      <c r="F18" s="138">
        <f t="shared" si="6"/>
        <v>100</v>
      </c>
      <c r="G18" s="139"/>
      <c r="H18" s="136">
        <f t="shared" si="1"/>
        <v>1300</v>
      </c>
      <c r="I18" s="138">
        <f t="shared" si="7"/>
        <v>25</v>
      </c>
      <c r="J18" s="139"/>
      <c r="K18" s="136">
        <f t="shared" si="2"/>
        <v>625</v>
      </c>
      <c r="L18" s="138">
        <f t="shared" si="8"/>
        <v>20.2</v>
      </c>
      <c r="M18" s="133"/>
      <c r="N18" s="136">
        <f t="shared" si="3"/>
        <v>20.259999999999987</v>
      </c>
      <c r="O18" s="135">
        <f t="shared" si="9"/>
        <v>157.69999999999999</v>
      </c>
      <c r="P18" s="129"/>
      <c r="Q18" s="136">
        <f t="shared" si="4"/>
        <v>1357.6799999999998</v>
      </c>
      <c r="R18" s="125"/>
      <c r="S18" s="125"/>
    </row>
    <row r="19" spans="1:19" x14ac:dyDescent="0.25">
      <c r="A19" s="125"/>
      <c r="B19" s="137">
        <v>41183</v>
      </c>
      <c r="C19" s="138">
        <f t="shared" si="5"/>
        <v>37.5</v>
      </c>
      <c r="D19" s="139"/>
      <c r="E19" s="136">
        <f t="shared" si="0"/>
        <v>675</v>
      </c>
      <c r="F19" s="138">
        <f t="shared" si="6"/>
        <v>100</v>
      </c>
      <c r="G19" s="139"/>
      <c r="H19" s="136">
        <f t="shared" si="1"/>
        <v>1400</v>
      </c>
      <c r="I19" s="138">
        <f t="shared" si="7"/>
        <v>25</v>
      </c>
      <c r="J19" s="139"/>
      <c r="K19" s="136">
        <f t="shared" si="2"/>
        <v>650</v>
      </c>
      <c r="L19" s="138">
        <f t="shared" si="8"/>
        <v>20.2</v>
      </c>
      <c r="M19" s="133">
        <v>40.39</v>
      </c>
      <c r="N19" s="136">
        <f t="shared" si="3"/>
        <v>6.9999999999986073E-2</v>
      </c>
      <c r="O19" s="135">
        <f t="shared" si="9"/>
        <v>157.69999999999999</v>
      </c>
      <c r="P19" s="129"/>
      <c r="Q19" s="136">
        <f t="shared" si="4"/>
        <v>1474.9899999999998</v>
      </c>
      <c r="R19" s="125"/>
      <c r="S19" s="125"/>
    </row>
    <row r="20" spans="1:19" x14ac:dyDescent="0.25">
      <c r="A20" s="125"/>
      <c r="B20" s="137">
        <f t="shared" si="10"/>
        <v>41197</v>
      </c>
      <c r="C20" s="138">
        <f t="shared" si="5"/>
        <v>37.5</v>
      </c>
      <c r="D20" s="139"/>
      <c r="E20" s="136">
        <f t="shared" si="0"/>
        <v>712.5</v>
      </c>
      <c r="F20" s="138">
        <f t="shared" si="6"/>
        <v>100</v>
      </c>
      <c r="G20" s="139"/>
      <c r="H20" s="136">
        <f t="shared" si="1"/>
        <v>1500</v>
      </c>
      <c r="I20" s="138">
        <f t="shared" si="7"/>
        <v>25</v>
      </c>
      <c r="J20" s="139"/>
      <c r="K20" s="136">
        <f t="shared" si="2"/>
        <v>675</v>
      </c>
      <c r="L20" s="138">
        <f t="shared" si="8"/>
        <v>20.2</v>
      </c>
      <c r="M20" s="133"/>
      <c r="N20" s="136">
        <f t="shared" si="3"/>
        <v>20.269999999999985</v>
      </c>
      <c r="O20" s="135">
        <f t="shared" si="9"/>
        <v>157.69999999999999</v>
      </c>
      <c r="P20" s="129"/>
      <c r="Q20" s="136">
        <f t="shared" si="4"/>
        <v>1632.6899999999998</v>
      </c>
      <c r="R20" s="125"/>
      <c r="S20" s="125"/>
    </row>
    <row r="21" spans="1:19" x14ac:dyDescent="0.25">
      <c r="A21" s="125"/>
      <c r="B21" s="137">
        <v>41214</v>
      </c>
      <c r="C21" s="138">
        <f t="shared" si="5"/>
        <v>37.5</v>
      </c>
      <c r="D21" s="139"/>
      <c r="E21" s="136">
        <f t="shared" si="0"/>
        <v>750</v>
      </c>
      <c r="F21" s="138">
        <f t="shared" si="6"/>
        <v>100</v>
      </c>
      <c r="G21" s="139">
        <v>1200</v>
      </c>
      <c r="H21" s="136">
        <f t="shared" si="1"/>
        <v>400</v>
      </c>
      <c r="I21" s="138">
        <f t="shared" si="7"/>
        <v>25</v>
      </c>
      <c r="J21" s="139">
        <v>600</v>
      </c>
      <c r="K21" s="136">
        <f t="shared" si="2"/>
        <v>100</v>
      </c>
      <c r="L21" s="138">
        <f t="shared" si="8"/>
        <v>20.2</v>
      </c>
      <c r="M21" s="133">
        <v>40.39</v>
      </c>
      <c r="N21" s="136">
        <f t="shared" si="3"/>
        <v>7.9999999999984084E-2</v>
      </c>
      <c r="O21" s="135">
        <f t="shared" si="9"/>
        <v>157.69999999999999</v>
      </c>
      <c r="P21" s="129"/>
      <c r="Q21" s="136">
        <f t="shared" si="4"/>
        <v>549.99999999999989</v>
      </c>
      <c r="R21" s="125"/>
      <c r="S21" s="125"/>
    </row>
    <row r="22" spans="1:19" x14ac:dyDescent="0.25">
      <c r="A22" s="125"/>
      <c r="B22" s="137">
        <f t="shared" si="10"/>
        <v>41228</v>
      </c>
      <c r="C22" s="138">
        <f t="shared" si="5"/>
        <v>37.5</v>
      </c>
      <c r="D22" s="139"/>
      <c r="E22" s="136">
        <f t="shared" si="0"/>
        <v>787.5</v>
      </c>
      <c r="F22" s="138">
        <f t="shared" si="6"/>
        <v>100</v>
      </c>
      <c r="G22" s="139"/>
      <c r="H22" s="136">
        <f t="shared" si="1"/>
        <v>500</v>
      </c>
      <c r="I22" s="138">
        <f t="shared" si="7"/>
        <v>25</v>
      </c>
      <c r="J22" s="139"/>
      <c r="K22" s="136">
        <f t="shared" si="2"/>
        <v>125</v>
      </c>
      <c r="L22" s="138">
        <f t="shared" si="8"/>
        <v>20.2</v>
      </c>
      <c r="M22" s="133"/>
      <c r="N22" s="136">
        <f t="shared" si="3"/>
        <v>20.279999999999983</v>
      </c>
      <c r="O22" s="135">
        <f t="shared" si="9"/>
        <v>157.69999999999999</v>
      </c>
      <c r="P22" s="129"/>
      <c r="Q22" s="136">
        <f t="shared" si="4"/>
        <v>707.69999999999993</v>
      </c>
      <c r="R22" s="125"/>
      <c r="S22" s="125"/>
    </row>
    <row r="23" spans="1:19" x14ac:dyDescent="0.25">
      <c r="A23" s="125"/>
      <c r="B23" s="137">
        <v>41244</v>
      </c>
      <c r="C23" s="138">
        <f t="shared" si="5"/>
        <v>37.5</v>
      </c>
      <c r="D23" s="139"/>
      <c r="E23" s="136">
        <f t="shared" si="0"/>
        <v>825</v>
      </c>
      <c r="F23" s="138">
        <f t="shared" si="6"/>
        <v>100</v>
      </c>
      <c r="G23" s="139"/>
      <c r="H23" s="136">
        <f t="shared" si="1"/>
        <v>600</v>
      </c>
      <c r="I23" s="138">
        <f t="shared" si="7"/>
        <v>25</v>
      </c>
      <c r="J23" s="139"/>
      <c r="K23" s="136">
        <f t="shared" si="2"/>
        <v>150</v>
      </c>
      <c r="L23" s="138">
        <f t="shared" si="8"/>
        <v>20.2</v>
      </c>
      <c r="M23" s="133">
        <v>40.39</v>
      </c>
      <c r="N23" s="136">
        <f t="shared" si="3"/>
        <v>8.9999999999982094E-2</v>
      </c>
      <c r="O23" s="135">
        <f t="shared" si="9"/>
        <v>157.69999999999999</v>
      </c>
      <c r="P23" s="129"/>
      <c r="Q23" s="136">
        <f t="shared" si="4"/>
        <v>825.01</v>
      </c>
      <c r="R23" s="125"/>
      <c r="S23" s="125"/>
    </row>
    <row r="24" spans="1:19" x14ac:dyDescent="0.25">
      <c r="A24" s="125"/>
      <c r="B24" s="137">
        <f t="shared" si="10"/>
        <v>41258</v>
      </c>
      <c r="C24" s="138">
        <f t="shared" si="5"/>
        <v>37.5</v>
      </c>
      <c r="D24" s="139"/>
      <c r="E24" s="136">
        <f t="shared" si="0"/>
        <v>862.5</v>
      </c>
      <c r="F24" s="138">
        <f t="shared" si="6"/>
        <v>100</v>
      </c>
      <c r="G24" s="139"/>
      <c r="H24" s="136">
        <f t="shared" si="1"/>
        <v>700</v>
      </c>
      <c r="I24" s="138">
        <f t="shared" si="7"/>
        <v>25</v>
      </c>
      <c r="J24" s="139"/>
      <c r="K24" s="136">
        <f t="shared" si="2"/>
        <v>175</v>
      </c>
      <c r="L24" s="138">
        <f t="shared" si="8"/>
        <v>20.2</v>
      </c>
      <c r="M24" s="133"/>
      <c r="N24" s="136">
        <f t="shared" si="3"/>
        <v>20.289999999999981</v>
      </c>
      <c r="O24" s="135">
        <f t="shared" si="9"/>
        <v>157.69999999999999</v>
      </c>
      <c r="P24" s="129"/>
      <c r="Q24" s="136">
        <f t="shared" si="4"/>
        <v>982.71</v>
      </c>
      <c r="R24" s="125"/>
      <c r="S24" s="125"/>
    </row>
    <row r="25" spans="1:19" x14ac:dyDescent="0.25">
      <c r="A25" s="125"/>
      <c r="B25" s="137">
        <v>41275</v>
      </c>
      <c r="C25" s="138">
        <f t="shared" si="5"/>
        <v>37.5</v>
      </c>
      <c r="D25" s="139"/>
      <c r="E25" s="136">
        <f t="shared" si="0"/>
        <v>900</v>
      </c>
      <c r="F25" s="138">
        <f t="shared" si="6"/>
        <v>100</v>
      </c>
      <c r="G25" s="139"/>
      <c r="H25" s="136">
        <f t="shared" si="1"/>
        <v>800</v>
      </c>
      <c r="I25" s="138">
        <f t="shared" si="7"/>
        <v>25</v>
      </c>
      <c r="J25" s="139"/>
      <c r="K25" s="136">
        <f t="shared" si="2"/>
        <v>200</v>
      </c>
      <c r="L25" s="138">
        <f t="shared" si="8"/>
        <v>20.2</v>
      </c>
      <c r="M25" s="133">
        <v>40.39</v>
      </c>
      <c r="N25" s="136">
        <f t="shared" si="3"/>
        <v>9.9999999999980105E-2</v>
      </c>
      <c r="O25" s="135">
        <f t="shared" si="9"/>
        <v>157.69999999999999</v>
      </c>
      <c r="P25" s="129"/>
      <c r="Q25" s="136">
        <f t="shared" si="4"/>
        <v>1100.02</v>
      </c>
      <c r="R25" s="125"/>
      <c r="S25" s="125"/>
    </row>
    <row r="26" spans="1:19" x14ac:dyDescent="0.25">
      <c r="A26" s="125"/>
      <c r="B26" s="137">
        <f t="shared" si="10"/>
        <v>41289</v>
      </c>
      <c r="C26" s="138">
        <f t="shared" si="5"/>
        <v>37.5</v>
      </c>
      <c r="D26" s="139"/>
      <c r="E26" s="136">
        <f t="shared" si="0"/>
        <v>937.5</v>
      </c>
      <c r="F26" s="138">
        <f t="shared" si="6"/>
        <v>100</v>
      </c>
      <c r="G26" s="139"/>
      <c r="H26" s="136">
        <f t="shared" si="1"/>
        <v>900</v>
      </c>
      <c r="I26" s="138">
        <f t="shared" si="7"/>
        <v>25</v>
      </c>
      <c r="J26" s="139"/>
      <c r="K26" s="136">
        <f t="shared" si="2"/>
        <v>225</v>
      </c>
      <c r="L26" s="138">
        <f t="shared" si="8"/>
        <v>20.2</v>
      </c>
      <c r="M26" s="133"/>
      <c r="N26" s="136">
        <f t="shared" si="3"/>
        <v>20.299999999999979</v>
      </c>
      <c r="O26" s="135">
        <f t="shared" si="9"/>
        <v>157.69999999999999</v>
      </c>
      <c r="P26" s="129"/>
      <c r="Q26" s="136">
        <f t="shared" si="4"/>
        <v>1257.72</v>
      </c>
      <c r="R26" s="125"/>
      <c r="S26" s="125"/>
    </row>
    <row r="27" spans="1:19" x14ac:dyDescent="0.25">
      <c r="A27" s="125"/>
      <c r="B27" s="137">
        <v>41306</v>
      </c>
      <c r="C27" s="138">
        <f t="shared" si="5"/>
        <v>37.5</v>
      </c>
      <c r="D27" s="139"/>
      <c r="E27" s="136">
        <f t="shared" si="0"/>
        <v>975</v>
      </c>
      <c r="F27" s="138">
        <f t="shared" si="6"/>
        <v>100</v>
      </c>
      <c r="G27" s="139"/>
      <c r="H27" s="136">
        <f t="shared" si="1"/>
        <v>1000</v>
      </c>
      <c r="I27" s="138">
        <f t="shared" si="7"/>
        <v>25</v>
      </c>
      <c r="J27" s="139"/>
      <c r="K27" s="136">
        <f t="shared" si="2"/>
        <v>250</v>
      </c>
      <c r="L27" s="138">
        <f t="shared" si="8"/>
        <v>20.2</v>
      </c>
      <c r="M27" s="133">
        <v>40.39</v>
      </c>
      <c r="N27" s="136">
        <f t="shared" si="3"/>
        <v>0.10999999999997812</v>
      </c>
      <c r="O27" s="135">
        <f t="shared" si="9"/>
        <v>157.69999999999999</v>
      </c>
      <c r="P27" s="129"/>
      <c r="Q27" s="136">
        <f t="shared" si="4"/>
        <v>1375.03</v>
      </c>
      <c r="R27" s="125"/>
      <c r="S27" s="125"/>
    </row>
    <row r="28" spans="1:19" x14ac:dyDescent="0.25">
      <c r="A28" s="125"/>
      <c r="B28" s="137">
        <f t="shared" si="10"/>
        <v>41320</v>
      </c>
      <c r="C28" s="138">
        <f t="shared" si="5"/>
        <v>37.5</v>
      </c>
      <c r="D28" s="139"/>
      <c r="E28" s="136">
        <f t="shared" si="0"/>
        <v>1012.5</v>
      </c>
      <c r="F28" s="138">
        <f t="shared" si="6"/>
        <v>100</v>
      </c>
      <c r="G28" s="139"/>
      <c r="H28" s="136">
        <f t="shared" si="1"/>
        <v>1100</v>
      </c>
      <c r="I28" s="138">
        <f t="shared" si="7"/>
        <v>25</v>
      </c>
      <c r="J28" s="139"/>
      <c r="K28" s="136">
        <f t="shared" si="2"/>
        <v>275</v>
      </c>
      <c r="L28" s="138">
        <f t="shared" si="8"/>
        <v>20.2</v>
      </c>
      <c r="M28" s="133"/>
      <c r="N28" s="136">
        <f t="shared" si="3"/>
        <v>20.309999999999977</v>
      </c>
      <c r="O28" s="135">
        <f t="shared" si="9"/>
        <v>157.69999999999999</v>
      </c>
      <c r="P28" s="129"/>
      <c r="Q28" s="136">
        <f t="shared" si="4"/>
        <v>1532.73</v>
      </c>
      <c r="R28" s="125"/>
      <c r="S28" s="125"/>
    </row>
    <row r="29" spans="1:19" x14ac:dyDescent="0.25">
      <c r="A29" s="125"/>
      <c r="B29" s="137">
        <f t="shared" si="10"/>
        <v>41334</v>
      </c>
      <c r="C29" s="138">
        <f t="shared" si="5"/>
        <v>37.5</v>
      </c>
      <c r="D29" s="140">
        <v>900</v>
      </c>
      <c r="E29" s="136">
        <f t="shared" si="0"/>
        <v>150</v>
      </c>
      <c r="F29" s="138">
        <f t="shared" si="6"/>
        <v>100</v>
      </c>
      <c r="G29" s="139"/>
      <c r="H29" s="136">
        <f t="shared" si="1"/>
        <v>1200</v>
      </c>
      <c r="I29" s="138">
        <f t="shared" si="7"/>
        <v>25</v>
      </c>
      <c r="J29" s="139"/>
      <c r="K29" s="136">
        <f t="shared" si="2"/>
        <v>300</v>
      </c>
      <c r="L29" s="138">
        <f t="shared" si="8"/>
        <v>20.2</v>
      </c>
      <c r="M29" s="133">
        <v>40.39</v>
      </c>
      <c r="N29" s="136">
        <f t="shared" si="3"/>
        <v>0.11999999999997613</v>
      </c>
      <c r="O29" s="135">
        <f t="shared" si="9"/>
        <v>157.69999999999999</v>
      </c>
      <c r="P29" s="141"/>
      <c r="Q29" s="142">
        <f t="shared" si="4"/>
        <v>750.04000000000008</v>
      </c>
      <c r="R29" s="125"/>
      <c r="S29" s="125"/>
    </row>
    <row r="30" spans="1:19" x14ac:dyDescent="0.25">
      <c r="A30" s="125"/>
      <c r="B30" s="125"/>
      <c r="C30" s="129"/>
      <c r="D30" s="129"/>
      <c r="E30" s="129"/>
      <c r="F30" s="129"/>
      <c r="G30" s="129"/>
      <c r="H30" s="129"/>
      <c r="I30" s="129"/>
      <c r="J30" s="129"/>
      <c r="K30" s="129"/>
      <c r="L30" s="129"/>
      <c r="M30" s="129"/>
      <c r="N30" s="129"/>
      <c r="O30" s="129"/>
      <c r="P30" s="129"/>
      <c r="Q30" s="129"/>
      <c r="R30" s="125"/>
      <c r="S30" s="125"/>
    </row>
    <row r="31" spans="1:19" ht="18.75" thickBot="1" x14ac:dyDescent="0.3">
      <c r="A31" s="125"/>
      <c r="B31" s="215" t="s">
        <v>78</v>
      </c>
      <c r="C31" s="143">
        <f>SUM(C6:C29)</f>
        <v>900</v>
      </c>
      <c r="D31" s="249">
        <f>SUM(D6:D29)</f>
        <v>900</v>
      </c>
      <c r="E31" s="129"/>
      <c r="F31" s="143">
        <f>SUM(F6:F29)</f>
        <v>2400</v>
      </c>
      <c r="G31" s="249">
        <f>SUM(G6:G29)</f>
        <v>2400</v>
      </c>
      <c r="H31" s="129"/>
      <c r="I31" s="143">
        <f>SUM(I6:I29)</f>
        <v>600</v>
      </c>
      <c r="J31" s="249">
        <f>SUM(J6:J29)</f>
        <v>600</v>
      </c>
      <c r="K31" s="129"/>
      <c r="L31" s="143">
        <f>SUM(L6:L29)</f>
        <v>484.79999999999984</v>
      </c>
      <c r="M31" s="249">
        <f>SUM(M6:M29)</f>
        <v>484.67999999999989</v>
      </c>
      <c r="N31" s="129"/>
      <c r="O31" s="129"/>
      <c r="P31" s="129"/>
      <c r="Q31" s="129"/>
      <c r="R31" s="125"/>
      <c r="S31" s="125"/>
    </row>
    <row r="32" spans="1:19" ht="18.75" thickTop="1" x14ac:dyDescent="0.25">
      <c r="A32" s="125"/>
      <c r="B32" s="155"/>
      <c r="C32" s="129"/>
      <c r="D32" s="129"/>
      <c r="E32" s="129"/>
      <c r="F32" s="129"/>
      <c r="G32" s="129"/>
      <c r="H32" s="129"/>
      <c r="I32" s="129"/>
      <c r="J32" s="129"/>
      <c r="K32" s="129"/>
      <c r="L32" s="129"/>
      <c r="M32" s="129"/>
      <c r="N32" s="129"/>
      <c r="O32" s="129"/>
      <c r="P32" s="129"/>
      <c r="Q32" s="129"/>
      <c r="R32" s="125"/>
      <c r="S32" s="125"/>
    </row>
    <row r="33" spans="1:19" x14ac:dyDescent="0.25">
      <c r="A33" s="125"/>
      <c r="B33" s="208" t="s">
        <v>76</v>
      </c>
      <c r="C33" s="245" t="s">
        <v>21</v>
      </c>
      <c r="D33" s="245"/>
      <c r="E33" s="246">
        <f>MINA(E6:E29)</f>
        <v>150</v>
      </c>
      <c r="F33" s="245" t="s">
        <v>21</v>
      </c>
      <c r="G33" s="245"/>
      <c r="H33" s="246">
        <f>MINA(H6:H29)</f>
        <v>400</v>
      </c>
      <c r="I33" s="245" t="s">
        <v>21</v>
      </c>
      <c r="J33" s="245"/>
      <c r="K33" s="246">
        <f>MINA(K6:K29)</f>
        <v>100</v>
      </c>
      <c r="L33" s="245" t="s">
        <v>21</v>
      </c>
      <c r="M33" s="245"/>
      <c r="N33" s="246">
        <f>MINA(N6:N29)</f>
        <v>9.9999999999980105E-3</v>
      </c>
      <c r="O33" s="245" t="s">
        <v>21</v>
      </c>
      <c r="P33" s="245"/>
      <c r="Q33" s="246">
        <f>MINA(Q6:Q29)</f>
        <v>549.99999999999989</v>
      </c>
      <c r="R33" s="125"/>
      <c r="S33" s="125"/>
    </row>
    <row r="34" spans="1:19" x14ac:dyDescent="0.25">
      <c r="A34" s="125"/>
      <c r="B34" s="218" t="s">
        <v>77</v>
      </c>
      <c r="C34" s="247" t="s">
        <v>22</v>
      </c>
      <c r="D34" s="247"/>
      <c r="E34" s="248">
        <f>D31/6</f>
        <v>150</v>
      </c>
      <c r="F34" s="247" t="s">
        <v>22</v>
      </c>
      <c r="G34" s="247"/>
      <c r="H34" s="248">
        <f>G31/6</f>
        <v>400</v>
      </c>
      <c r="I34" s="247" t="s">
        <v>22</v>
      </c>
      <c r="J34" s="247"/>
      <c r="K34" s="248">
        <f>J31/6</f>
        <v>100</v>
      </c>
      <c r="L34" s="247" t="s">
        <v>22</v>
      </c>
      <c r="M34" s="247"/>
      <c r="N34" s="248">
        <v>0</v>
      </c>
      <c r="O34" s="247" t="s">
        <v>22</v>
      </c>
      <c r="P34" s="247"/>
      <c r="Q34" s="248">
        <f>E34+H34+N34</f>
        <v>550</v>
      </c>
      <c r="R34" s="125"/>
      <c r="S34" s="125"/>
    </row>
    <row r="35" spans="1:19" x14ac:dyDescent="0.25">
      <c r="A35" s="125"/>
      <c r="B35" s="125"/>
      <c r="C35" s="125"/>
      <c r="D35" s="125"/>
      <c r="E35" s="125"/>
      <c r="F35" s="125"/>
      <c r="G35" s="125"/>
      <c r="H35" s="125"/>
      <c r="I35" s="125"/>
      <c r="J35" s="125"/>
      <c r="K35" s="125"/>
      <c r="L35" s="125"/>
      <c r="M35" s="125"/>
      <c r="N35" s="125"/>
      <c r="O35" s="125"/>
      <c r="P35" s="125"/>
      <c r="Q35" s="125"/>
      <c r="R35" s="125"/>
      <c r="S35" s="125"/>
    </row>
    <row r="36" spans="1:19" x14ac:dyDescent="0.25">
      <c r="A36" s="125"/>
      <c r="B36" s="125"/>
      <c r="C36" s="125"/>
      <c r="D36" s="125">
        <f>900/24</f>
        <v>37.5</v>
      </c>
      <c r="E36" s="125"/>
      <c r="F36" s="125"/>
      <c r="G36" s="125"/>
      <c r="H36" s="125"/>
      <c r="I36" s="125"/>
      <c r="J36" s="125"/>
      <c r="K36" s="125"/>
      <c r="L36" s="125"/>
      <c r="M36" s="125"/>
      <c r="N36" s="125"/>
      <c r="O36" s="125"/>
      <c r="P36" s="125"/>
      <c r="Q36" s="125"/>
      <c r="R36" s="125"/>
      <c r="S36" s="125"/>
    </row>
  </sheetData>
  <mergeCells count="1">
    <mergeCell ref="A1:D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U33"/>
  <sheetViews>
    <sheetView zoomScaleNormal="100" workbookViewId="0">
      <selection activeCell="G6" sqref="G6:T6"/>
    </sheetView>
  </sheetViews>
  <sheetFormatPr defaultRowHeight="12.75" x14ac:dyDescent="0.25"/>
  <cols>
    <col min="1" max="1" width="3" style="144" customWidth="1"/>
    <col min="2" max="2" width="9.1796875" style="144" customWidth="1"/>
    <col min="3" max="3" width="7" style="144" customWidth="1"/>
    <col min="4" max="5" width="7.6328125" style="144" customWidth="1"/>
    <col min="6" max="6" width="6.1796875" style="144" customWidth="1"/>
    <col min="7" max="8" width="7.6328125" style="144" customWidth="1"/>
    <col min="9" max="9" width="5.90625" style="144" customWidth="1"/>
    <col min="10" max="10" width="6.1796875" style="144" customWidth="1"/>
    <col min="11" max="11" width="6.36328125" style="144" customWidth="1"/>
    <col min="12" max="14" width="7.6328125" style="144" customWidth="1"/>
    <col min="15" max="15" width="7.08984375" style="144" customWidth="1"/>
    <col min="16" max="16" width="7.6328125" style="144" customWidth="1"/>
    <col min="17" max="17" width="6.54296875" style="144" customWidth="1"/>
    <col min="18" max="18" width="7.6328125" style="144" customWidth="1"/>
    <col min="19" max="19" width="6.36328125" style="144" customWidth="1"/>
    <col min="20" max="20" width="7.6328125" style="144" customWidth="1"/>
    <col min="21" max="256" width="9.26953125" style="144"/>
    <col min="257" max="257" width="3" style="144" customWidth="1"/>
    <col min="258" max="258" width="9.1796875" style="144" customWidth="1"/>
    <col min="259" max="259" width="7" style="144" customWidth="1"/>
    <col min="260" max="261" width="7.6328125" style="144" customWidth="1"/>
    <col min="262" max="262" width="6.1796875" style="144" customWidth="1"/>
    <col min="263" max="264" width="7.6328125" style="144" customWidth="1"/>
    <col min="265" max="265" width="5.90625" style="144" customWidth="1"/>
    <col min="266" max="266" width="6.1796875" style="144" customWidth="1"/>
    <col min="267" max="267" width="6.36328125" style="144" customWidth="1"/>
    <col min="268" max="270" width="7.6328125" style="144" customWidth="1"/>
    <col min="271" max="271" width="7.08984375" style="144" customWidth="1"/>
    <col min="272" max="272" width="7.6328125" style="144" customWidth="1"/>
    <col min="273" max="273" width="6.54296875" style="144" customWidth="1"/>
    <col min="274" max="274" width="7.6328125" style="144" customWidth="1"/>
    <col min="275" max="275" width="6.36328125" style="144" customWidth="1"/>
    <col min="276" max="276" width="7.6328125" style="144" customWidth="1"/>
    <col min="277" max="512" width="9.26953125" style="144"/>
    <col min="513" max="513" width="3" style="144" customWidth="1"/>
    <col min="514" max="514" width="9.1796875" style="144" customWidth="1"/>
    <col min="515" max="515" width="7" style="144" customWidth="1"/>
    <col min="516" max="517" width="7.6328125" style="144" customWidth="1"/>
    <col min="518" max="518" width="6.1796875" style="144" customWidth="1"/>
    <col min="519" max="520" width="7.6328125" style="144" customWidth="1"/>
    <col min="521" max="521" width="5.90625" style="144" customWidth="1"/>
    <col min="522" max="522" width="6.1796875" style="144" customWidth="1"/>
    <col min="523" max="523" width="6.36328125" style="144" customWidth="1"/>
    <col min="524" max="526" width="7.6328125" style="144" customWidth="1"/>
    <col min="527" max="527" width="7.08984375" style="144" customWidth="1"/>
    <col min="528" max="528" width="7.6328125" style="144" customWidth="1"/>
    <col min="529" max="529" width="6.54296875" style="144" customWidth="1"/>
    <col min="530" max="530" width="7.6328125" style="144" customWidth="1"/>
    <col min="531" max="531" width="6.36328125" style="144" customWidth="1"/>
    <col min="532" max="532" width="7.6328125" style="144" customWidth="1"/>
    <col min="533" max="768" width="9.26953125" style="144"/>
    <col min="769" max="769" width="3" style="144" customWidth="1"/>
    <col min="770" max="770" width="9.1796875" style="144" customWidth="1"/>
    <col min="771" max="771" width="7" style="144" customWidth="1"/>
    <col min="772" max="773" width="7.6328125" style="144" customWidth="1"/>
    <col min="774" max="774" width="6.1796875" style="144" customWidth="1"/>
    <col min="775" max="776" width="7.6328125" style="144" customWidth="1"/>
    <col min="777" max="777" width="5.90625" style="144" customWidth="1"/>
    <col min="778" max="778" width="6.1796875" style="144" customWidth="1"/>
    <col min="779" max="779" width="6.36328125" style="144" customWidth="1"/>
    <col min="780" max="782" width="7.6328125" style="144" customWidth="1"/>
    <col min="783" max="783" width="7.08984375" style="144" customWidth="1"/>
    <col min="784" max="784" width="7.6328125" style="144" customWidth="1"/>
    <col min="785" max="785" width="6.54296875" style="144" customWidth="1"/>
    <col min="786" max="786" width="7.6328125" style="144" customWidth="1"/>
    <col min="787" max="787" width="6.36328125" style="144" customWidth="1"/>
    <col min="788" max="788" width="7.6328125" style="144" customWidth="1"/>
    <col min="789" max="1024" width="9.26953125" style="144"/>
    <col min="1025" max="1025" width="3" style="144" customWidth="1"/>
    <col min="1026" max="1026" width="9.1796875" style="144" customWidth="1"/>
    <col min="1027" max="1027" width="7" style="144" customWidth="1"/>
    <col min="1028" max="1029" width="7.6328125" style="144" customWidth="1"/>
    <col min="1030" max="1030" width="6.1796875" style="144" customWidth="1"/>
    <col min="1031" max="1032" width="7.6328125" style="144" customWidth="1"/>
    <col min="1033" max="1033" width="5.90625" style="144" customWidth="1"/>
    <col min="1034" max="1034" width="6.1796875" style="144" customWidth="1"/>
    <col min="1035" max="1035" width="6.36328125" style="144" customWidth="1"/>
    <col min="1036" max="1038" width="7.6328125" style="144" customWidth="1"/>
    <col min="1039" max="1039" width="7.08984375" style="144" customWidth="1"/>
    <col min="1040" max="1040" width="7.6328125" style="144" customWidth="1"/>
    <col min="1041" max="1041" width="6.54296875" style="144" customWidth="1"/>
    <col min="1042" max="1042" width="7.6328125" style="144" customWidth="1"/>
    <col min="1043" max="1043" width="6.36328125" style="144" customWidth="1"/>
    <col min="1044" max="1044" width="7.6328125" style="144" customWidth="1"/>
    <col min="1045" max="1280" width="9.26953125" style="144"/>
    <col min="1281" max="1281" width="3" style="144" customWidth="1"/>
    <col min="1282" max="1282" width="9.1796875" style="144" customWidth="1"/>
    <col min="1283" max="1283" width="7" style="144" customWidth="1"/>
    <col min="1284" max="1285" width="7.6328125" style="144" customWidth="1"/>
    <col min="1286" max="1286" width="6.1796875" style="144" customWidth="1"/>
    <col min="1287" max="1288" width="7.6328125" style="144" customWidth="1"/>
    <col min="1289" max="1289" width="5.90625" style="144" customWidth="1"/>
    <col min="1290" max="1290" width="6.1796875" style="144" customWidth="1"/>
    <col min="1291" max="1291" width="6.36328125" style="144" customWidth="1"/>
    <col min="1292" max="1294" width="7.6328125" style="144" customWidth="1"/>
    <col min="1295" max="1295" width="7.08984375" style="144" customWidth="1"/>
    <col min="1296" max="1296" width="7.6328125" style="144" customWidth="1"/>
    <col min="1297" max="1297" width="6.54296875" style="144" customWidth="1"/>
    <col min="1298" max="1298" width="7.6328125" style="144" customWidth="1"/>
    <col min="1299" max="1299" width="6.36328125" style="144" customWidth="1"/>
    <col min="1300" max="1300" width="7.6328125" style="144" customWidth="1"/>
    <col min="1301" max="1536" width="9.26953125" style="144"/>
    <col min="1537" max="1537" width="3" style="144" customWidth="1"/>
    <col min="1538" max="1538" width="9.1796875" style="144" customWidth="1"/>
    <col min="1539" max="1539" width="7" style="144" customWidth="1"/>
    <col min="1540" max="1541" width="7.6328125" style="144" customWidth="1"/>
    <col min="1542" max="1542" width="6.1796875" style="144" customWidth="1"/>
    <col min="1543" max="1544" width="7.6328125" style="144" customWidth="1"/>
    <col min="1545" max="1545" width="5.90625" style="144" customWidth="1"/>
    <col min="1546" max="1546" width="6.1796875" style="144" customWidth="1"/>
    <col min="1547" max="1547" width="6.36328125" style="144" customWidth="1"/>
    <col min="1548" max="1550" width="7.6328125" style="144" customWidth="1"/>
    <col min="1551" max="1551" width="7.08984375" style="144" customWidth="1"/>
    <col min="1552" max="1552" width="7.6328125" style="144" customWidth="1"/>
    <col min="1553" max="1553" width="6.54296875" style="144" customWidth="1"/>
    <col min="1554" max="1554" width="7.6328125" style="144" customWidth="1"/>
    <col min="1555" max="1555" width="6.36328125" style="144" customWidth="1"/>
    <col min="1556" max="1556" width="7.6328125" style="144" customWidth="1"/>
    <col min="1557" max="1792" width="9.26953125" style="144"/>
    <col min="1793" max="1793" width="3" style="144" customWidth="1"/>
    <col min="1794" max="1794" width="9.1796875" style="144" customWidth="1"/>
    <col min="1795" max="1795" width="7" style="144" customWidth="1"/>
    <col min="1796" max="1797" width="7.6328125" style="144" customWidth="1"/>
    <col min="1798" max="1798" width="6.1796875" style="144" customWidth="1"/>
    <col min="1799" max="1800" width="7.6328125" style="144" customWidth="1"/>
    <col min="1801" max="1801" width="5.90625" style="144" customWidth="1"/>
    <col min="1802" max="1802" width="6.1796875" style="144" customWidth="1"/>
    <col min="1803" max="1803" width="6.36328125" style="144" customWidth="1"/>
    <col min="1804" max="1806" width="7.6328125" style="144" customWidth="1"/>
    <col min="1807" max="1807" width="7.08984375" style="144" customWidth="1"/>
    <col min="1808" max="1808" width="7.6328125" style="144" customWidth="1"/>
    <col min="1809" max="1809" width="6.54296875" style="144" customWidth="1"/>
    <col min="1810" max="1810" width="7.6328125" style="144" customWidth="1"/>
    <col min="1811" max="1811" width="6.36328125" style="144" customWidth="1"/>
    <col min="1812" max="1812" width="7.6328125" style="144" customWidth="1"/>
    <col min="1813" max="2048" width="9.26953125" style="144"/>
    <col min="2049" max="2049" width="3" style="144" customWidth="1"/>
    <col min="2050" max="2050" width="9.1796875" style="144" customWidth="1"/>
    <col min="2051" max="2051" width="7" style="144" customWidth="1"/>
    <col min="2052" max="2053" width="7.6328125" style="144" customWidth="1"/>
    <col min="2054" max="2054" width="6.1796875" style="144" customWidth="1"/>
    <col min="2055" max="2056" width="7.6328125" style="144" customWidth="1"/>
    <col min="2057" max="2057" width="5.90625" style="144" customWidth="1"/>
    <col min="2058" max="2058" width="6.1796875" style="144" customWidth="1"/>
    <col min="2059" max="2059" width="6.36328125" style="144" customWidth="1"/>
    <col min="2060" max="2062" width="7.6328125" style="144" customWidth="1"/>
    <col min="2063" max="2063" width="7.08984375" style="144" customWidth="1"/>
    <col min="2064" max="2064" width="7.6328125" style="144" customWidth="1"/>
    <col min="2065" max="2065" width="6.54296875" style="144" customWidth="1"/>
    <col min="2066" max="2066" width="7.6328125" style="144" customWidth="1"/>
    <col min="2067" max="2067" width="6.36328125" style="144" customWidth="1"/>
    <col min="2068" max="2068" width="7.6328125" style="144" customWidth="1"/>
    <col min="2069" max="2304" width="9.26953125" style="144"/>
    <col min="2305" max="2305" width="3" style="144" customWidth="1"/>
    <col min="2306" max="2306" width="9.1796875" style="144" customWidth="1"/>
    <col min="2307" max="2307" width="7" style="144" customWidth="1"/>
    <col min="2308" max="2309" width="7.6328125" style="144" customWidth="1"/>
    <col min="2310" max="2310" width="6.1796875" style="144" customWidth="1"/>
    <col min="2311" max="2312" width="7.6328125" style="144" customWidth="1"/>
    <col min="2313" max="2313" width="5.90625" style="144" customWidth="1"/>
    <col min="2314" max="2314" width="6.1796875" style="144" customWidth="1"/>
    <col min="2315" max="2315" width="6.36328125" style="144" customWidth="1"/>
    <col min="2316" max="2318" width="7.6328125" style="144" customWidth="1"/>
    <col min="2319" max="2319" width="7.08984375" style="144" customWidth="1"/>
    <col min="2320" max="2320" width="7.6328125" style="144" customWidth="1"/>
    <col min="2321" max="2321" width="6.54296875" style="144" customWidth="1"/>
    <col min="2322" max="2322" width="7.6328125" style="144" customWidth="1"/>
    <col min="2323" max="2323" width="6.36328125" style="144" customWidth="1"/>
    <col min="2324" max="2324" width="7.6328125" style="144" customWidth="1"/>
    <col min="2325" max="2560" width="9.26953125" style="144"/>
    <col min="2561" max="2561" width="3" style="144" customWidth="1"/>
    <col min="2562" max="2562" width="9.1796875" style="144" customWidth="1"/>
    <col min="2563" max="2563" width="7" style="144" customWidth="1"/>
    <col min="2564" max="2565" width="7.6328125" style="144" customWidth="1"/>
    <col min="2566" max="2566" width="6.1796875" style="144" customWidth="1"/>
    <col min="2567" max="2568" width="7.6328125" style="144" customWidth="1"/>
    <col min="2569" max="2569" width="5.90625" style="144" customWidth="1"/>
    <col min="2570" max="2570" width="6.1796875" style="144" customWidth="1"/>
    <col min="2571" max="2571" width="6.36328125" style="144" customWidth="1"/>
    <col min="2572" max="2574" width="7.6328125" style="144" customWidth="1"/>
    <col min="2575" max="2575" width="7.08984375" style="144" customWidth="1"/>
    <col min="2576" max="2576" width="7.6328125" style="144" customWidth="1"/>
    <col min="2577" max="2577" width="6.54296875" style="144" customWidth="1"/>
    <col min="2578" max="2578" width="7.6328125" style="144" customWidth="1"/>
    <col min="2579" max="2579" width="6.36328125" style="144" customWidth="1"/>
    <col min="2580" max="2580" width="7.6328125" style="144" customWidth="1"/>
    <col min="2581" max="2816" width="9.26953125" style="144"/>
    <col min="2817" max="2817" width="3" style="144" customWidth="1"/>
    <col min="2818" max="2818" width="9.1796875" style="144" customWidth="1"/>
    <col min="2819" max="2819" width="7" style="144" customWidth="1"/>
    <col min="2820" max="2821" width="7.6328125" style="144" customWidth="1"/>
    <col min="2822" max="2822" width="6.1796875" style="144" customWidth="1"/>
    <col min="2823" max="2824" width="7.6328125" style="144" customWidth="1"/>
    <col min="2825" max="2825" width="5.90625" style="144" customWidth="1"/>
    <col min="2826" max="2826" width="6.1796875" style="144" customWidth="1"/>
    <col min="2827" max="2827" width="6.36328125" style="144" customWidth="1"/>
    <col min="2828" max="2830" width="7.6328125" style="144" customWidth="1"/>
    <col min="2831" max="2831" width="7.08984375" style="144" customWidth="1"/>
    <col min="2832" max="2832" width="7.6328125" style="144" customWidth="1"/>
    <col min="2833" max="2833" width="6.54296875" style="144" customWidth="1"/>
    <col min="2834" max="2834" width="7.6328125" style="144" customWidth="1"/>
    <col min="2835" max="2835" width="6.36328125" style="144" customWidth="1"/>
    <col min="2836" max="2836" width="7.6328125" style="144" customWidth="1"/>
    <col min="2837" max="3072" width="9.26953125" style="144"/>
    <col min="3073" max="3073" width="3" style="144" customWidth="1"/>
    <col min="3074" max="3074" width="9.1796875" style="144" customWidth="1"/>
    <col min="3075" max="3075" width="7" style="144" customWidth="1"/>
    <col min="3076" max="3077" width="7.6328125" style="144" customWidth="1"/>
    <col min="3078" max="3078" width="6.1796875" style="144" customWidth="1"/>
    <col min="3079" max="3080" width="7.6328125" style="144" customWidth="1"/>
    <col min="3081" max="3081" width="5.90625" style="144" customWidth="1"/>
    <col min="3082" max="3082" width="6.1796875" style="144" customWidth="1"/>
    <col min="3083" max="3083" width="6.36328125" style="144" customWidth="1"/>
    <col min="3084" max="3086" width="7.6328125" style="144" customWidth="1"/>
    <col min="3087" max="3087" width="7.08984375" style="144" customWidth="1"/>
    <col min="3088" max="3088" width="7.6328125" style="144" customWidth="1"/>
    <col min="3089" max="3089" width="6.54296875" style="144" customWidth="1"/>
    <col min="3090" max="3090" width="7.6328125" style="144" customWidth="1"/>
    <col min="3091" max="3091" width="6.36328125" style="144" customWidth="1"/>
    <col min="3092" max="3092" width="7.6328125" style="144" customWidth="1"/>
    <col min="3093" max="3328" width="9.26953125" style="144"/>
    <col min="3329" max="3329" width="3" style="144" customWidth="1"/>
    <col min="3330" max="3330" width="9.1796875" style="144" customWidth="1"/>
    <col min="3331" max="3331" width="7" style="144" customWidth="1"/>
    <col min="3332" max="3333" width="7.6328125" style="144" customWidth="1"/>
    <col min="3334" max="3334" width="6.1796875" style="144" customWidth="1"/>
    <col min="3335" max="3336" width="7.6328125" style="144" customWidth="1"/>
    <col min="3337" max="3337" width="5.90625" style="144" customWidth="1"/>
    <col min="3338" max="3338" width="6.1796875" style="144" customWidth="1"/>
    <col min="3339" max="3339" width="6.36328125" style="144" customWidth="1"/>
    <col min="3340" max="3342" width="7.6328125" style="144" customWidth="1"/>
    <col min="3343" max="3343" width="7.08984375" style="144" customWidth="1"/>
    <col min="3344" max="3344" width="7.6328125" style="144" customWidth="1"/>
    <col min="3345" max="3345" width="6.54296875" style="144" customWidth="1"/>
    <col min="3346" max="3346" width="7.6328125" style="144" customWidth="1"/>
    <col min="3347" max="3347" width="6.36328125" style="144" customWidth="1"/>
    <col min="3348" max="3348" width="7.6328125" style="144" customWidth="1"/>
    <col min="3349" max="3584" width="9.26953125" style="144"/>
    <col min="3585" max="3585" width="3" style="144" customWidth="1"/>
    <col min="3586" max="3586" width="9.1796875" style="144" customWidth="1"/>
    <col min="3587" max="3587" width="7" style="144" customWidth="1"/>
    <col min="3588" max="3589" width="7.6328125" style="144" customWidth="1"/>
    <col min="3590" max="3590" width="6.1796875" style="144" customWidth="1"/>
    <col min="3591" max="3592" width="7.6328125" style="144" customWidth="1"/>
    <col min="3593" max="3593" width="5.90625" style="144" customWidth="1"/>
    <col min="3594" max="3594" width="6.1796875" style="144" customWidth="1"/>
    <col min="3595" max="3595" width="6.36328125" style="144" customWidth="1"/>
    <col min="3596" max="3598" width="7.6328125" style="144" customWidth="1"/>
    <col min="3599" max="3599" width="7.08984375" style="144" customWidth="1"/>
    <col min="3600" max="3600" width="7.6328125" style="144" customWidth="1"/>
    <col min="3601" max="3601" width="6.54296875" style="144" customWidth="1"/>
    <col min="3602" max="3602" width="7.6328125" style="144" customWidth="1"/>
    <col min="3603" max="3603" width="6.36328125" style="144" customWidth="1"/>
    <col min="3604" max="3604" width="7.6328125" style="144" customWidth="1"/>
    <col min="3605" max="3840" width="9.26953125" style="144"/>
    <col min="3841" max="3841" width="3" style="144" customWidth="1"/>
    <col min="3842" max="3842" width="9.1796875" style="144" customWidth="1"/>
    <col min="3843" max="3843" width="7" style="144" customWidth="1"/>
    <col min="3844" max="3845" width="7.6328125" style="144" customWidth="1"/>
    <col min="3846" max="3846" width="6.1796875" style="144" customWidth="1"/>
    <col min="3847" max="3848" width="7.6328125" style="144" customWidth="1"/>
    <col min="3849" max="3849" width="5.90625" style="144" customWidth="1"/>
    <col min="3850" max="3850" width="6.1796875" style="144" customWidth="1"/>
    <col min="3851" max="3851" width="6.36328125" style="144" customWidth="1"/>
    <col min="3852" max="3854" width="7.6328125" style="144" customWidth="1"/>
    <col min="3855" max="3855" width="7.08984375" style="144" customWidth="1"/>
    <col min="3856" max="3856" width="7.6328125" style="144" customWidth="1"/>
    <col min="3857" max="3857" width="6.54296875" style="144" customWidth="1"/>
    <col min="3858" max="3858" width="7.6328125" style="144" customWidth="1"/>
    <col min="3859" max="3859" width="6.36328125" style="144" customWidth="1"/>
    <col min="3860" max="3860" width="7.6328125" style="144" customWidth="1"/>
    <col min="3861" max="4096" width="9.26953125" style="144"/>
    <col min="4097" max="4097" width="3" style="144" customWidth="1"/>
    <col min="4098" max="4098" width="9.1796875" style="144" customWidth="1"/>
    <col min="4099" max="4099" width="7" style="144" customWidth="1"/>
    <col min="4100" max="4101" width="7.6328125" style="144" customWidth="1"/>
    <col min="4102" max="4102" width="6.1796875" style="144" customWidth="1"/>
    <col min="4103" max="4104" width="7.6328125" style="144" customWidth="1"/>
    <col min="4105" max="4105" width="5.90625" style="144" customWidth="1"/>
    <col min="4106" max="4106" width="6.1796875" style="144" customWidth="1"/>
    <col min="4107" max="4107" width="6.36328125" style="144" customWidth="1"/>
    <col min="4108" max="4110" width="7.6328125" style="144" customWidth="1"/>
    <col min="4111" max="4111" width="7.08984375" style="144" customWidth="1"/>
    <col min="4112" max="4112" width="7.6328125" style="144" customWidth="1"/>
    <col min="4113" max="4113" width="6.54296875" style="144" customWidth="1"/>
    <col min="4114" max="4114" width="7.6328125" style="144" customWidth="1"/>
    <col min="4115" max="4115" width="6.36328125" style="144" customWidth="1"/>
    <col min="4116" max="4116" width="7.6328125" style="144" customWidth="1"/>
    <col min="4117" max="4352" width="9.26953125" style="144"/>
    <col min="4353" max="4353" width="3" style="144" customWidth="1"/>
    <col min="4354" max="4354" width="9.1796875" style="144" customWidth="1"/>
    <col min="4355" max="4355" width="7" style="144" customWidth="1"/>
    <col min="4356" max="4357" width="7.6328125" style="144" customWidth="1"/>
    <col min="4358" max="4358" width="6.1796875" style="144" customWidth="1"/>
    <col min="4359" max="4360" width="7.6328125" style="144" customWidth="1"/>
    <col min="4361" max="4361" width="5.90625" style="144" customWidth="1"/>
    <col min="4362" max="4362" width="6.1796875" style="144" customWidth="1"/>
    <col min="4363" max="4363" width="6.36328125" style="144" customWidth="1"/>
    <col min="4364" max="4366" width="7.6328125" style="144" customWidth="1"/>
    <col min="4367" max="4367" width="7.08984375" style="144" customWidth="1"/>
    <col min="4368" max="4368" width="7.6328125" style="144" customWidth="1"/>
    <col min="4369" max="4369" width="6.54296875" style="144" customWidth="1"/>
    <col min="4370" max="4370" width="7.6328125" style="144" customWidth="1"/>
    <col min="4371" max="4371" width="6.36328125" style="144" customWidth="1"/>
    <col min="4372" max="4372" width="7.6328125" style="144" customWidth="1"/>
    <col min="4373" max="4608" width="9.26953125" style="144"/>
    <col min="4609" max="4609" width="3" style="144" customWidth="1"/>
    <col min="4610" max="4610" width="9.1796875" style="144" customWidth="1"/>
    <col min="4611" max="4611" width="7" style="144" customWidth="1"/>
    <col min="4612" max="4613" width="7.6328125" style="144" customWidth="1"/>
    <col min="4614" max="4614" width="6.1796875" style="144" customWidth="1"/>
    <col min="4615" max="4616" width="7.6328125" style="144" customWidth="1"/>
    <col min="4617" max="4617" width="5.90625" style="144" customWidth="1"/>
    <col min="4618" max="4618" width="6.1796875" style="144" customWidth="1"/>
    <col min="4619" max="4619" width="6.36328125" style="144" customWidth="1"/>
    <col min="4620" max="4622" width="7.6328125" style="144" customWidth="1"/>
    <col min="4623" max="4623" width="7.08984375" style="144" customWidth="1"/>
    <col min="4624" max="4624" width="7.6328125" style="144" customWidth="1"/>
    <col min="4625" max="4625" width="6.54296875" style="144" customWidth="1"/>
    <col min="4626" max="4626" width="7.6328125" style="144" customWidth="1"/>
    <col min="4627" max="4627" width="6.36328125" style="144" customWidth="1"/>
    <col min="4628" max="4628" width="7.6328125" style="144" customWidth="1"/>
    <col min="4629" max="4864" width="9.26953125" style="144"/>
    <col min="4865" max="4865" width="3" style="144" customWidth="1"/>
    <col min="4866" max="4866" width="9.1796875" style="144" customWidth="1"/>
    <col min="4867" max="4867" width="7" style="144" customWidth="1"/>
    <col min="4868" max="4869" width="7.6328125" style="144" customWidth="1"/>
    <col min="4870" max="4870" width="6.1796875" style="144" customWidth="1"/>
    <col min="4871" max="4872" width="7.6328125" style="144" customWidth="1"/>
    <col min="4873" max="4873" width="5.90625" style="144" customWidth="1"/>
    <col min="4874" max="4874" width="6.1796875" style="144" customWidth="1"/>
    <col min="4875" max="4875" width="6.36328125" style="144" customWidth="1"/>
    <col min="4876" max="4878" width="7.6328125" style="144" customWidth="1"/>
    <col min="4879" max="4879" width="7.08984375" style="144" customWidth="1"/>
    <col min="4880" max="4880" width="7.6328125" style="144" customWidth="1"/>
    <col min="4881" max="4881" width="6.54296875" style="144" customWidth="1"/>
    <col min="4882" max="4882" width="7.6328125" style="144" customWidth="1"/>
    <col min="4883" max="4883" width="6.36328125" style="144" customWidth="1"/>
    <col min="4884" max="4884" width="7.6328125" style="144" customWidth="1"/>
    <col min="4885" max="5120" width="9.26953125" style="144"/>
    <col min="5121" max="5121" width="3" style="144" customWidth="1"/>
    <col min="5122" max="5122" width="9.1796875" style="144" customWidth="1"/>
    <col min="5123" max="5123" width="7" style="144" customWidth="1"/>
    <col min="5124" max="5125" width="7.6328125" style="144" customWidth="1"/>
    <col min="5126" max="5126" width="6.1796875" style="144" customWidth="1"/>
    <col min="5127" max="5128" width="7.6328125" style="144" customWidth="1"/>
    <col min="5129" max="5129" width="5.90625" style="144" customWidth="1"/>
    <col min="5130" max="5130" width="6.1796875" style="144" customWidth="1"/>
    <col min="5131" max="5131" width="6.36328125" style="144" customWidth="1"/>
    <col min="5132" max="5134" width="7.6328125" style="144" customWidth="1"/>
    <col min="5135" max="5135" width="7.08984375" style="144" customWidth="1"/>
    <col min="5136" max="5136" width="7.6328125" style="144" customWidth="1"/>
    <col min="5137" max="5137" width="6.54296875" style="144" customWidth="1"/>
    <col min="5138" max="5138" width="7.6328125" style="144" customWidth="1"/>
    <col min="5139" max="5139" width="6.36328125" style="144" customWidth="1"/>
    <col min="5140" max="5140" width="7.6328125" style="144" customWidth="1"/>
    <col min="5141" max="5376" width="9.26953125" style="144"/>
    <col min="5377" max="5377" width="3" style="144" customWidth="1"/>
    <col min="5378" max="5378" width="9.1796875" style="144" customWidth="1"/>
    <col min="5379" max="5379" width="7" style="144" customWidth="1"/>
    <col min="5380" max="5381" width="7.6328125" style="144" customWidth="1"/>
    <col min="5382" max="5382" width="6.1796875" style="144" customWidth="1"/>
    <col min="5383" max="5384" width="7.6328125" style="144" customWidth="1"/>
    <col min="5385" max="5385" width="5.90625" style="144" customWidth="1"/>
    <col min="5386" max="5386" width="6.1796875" style="144" customWidth="1"/>
    <col min="5387" max="5387" width="6.36328125" style="144" customWidth="1"/>
    <col min="5388" max="5390" width="7.6328125" style="144" customWidth="1"/>
    <col min="5391" max="5391" width="7.08984375" style="144" customWidth="1"/>
    <col min="5392" max="5392" width="7.6328125" style="144" customWidth="1"/>
    <col min="5393" max="5393" width="6.54296875" style="144" customWidth="1"/>
    <col min="5394" max="5394" width="7.6328125" style="144" customWidth="1"/>
    <col min="5395" max="5395" width="6.36328125" style="144" customWidth="1"/>
    <col min="5396" max="5396" width="7.6328125" style="144" customWidth="1"/>
    <col min="5397" max="5632" width="9.26953125" style="144"/>
    <col min="5633" max="5633" width="3" style="144" customWidth="1"/>
    <col min="5634" max="5634" width="9.1796875" style="144" customWidth="1"/>
    <col min="5635" max="5635" width="7" style="144" customWidth="1"/>
    <col min="5636" max="5637" width="7.6328125" style="144" customWidth="1"/>
    <col min="5638" max="5638" width="6.1796875" style="144" customWidth="1"/>
    <col min="5639" max="5640" width="7.6328125" style="144" customWidth="1"/>
    <col min="5641" max="5641" width="5.90625" style="144" customWidth="1"/>
    <col min="5642" max="5642" width="6.1796875" style="144" customWidth="1"/>
    <col min="5643" max="5643" width="6.36328125" style="144" customWidth="1"/>
    <col min="5644" max="5646" width="7.6328125" style="144" customWidth="1"/>
    <col min="5647" max="5647" width="7.08984375" style="144" customWidth="1"/>
    <col min="5648" max="5648" width="7.6328125" style="144" customWidth="1"/>
    <col min="5649" max="5649" width="6.54296875" style="144" customWidth="1"/>
    <col min="5650" max="5650" width="7.6328125" style="144" customWidth="1"/>
    <col min="5651" max="5651" width="6.36328125" style="144" customWidth="1"/>
    <col min="5652" max="5652" width="7.6328125" style="144" customWidth="1"/>
    <col min="5653" max="5888" width="9.26953125" style="144"/>
    <col min="5889" max="5889" width="3" style="144" customWidth="1"/>
    <col min="5890" max="5890" width="9.1796875" style="144" customWidth="1"/>
    <col min="5891" max="5891" width="7" style="144" customWidth="1"/>
    <col min="5892" max="5893" width="7.6328125" style="144" customWidth="1"/>
    <col min="5894" max="5894" width="6.1796875" style="144" customWidth="1"/>
    <col min="5895" max="5896" width="7.6328125" style="144" customWidth="1"/>
    <col min="5897" max="5897" width="5.90625" style="144" customWidth="1"/>
    <col min="5898" max="5898" width="6.1796875" style="144" customWidth="1"/>
    <col min="5899" max="5899" width="6.36328125" style="144" customWidth="1"/>
    <col min="5900" max="5902" width="7.6328125" style="144" customWidth="1"/>
    <col min="5903" max="5903" width="7.08984375" style="144" customWidth="1"/>
    <col min="5904" max="5904" width="7.6328125" style="144" customWidth="1"/>
    <col min="5905" max="5905" width="6.54296875" style="144" customWidth="1"/>
    <col min="5906" max="5906" width="7.6328125" style="144" customWidth="1"/>
    <col min="5907" max="5907" width="6.36328125" style="144" customWidth="1"/>
    <col min="5908" max="5908" width="7.6328125" style="144" customWidth="1"/>
    <col min="5909" max="6144" width="9.26953125" style="144"/>
    <col min="6145" max="6145" width="3" style="144" customWidth="1"/>
    <col min="6146" max="6146" width="9.1796875" style="144" customWidth="1"/>
    <col min="6147" max="6147" width="7" style="144" customWidth="1"/>
    <col min="6148" max="6149" width="7.6328125" style="144" customWidth="1"/>
    <col min="6150" max="6150" width="6.1796875" style="144" customWidth="1"/>
    <col min="6151" max="6152" width="7.6328125" style="144" customWidth="1"/>
    <col min="6153" max="6153" width="5.90625" style="144" customWidth="1"/>
    <col min="6154" max="6154" width="6.1796875" style="144" customWidth="1"/>
    <col min="6155" max="6155" width="6.36328125" style="144" customWidth="1"/>
    <col min="6156" max="6158" width="7.6328125" style="144" customWidth="1"/>
    <col min="6159" max="6159" width="7.08984375" style="144" customWidth="1"/>
    <col min="6160" max="6160" width="7.6328125" style="144" customWidth="1"/>
    <col min="6161" max="6161" width="6.54296875" style="144" customWidth="1"/>
    <col min="6162" max="6162" width="7.6328125" style="144" customWidth="1"/>
    <col min="6163" max="6163" width="6.36328125" style="144" customWidth="1"/>
    <col min="6164" max="6164" width="7.6328125" style="144" customWidth="1"/>
    <col min="6165" max="6400" width="9.26953125" style="144"/>
    <col min="6401" max="6401" width="3" style="144" customWidth="1"/>
    <col min="6402" max="6402" width="9.1796875" style="144" customWidth="1"/>
    <col min="6403" max="6403" width="7" style="144" customWidth="1"/>
    <col min="6404" max="6405" width="7.6328125" style="144" customWidth="1"/>
    <col min="6406" max="6406" width="6.1796875" style="144" customWidth="1"/>
    <col min="6407" max="6408" width="7.6328125" style="144" customWidth="1"/>
    <col min="6409" max="6409" width="5.90625" style="144" customWidth="1"/>
    <col min="6410" max="6410" width="6.1796875" style="144" customWidth="1"/>
    <col min="6411" max="6411" width="6.36328125" style="144" customWidth="1"/>
    <col min="6412" max="6414" width="7.6328125" style="144" customWidth="1"/>
    <col min="6415" max="6415" width="7.08984375" style="144" customWidth="1"/>
    <col min="6416" max="6416" width="7.6328125" style="144" customWidth="1"/>
    <col min="6417" max="6417" width="6.54296875" style="144" customWidth="1"/>
    <col min="6418" max="6418" width="7.6328125" style="144" customWidth="1"/>
    <col min="6419" max="6419" width="6.36328125" style="144" customWidth="1"/>
    <col min="6420" max="6420" width="7.6328125" style="144" customWidth="1"/>
    <col min="6421" max="6656" width="9.26953125" style="144"/>
    <col min="6657" max="6657" width="3" style="144" customWidth="1"/>
    <col min="6658" max="6658" width="9.1796875" style="144" customWidth="1"/>
    <col min="6659" max="6659" width="7" style="144" customWidth="1"/>
    <col min="6660" max="6661" width="7.6328125" style="144" customWidth="1"/>
    <col min="6662" max="6662" width="6.1796875" style="144" customWidth="1"/>
    <col min="6663" max="6664" width="7.6328125" style="144" customWidth="1"/>
    <col min="6665" max="6665" width="5.90625" style="144" customWidth="1"/>
    <col min="6666" max="6666" width="6.1796875" style="144" customWidth="1"/>
    <col min="6667" max="6667" width="6.36328125" style="144" customWidth="1"/>
    <col min="6668" max="6670" width="7.6328125" style="144" customWidth="1"/>
    <col min="6671" max="6671" width="7.08984375" style="144" customWidth="1"/>
    <col min="6672" max="6672" width="7.6328125" style="144" customWidth="1"/>
    <col min="6673" max="6673" width="6.54296875" style="144" customWidth="1"/>
    <col min="6674" max="6674" width="7.6328125" style="144" customWidth="1"/>
    <col min="6675" max="6675" width="6.36328125" style="144" customWidth="1"/>
    <col min="6676" max="6676" width="7.6328125" style="144" customWidth="1"/>
    <col min="6677" max="6912" width="9.26953125" style="144"/>
    <col min="6913" max="6913" width="3" style="144" customWidth="1"/>
    <col min="6914" max="6914" width="9.1796875" style="144" customWidth="1"/>
    <col min="6915" max="6915" width="7" style="144" customWidth="1"/>
    <col min="6916" max="6917" width="7.6328125" style="144" customWidth="1"/>
    <col min="6918" max="6918" width="6.1796875" style="144" customWidth="1"/>
    <col min="6919" max="6920" width="7.6328125" style="144" customWidth="1"/>
    <col min="6921" max="6921" width="5.90625" style="144" customWidth="1"/>
    <col min="6922" max="6922" width="6.1796875" style="144" customWidth="1"/>
    <col min="6923" max="6923" width="6.36328125" style="144" customWidth="1"/>
    <col min="6924" max="6926" width="7.6328125" style="144" customWidth="1"/>
    <col min="6927" max="6927" width="7.08984375" style="144" customWidth="1"/>
    <col min="6928" max="6928" width="7.6328125" style="144" customWidth="1"/>
    <col min="6929" max="6929" width="6.54296875" style="144" customWidth="1"/>
    <col min="6930" max="6930" width="7.6328125" style="144" customWidth="1"/>
    <col min="6931" max="6931" width="6.36328125" style="144" customWidth="1"/>
    <col min="6932" max="6932" width="7.6328125" style="144" customWidth="1"/>
    <col min="6933" max="7168" width="9.26953125" style="144"/>
    <col min="7169" max="7169" width="3" style="144" customWidth="1"/>
    <col min="7170" max="7170" width="9.1796875" style="144" customWidth="1"/>
    <col min="7171" max="7171" width="7" style="144" customWidth="1"/>
    <col min="7172" max="7173" width="7.6328125" style="144" customWidth="1"/>
    <col min="7174" max="7174" width="6.1796875" style="144" customWidth="1"/>
    <col min="7175" max="7176" width="7.6328125" style="144" customWidth="1"/>
    <col min="7177" max="7177" width="5.90625" style="144" customWidth="1"/>
    <col min="7178" max="7178" width="6.1796875" style="144" customWidth="1"/>
    <col min="7179" max="7179" width="6.36328125" style="144" customWidth="1"/>
    <col min="7180" max="7182" width="7.6328125" style="144" customWidth="1"/>
    <col min="7183" max="7183" width="7.08984375" style="144" customWidth="1"/>
    <col min="7184" max="7184" width="7.6328125" style="144" customWidth="1"/>
    <col min="7185" max="7185" width="6.54296875" style="144" customWidth="1"/>
    <col min="7186" max="7186" width="7.6328125" style="144" customWidth="1"/>
    <col min="7187" max="7187" width="6.36328125" style="144" customWidth="1"/>
    <col min="7188" max="7188" width="7.6328125" style="144" customWidth="1"/>
    <col min="7189" max="7424" width="9.26953125" style="144"/>
    <col min="7425" max="7425" width="3" style="144" customWidth="1"/>
    <col min="7426" max="7426" width="9.1796875" style="144" customWidth="1"/>
    <col min="7427" max="7427" width="7" style="144" customWidth="1"/>
    <col min="7428" max="7429" width="7.6328125" style="144" customWidth="1"/>
    <col min="7430" max="7430" width="6.1796875" style="144" customWidth="1"/>
    <col min="7431" max="7432" width="7.6328125" style="144" customWidth="1"/>
    <col min="7433" max="7433" width="5.90625" style="144" customWidth="1"/>
    <col min="7434" max="7434" width="6.1796875" style="144" customWidth="1"/>
    <col min="7435" max="7435" width="6.36328125" style="144" customWidth="1"/>
    <col min="7436" max="7438" width="7.6328125" style="144" customWidth="1"/>
    <col min="7439" max="7439" width="7.08984375" style="144" customWidth="1"/>
    <col min="7440" max="7440" width="7.6328125" style="144" customWidth="1"/>
    <col min="7441" max="7441" width="6.54296875" style="144" customWidth="1"/>
    <col min="7442" max="7442" width="7.6328125" style="144" customWidth="1"/>
    <col min="7443" max="7443" width="6.36328125" style="144" customWidth="1"/>
    <col min="7444" max="7444" width="7.6328125" style="144" customWidth="1"/>
    <col min="7445" max="7680" width="9.26953125" style="144"/>
    <col min="7681" max="7681" width="3" style="144" customWidth="1"/>
    <col min="7682" max="7682" width="9.1796875" style="144" customWidth="1"/>
    <col min="7683" max="7683" width="7" style="144" customWidth="1"/>
    <col min="7684" max="7685" width="7.6328125" style="144" customWidth="1"/>
    <col min="7686" max="7686" width="6.1796875" style="144" customWidth="1"/>
    <col min="7687" max="7688" width="7.6328125" style="144" customWidth="1"/>
    <col min="7689" max="7689" width="5.90625" style="144" customWidth="1"/>
    <col min="7690" max="7690" width="6.1796875" style="144" customWidth="1"/>
    <col min="7691" max="7691" width="6.36328125" style="144" customWidth="1"/>
    <col min="7692" max="7694" width="7.6328125" style="144" customWidth="1"/>
    <col min="7695" max="7695" width="7.08984375" style="144" customWidth="1"/>
    <col min="7696" max="7696" width="7.6328125" style="144" customWidth="1"/>
    <col min="7697" max="7697" width="6.54296875" style="144" customWidth="1"/>
    <col min="7698" max="7698" width="7.6328125" style="144" customWidth="1"/>
    <col min="7699" max="7699" width="6.36328125" style="144" customWidth="1"/>
    <col min="7700" max="7700" width="7.6328125" style="144" customWidth="1"/>
    <col min="7701" max="7936" width="9.26953125" style="144"/>
    <col min="7937" max="7937" width="3" style="144" customWidth="1"/>
    <col min="7938" max="7938" width="9.1796875" style="144" customWidth="1"/>
    <col min="7939" max="7939" width="7" style="144" customWidth="1"/>
    <col min="7940" max="7941" width="7.6328125" style="144" customWidth="1"/>
    <col min="7942" max="7942" width="6.1796875" style="144" customWidth="1"/>
    <col min="7943" max="7944" width="7.6328125" style="144" customWidth="1"/>
    <col min="7945" max="7945" width="5.90625" style="144" customWidth="1"/>
    <col min="7946" max="7946" width="6.1796875" style="144" customWidth="1"/>
    <col min="7947" max="7947" width="6.36328125" style="144" customWidth="1"/>
    <col min="7948" max="7950" width="7.6328125" style="144" customWidth="1"/>
    <col min="7951" max="7951" width="7.08984375" style="144" customWidth="1"/>
    <col min="7952" max="7952" width="7.6328125" style="144" customWidth="1"/>
    <col min="7953" max="7953" width="6.54296875" style="144" customWidth="1"/>
    <col min="7954" max="7954" width="7.6328125" style="144" customWidth="1"/>
    <col min="7955" max="7955" width="6.36328125" style="144" customWidth="1"/>
    <col min="7956" max="7956" width="7.6328125" style="144" customWidth="1"/>
    <col min="7957" max="8192" width="9.26953125" style="144"/>
    <col min="8193" max="8193" width="3" style="144" customWidth="1"/>
    <col min="8194" max="8194" width="9.1796875" style="144" customWidth="1"/>
    <col min="8195" max="8195" width="7" style="144" customWidth="1"/>
    <col min="8196" max="8197" width="7.6328125" style="144" customWidth="1"/>
    <col min="8198" max="8198" width="6.1796875" style="144" customWidth="1"/>
    <col min="8199" max="8200" width="7.6328125" style="144" customWidth="1"/>
    <col min="8201" max="8201" width="5.90625" style="144" customWidth="1"/>
    <col min="8202" max="8202" width="6.1796875" style="144" customWidth="1"/>
    <col min="8203" max="8203" width="6.36328125" style="144" customWidth="1"/>
    <col min="8204" max="8206" width="7.6328125" style="144" customWidth="1"/>
    <col min="8207" max="8207" width="7.08984375" style="144" customWidth="1"/>
    <col min="8208" max="8208" width="7.6328125" style="144" customWidth="1"/>
    <col min="8209" max="8209" width="6.54296875" style="144" customWidth="1"/>
    <col min="8210" max="8210" width="7.6328125" style="144" customWidth="1"/>
    <col min="8211" max="8211" width="6.36328125" style="144" customWidth="1"/>
    <col min="8212" max="8212" width="7.6328125" style="144" customWidth="1"/>
    <col min="8213" max="8448" width="9.26953125" style="144"/>
    <col min="8449" max="8449" width="3" style="144" customWidth="1"/>
    <col min="8450" max="8450" width="9.1796875" style="144" customWidth="1"/>
    <col min="8451" max="8451" width="7" style="144" customWidth="1"/>
    <col min="8452" max="8453" width="7.6328125" style="144" customWidth="1"/>
    <col min="8454" max="8454" width="6.1796875" style="144" customWidth="1"/>
    <col min="8455" max="8456" width="7.6328125" style="144" customWidth="1"/>
    <col min="8457" max="8457" width="5.90625" style="144" customWidth="1"/>
    <col min="8458" max="8458" width="6.1796875" style="144" customWidth="1"/>
    <col min="8459" max="8459" width="6.36328125" style="144" customWidth="1"/>
    <col min="8460" max="8462" width="7.6328125" style="144" customWidth="1"/>
    <col min="8463" max="8463" width="7.08984375" style="144" customWidth="1"/>
    <col min="8464" max="8464" width="7.6328125" style="144" customWidth="1"/>
    <col min="8465" max="8465" width="6.54296875" style="144" customWidth="1"/>
    <col min="8466" max="8466" width="7.6328125" style="144" customWidth="1"/>
    <col min="8467" max="8467" width="6.36328125" style="144" customWidth="1"/>
    <col min="8468" max="8468" width="7.6328125" style="144" customWidth="1"/>
    <col min="8469" max="8704" width="9.26953125" style="144"/>
    <col min="8705" max="8705" width="3" style="144" customWidth="1"/>
    <col min="8706" max="8706" width="9.1796875" style="144" customWidth="1"/>
    <col min="8707" max="8707" width="7" style="144" customWidth="1"/>
    <col min="8708" max="8709" width="7.6328125" style="144" customWidth="1"/>
    <col min="8710" max="8710" width="6.1796875" style="144" customWidth="1"/>
    <col min="8711" max="8712" width="7.6328125" style="144" customWidth="1"/>
    <col min="8713" max="8713" width="5.90625" style="144" customWidth="1"/>
    <col min="8714" max="8714" width="6.1796875" style="144" customWidth="1"/>
    <col min="8715" max="8715" width="6.36328125" style="144" customWidth="1"/>
    <col min="8716" max="8718" width="7.6328125" style="144" customWidth="1"/>
    <col min="8719" max="8719" width="7.08984375" style="144" customWidth="1"/>
    <col min="8720" max="8720" width="7.6328125" style="144" customWidth="1"/>
    <col min="8721" max="8721" width="6.54296875" style="144" customWidth="1"/>
    <col min="8722" max="8722" width="7.6328125" style="144" customWidth="1"/>
    <col min="8723" max="8723" width="6.36328125" style="144" customWidth="1"/>
    <col min="8724" max="8724" width="7.6328125" style="144" customWidth="1"/>
    <col min="8725" max="8960" width="9.26953125" style="144"/>
    <col min="8961" max="8961" width="3" style="144" customWidth="1"/>
    <col min="8962" max="8962" width="9.1796875" style="144" customWidth="1"/>
    <col min="8963" max="8963" width="7" style="144" customWidth="1"/>
    <col min="8964" max="8965" width="7.6328125" style="144" customWidth="1"/>
    <col min="8966" max="8966" width="6.1796875" style="144" customWidth="1"/>
    <col min="8967" max="8968" width="7.6328125" style="144" customWidth="1"/>
    <col min="8969" max="8969" width="5.90625" style="144" customWidth="1"/>
    <col min="8970" max="8970" width="6.1796875" style="144" customWidth="1"/>
    <col min="8971" max="8971" width="6.36328125" style="144" customWidth="1"/>
    <col min="8972" max="8974" width="7.6328125" style="144" customWidth="1"/>
    <col min="8975" max="8975" width="7.08984375" style="144" customWidth="1"/>
    <col min="8976" max="8976" width="7.6328125" style="144" customWidth="1"/>
    <col min="8977" max="8977" width="6.54296875" style="144" customWidth="1"/>
    <col min="8978" max="8978" width="7.6328125" style="144" customWidth="1"/>
    <col min="8979" max="8979" width="6.36328125" style="144" customWidth="1"/>
    <col min="8980" max="8980" width="7.6328125" style="144" customWidth="1"/>
    <col min="8981" max="9216" width="9.26953125" style="144"/>
    <col min="9217" max="9217" width="3" style="144" customWidth="1"/>
    <col min="9218" max="9218" width="9.1796875" style="144" customWidth="1"/>
    <col min="9219" max="9219" width="7" style="144" customWidth="1"/>
    <col min="9220" max="9221" width="7.6328125" style="144" customWidth="1"/>
    <col min="9222" max="9222" width="6.1796875" style="144" customWidth="1"/>
    <col min="9223" max="9224" width="7.6328125" style="144" customWidth="1"/>
    <col min="9225" max="9225" width="5.90625" style="144" customWidth="1"/>
    <col min="9226" max="9226" width="6.1796875" style="144" customWidth="1"/>
    <col min="9227" max="9227" width="6.36328125" style="144" customWidth="1"/>
    <col min="9228" max="9230" width="7.6328125" style="144" customWidth="1"/>
    <col min="9231" max="9231" width="7.08984375" style="144" customWidth="1"/>
    <col min="9232" max="9232" width="7.6328125" style="144" customWidth="1"/>
    <col min="9233" max="9233" width="6.54296875" style="144" customWidth="1"/>
    <col min="9234" max="9234" width="7.6328125" style="144" customWidth="1"/>
    <col min="9235" max="9235" width="6.36328125" style="144" customWidth="1"/>
    <col min="9236" max="9236" width="7.6328125" style="144" customWidth="1"/>
    <col min="9237" max="9472" width="9.26953125" style="144"/>
    <col min="9473" max="9473" width="3" style="144" customWidth="1"/>
    <col min="9474" max="9474" width="9.1796875" style="144" customWidth="1"/>
    <col min="9475" max="9475" width="7" style="144" customWidth="1"/>
    <col min="9476" max="9477" width="7.6328125" style="144" customWidth="1"/>
    <col min="9478" max="9478" width="6.1796875" style="144" customWidth="1"/>
    <col min="9479" max="9480" width="7.6328125" style="144" customWidth="1"/>
    <col min="9481" max="9481" width="5.90625" style="144" customWidth="1"/>
    <col min="9482" max="9482" width="6.1796875" style="144" customWidth="1"/>
    <col min="9483" max="9483" width="6.36328125" style="144" customWidth="1"/>
    <col min="9484" max="9486" width="7.6328125" style="144" customWidth="1"/>
    <col min="9487" max="9487" width="7.08984375" style="144" customWidth="1"/>
    <col min="9488" max="9488" width="7.6328125" style="144" customWidth="1"/>
    <col min="9489" max="9489" width="6.54296875" style="144" customWidth="1"/>
    <col min="9490" max="9490" width="7.6328125" style="144" customWidth="1"/>
    <col min="9491" max="9491" width="6.36328125" style="144" customWidth="1"/>
    <col min="9492" max="9492" width="7.6328125" style="144" customWidth="1"/>
    <col min="9493" max="9728" width="9.26953125" style="144"/>
    <col min="9729" max="9729" width="3" style="144" customWidth="1"/>
    <col min="9730" max="9730" width="9.1796875" style="144" customWidth="1"/>
    <col min="9731" max="9731" width="7" style="144" customWidth="1"/>
    <col min="9732" max="9733" width="7.6328125" style="144" customWidth="1"/>
    <col min="9734" max="9734" width="6.1796875" style="144" customWidth="1"/>
    <col min="9735" max="9736" width="7.6328125" style="144" customWidth="1"/>
    <col min="9737" max="9737" width="5.90625" style="144" customWidth="1"/>
    <col min="9738" max="9738" width="6.1796875" style="144" customWidth="1"/>
    <col min="9739" max="9739" width="6.36328125" style="144" customWidth="1"/>
    <col min="9740" max="9742" width="7.6328125" style="144" customWidth="1"/>
    <col min="9743" max="9743" width="7.08984375" style="144" customWidth="1"/>
    <col min="9744" max="9744" width="7.6328125" style="144" customWidth="1"/>
    <col min="9745" max="9745" width="6.54296875" style="144" customWidth="1"/>
    <col min="9746" max="9746" width="7.6328125" style="144" customWidth="1"/>
    <col min="9747" max="9747" width="6.36328125" style="144" customWidth="1"/>
    <col min="9748" max="9748" width="7.6328125" style="144" customWidth="1"/>
    <col min="9749" max="9984" width="9.26953125" style="144"/>
    <col min="9985" max="9985" width="3" style="144" customWidth="1"/>
    <col min="9986" max="9986" width="9.1796875" style="144" customWidth="1"/>
    <col min="9987" max="9987" width="7" style="144" customWidth="1"/>
    <col min="9988" max="9989" width="7.6328125" style="144" customWidth="1"/>
    <col min="9990" max="9990" width="6.1796875" style="144" customWidth="1"/>
    <col min="9991" max="9992" width="7.6328125" style="144" customWidth="1"/>
    <col min="9993" max="9993" width="5.90625" style="144" customWidth="1"/>
    <col min="9994" max="9994" width="6.1796875" style="144" customWidth="1"/>
    <col min="9995" max="9995" width="6.36328125" style="144" customWidth="1"/>
    <col min="9996" max="9998" width="7.6328125" style="144" customWidth="1"/>
    <col min="9999" max="9999" width="7.08984375" style="144" customWidth="1"/>
    <col min="10000" max="10000" width="7.6328125" style="144" customWidth="1"/>
    <col min="10001" max="10001" width="6.54296875" style="144" customWidth="1"/>
    <col min="10002" max="10002" width="7.6328125" style="144" customWidth="1"/>
    <col min="10003" max="10003" width="6.36328125" style="144" customWidth="1"/>
    <col min="10004" max="10004" width="7.6328125" style="144" customWidth="1"/>
    <col min="10005" max="10240" width="9.26953125" style="144"/>
    <col min="10241" max="10241" width="3" style="144" customWidth="1"/>
    <col min="10242" max="10242" width="9.1796875" style="144" customWidth="1"/>
    <col min="10243" max="10243" width="7" style="144" customWidth="1"/>
    <col min="10244" max="10245" width="7.6328125" style="144" customWidth="1"/>
    <col min="10246" max="10246" width="6.1796875" style="144" customWidth="1"/>
    <col min="10247" max="10248" width="7.6328125" style="144" customWidth="1"/>
    <col min="10249" max="10249" width="5.90625" style="144" customWidth="1"/>
    <col min="10250" max="10250" width="6.1796875" style="144" customWidth="1"/>
    <col min="10251" max="10251" width="6.36328125" style="144" customWidth="1"/>
    <col min="10252" max="10254" width="7.6328125" style="144" customWidth="1"/>
    <col min="10255" max="10255" width="7.08984375" style="144" customWidth="1"/>
    <col min="10256" max="10256" width="7.6328125" style="144" customWidth="1"/>
    <col min="10257" max="10257" width="6.54296875" style="144" customWidth="1"/>
    <col min="10258" max="10258" width="7.6328125" style="144" customWidth="1"/>
    <col min="10259" max="10259" width="6.36328125" style="144" customWidth="1"/>
    <col min="10260" max="10260" width="7.6328125" style="144" customWidth="1"/>
    <col min="10261" max="10496" width="9.26953125" style="144"/>
    <col min="10497" max="10497" width="3" style="144" customWidth="1"/>
    <col min="10498" max="10498" width="9.1796875" style="144" customWidth="1"/>
    <col min="10499" max="10499" width="7" style="144" customWidth="1"/>
    <col min="10500" max="10501" width="7.6328125" style="144" customWidth="1"/>
    <col min="10502" max="10502" width="6.1796875" style="144" customWidth="1"/>
    <col min="10503" max="10504" width="7.6328125" style="144" customWidth="1"/>
    <col min="10505" max="10505" width="5.90625" style="144" customWidth="1"/>
    <col min="10506" max="10506" width="6.1796875" style="144" customWidth="1"/>
    <col min="10507" max="10507" width="6.36328125" style="144" customWidth="1"/>
    <col min="10508" max="10510" width="7.6328125" style="144" customWidth="1"/>
    <col min="10511" max="10511" width="7.08984375" style="144" customWidth="1"/>
    <col min="10512" max="10512" width="7.6328125" style="144" customWidth="1"/>
    <col min="10513" max="10513" width="6.54296875" style="144" customWidth="1"/>
    <col min="10514" max="10514" width="7.6328125" style="144" customWidth="1"/>
    <col min="10515" max="10515" width="6.36328125" style="144" customWidth="1"/>
    <col min="10516" max="10516" width="7.6328125" style="144" customWidth="1"/>
    <col min="10517" max="10752" width="9.26953125" style="144"/>
    <col min="10753" max="10753" width="3" style="144" customWidth="1"/>
    <col min="10754" max="10754" width="9.1796875" style="144" customWidth="1"/>
    <col min="10755" max="10755" width="7" style="144" customWidth="1"/>
    <col min="10756" max="10757" width="7.6328125" style="144" customWidth="1"/>
    <col min="10758" max="10758" width="6.1796875" style="144" customWidth="1"/>
    <col min="10759" max="10760" width="7.6328125" style="144" customWidth="1"/>
    <col min="10761" max="10761" width="5.90625" style="144" customWidth="1"/>
    <col min="10762" max="10762" width="6.1796875" style="144" customWidth="1"/>
    <col min="10763" max="10763" width="6.36328125" style="144" customWidth="1"/>
    <col min="10764" max="10766" width="7.6328125" style="144" customWidth="1"/>
    <col min="10767" max="10767" width="7.08984375" style="144" customWidth="1"/>
    <col min="10768" max="10768" width="7.6328125" style="144" customWidth="1"/>
    <col min="10769" max="10769" width="6.54296875" style="144" customWidth="1"/>
    <col min="10770" max="10770" width="7.6328125" style="144" customWidth="1"/>
    <col min="10771" max="10771" width="6.36328125" style="144" customWidth="1"/>
    <col min="10772" max="10772" width="7.6328125" style="144" customWidth="1"/>
    <col min="10773" max="11008" width="9.26953125" style="144"/>
    <col min="11009" max="11009" width="3" style="144" customWidth="1"/>
    <col min="11010" max="11010" width="9.1796875" style="144" customWidth="1"/>
    <col min="11011" max="11011" width="7" style="144" customWidth="1"/>
    <col min="11012" max="11013" width="7.6328125" style="144" customWidth="1"/>
    <col min="11014" max="11014" width="6.1796875" style="144" customWidth="1"/>
    <col min="11015" max="11016" width="7.6328125" style="144" customWidth="1"/>
    <col min="11017" max="11017" width="5.90625" style="144" customWidth="1"/>
    <col min="11018" max="11018" width="6.1796875" style="144" customWidth="1"/>
    <col min="11019" max="11019" width="6.36328125" style="144" customWidth="1"/>
    <col min="11020" max="11022" width="7.6328125" style="144" customWidth="1"/>
    <col min="11023" max="11023" width="7.08984375" style="144" customWidth="1"/>
    <col min="11024" max="11024" width="7.6328125" style="144" customWidth="1"/>
    <col min="11025" max="11025" width="6.54296875" style="144" customWidth="1"/>
    <col min="11026" max="11026" width="7.6328125" style="144" customWidth="1"/>
    <col min="11027" max="11027" width="6.36328125" style="144" customWidth="1"/>
    <col min="11028" max="11028" width="7.6328125" style="144" customWidth="1"/>
    <col min="11029" max="11264" width="9.26953125" style="144"/>
    <col min="11265" max="11265" width="3" style="144" customWidth="1"/>
    <col min="11266" max="11266" width="9.1796875" style="144" customWidth="1"/>
    <col min="11267" max="11267" width="7" style="144" customWidth="1"/>
    <col min="11268" max="11269" width="7.6328125" style="144" customWidth="1"/>
    <col min="11270" max="11270" width="6.1796875" style="144" customWidth="1"/>
    <col min="11271" max="11272" width="7.6328125" style="144" customWidth="1"/>
    <col min="11273" max="11273" width="5.90625" style="144" customWidth="1"/>
    <col min="11274" max="11274" width="6.1796875" style="144" customWidth="1"/>
    <col min="11275" max="11275" width="6.36328125" style="144" customWidth="1"/>
    <col min="11276" max="11278" width="7.6328125" style="144" customWidth="1"/>
    <col min="11279" max="11279" width="7.08984375" style="144" customWidth="1"/>
    <col min="11280" max="11280" width="7.6328125" style="144" customWidth="1"/>
    <col min="11281" max="11281" width="6.54296875" style="144" customWidth="1"/>
    <col min="11282" max="11282" width="7.6328125" style="144" customWidth="1"/>
    <col min="11283" max="11283" width="6.36328125" style="144" customWidth="1"/>
    <col min="11284" max="11284" width="7.6328125" style="144" customWidth="1"/>
    <col min="11285" max="11520" width="9.26953125" style="144"/>
    <col min="11521" max="11521" width="3" style="144" customWidth="1"/>
    <col min="11522" max="11522" width="9.1796875" style="144" customWidth="1"/>
    <col min="11523" max="11523" width="7" style="144" customWidth="1"/>
    <col min="11524" max="11525" width="7.6328125" style="144" customWidth="1"/>
    <col min="11526" max="11526" width="6.1796875" style="144" customWidth="1"/>
    <col min="11527" max="11528" width="7.6328125" style="144" customWidth="1"/>
    <col min="11529" max="11529" width="5.90625" style="144" customWidth="1"/>
    <col min="11530" max="11530" width="6.1796875" style="144" customWidth="1"/>
    <col min="11531" max="11531" width="6.36328125" style="144" customWidth="1"/>
    <col min="11532" max="11534" width="7.6328125" style="144" customWidth="1"/>
    <col min="11535" max="11535" width="7.08984375" style="144" customWidth="1"/>
    <col min="11536" max="11536" width="7.6328125" style="144" customWidth="1"/>
    <col min="11537" max="11537" width="6.54296875" style="144" customWidth="1"/>
    <col min="11538" max="11538" width="7.6328125" style="144" customWidth="1"/>
    <col min="11539" max="11539" width="6.36328125" style="144" customWidth="1"/>
    <col min="11540" max="11540" width="7.6328125" style="144" customWidth="1"/>
    <col min="11541" max="11776" width="9.26953125" style="144"/>
    <col min="11777" max="11777" width="3" style="144" customWidth="1"/>
    <col min="11778" max="11778" width="9.1796875" style="144" customWidth="1"/>
    <col min="11779" max="11779" width="7" style="144" customWidth="1"/>
    <col min="11780" max="11781" width="7.6328125" style="144" customWidth="1"/>
    <col min="11782" max="11782" width="6.1796875" style="144" customWidth="1"/>
    <col min="11783" max="11784" width="7.6328125" style="144" customWidth="1"/>
    <col min="11785" max="11785" width="5.90625" style="144" customWidth="1"/>
    <col min="11786" max="11786" width="6.1796875" style="144" customWidth="1"/>
    <col min="11787" max="11787" width="6.36328125" style="144" customWidth="1"/>
    <col min="11788" max="11790" width="7.6328125" style="144" customWidth="1"/>
    <col min="11791" max="11791" width="7.08984375" style="144" customWidth="1"/>
    <col min="11792" max="11792" width="7.6328125" style="144" customWidth="1"/>
    <col min="11793" max="11793" width="6.54296875" style="144" customWidth="1"/>
    <col min="11794" max="11794" width="7.6328125" style="144" customWidth="1"/>
    <col min="11795" max="11795" width="6.36328125" style="144" customWidth="1"/>
    <col min="11796" max="11796" width="7.6328125" style="144" customWidth="1"/>
    <col min="11797" max="12032" width="9.26953125" style="144"/>
    <col min="12033" max="12033" width="3" style="144" customWidth="1"/>
    <col min="12034" max="12034" width="9.1796875" style="144" customWidth="1"/>
    <col min="12035" max="12035" width="7" style="144" customWidth="1"/>
    <col min="12036" max="12037" width="7.6328125" style="144" customWidth="1"/>
    <col min="12038" max="12038" width="6.1796875" style="144" customWidth="1"/>
    <col min="12039" max="12040" width="7.6328125" style="144" customWidth="1"/>
    <col min="12041" max="12041" width="5.90625" style="144" customWidth="1"/>
    <col min="12042" max="12042" width="6.1796875" style="144" customWidth="1"/>
    <col min="12043" max="12043" width="6.36328125" style="144" customWidth="1"/>
    <col min="12044" max="12046" width="7.6328125" style="144" customWidth="1"/>
    <col min="12047" max="12047" width="7.08984375" style="144" customWidth="1"/>
    <col min="12048" max="12048" width="7.6328125" style="144" customWidth="1"/>
    <col min="12049" max="12049" width="6.54296875" style="144" customWidth="1"/>
    <col min="12050" max="12050" width="7.6328125" style="144" customWidth="1"/>
    <col min="12051" max="12051" width="6.36328125" style="144" customWidth="1"/>
    <col min="12052" max="12052" width="7.6328125" style="144" customWidth="1"/>
    <col min="12053" max="12288" width="9.26953125" style="144"/>
    <col min="12289" max="12289" width="3" style="144" customWidth="1"/>
    <col min="12290" max="12290" width="9.1796875" style="144" customWidth="1"/>
    <col min="12291" max="12291" width="7" style="144" customWidth="1"/>
    <col min="12292" max="12293" width="7.6328125" style="144" customWidth="1"/>
    <col min="12294" max="12294" width="6.1796875" style="144" customWidth="1"/>
    <col min="12295" max="12296" width="7.6328125" style="144" customWidth="1"/>
    <col min="12297" max="12297" width="5.90625" style="144" customWidth="1"/>
    <col min="12298" max="12298" width="6.1796875" style="144" customWidth="1"/>
    <col min="12299" max="12299" width="6.36328125" style="144" customWidth="1"/>
    <col min="12300" max="12302" width="7.6328125" style="144" customWidth="1"/>
    <col min="12303" max="12303" width="7.08984375" style="144" customWidth="1"/>
    <col min="12304" max="12304" width="7.6328125" style="144" customWidth="1"/>
    <col min="12305" max="12305" width="6.54296875" style="144" customWidth="1"/>
    <col min="12306" max="12306" width="7.6328125" style="144" customWidth="1"/>
    <col min="12307" max="12307" width="6.36328125" style="144" customWidth="1"/>
    <col min="12308" max="12308" width="7.6328125" style="144" customWidth="1"/>
    <col min="12309" max="12544" width="9.26953125" style="144"/>
    <col min="12545" max="12545" width="3" style="144" customWidth="1"/>
    <col min="12546" max="12546" width="9.1796875" style="144" customWidth="1"/>
    <col min="12547" max="12547" width="7" style="144" customWidth="1"/>
    <col min="12548" max="12549" width="7.6328125" style="144" customWidth="1"/>
    <col min="12550" max="12550" width="6.1796875" style="144" customWidth="1"/>
    <col min="12551" max="12552" width="7.6328125" style="144" customWidth="1"/>
    <col min="12553" max="12553" width="5.90625" style="144" customWidth="1"/>
    <col min="12554" max="12554" width="6.1796875" style="144" customWidth="1"/>
    <col min="12555" max="12555" width="6.36328125" style="144" customWidth="1"/>
    <col min="12556" max="12558" width="7.6328125" style="144" customWidth="1"/>
    <col min="12559" max="12559" width="7.08984375" style="144" customWidth="1"/>
    <col min="12560" max="12560" width="7.6328125" style="144" customWidth="1"/>
    <col min="12561" max="12561" width="6.54296875" style="144" customWidth="1"/>
    <col min="12562" max="12562" width="7.6328125" style="144" customWidth="1"/>
    <col min="12563" max="12563" width="6.36328125" style="144" customWidth="1"/>
    <col min="12564" max="12564" width="7.6328125" style="144" customWidth="1"/>
    <col min="12565" max="12800" width="9.26953125" style="144"/>
    <col min="12801" max="12801" width="3" style="144" customWidth="1"/>
    <col min="12802" max="12802" width="9.1796875" style="144" customWidth="1"/>
    <col min="12803" max="12803" width="7" style="144" customWidth="1"/>
    <col min="12804" max="12805" width="7.6328125" style="144" customWidth="1"/>
    <col min="12806" max="12806" width="6.1796875" style="144" customWidth="1"/>
    <col min="12807" max="12808" width="7.6328125" style="144" customWidth="1"/>
    <col min="12809" max="12809" width="5.90625" style="144" customWidth="1"/>
    <col min="12810" max="12810" width="6.1796875" style="144" customWidth="1"/>
    <col min="12811" max="12811" width="6.36328125" style="144" customWidth="1"/>
    <col min="12812" max="12814" width="7.6328125" style="144" customWidth="1"/>
    <col min="12815" max="12815" width="7.08984375" style="144" customWidth="1"/>
    <col min="12816" max="12816" width="7.6328125" style="144" customWidth="1"/>
    <col min="12817" max="12817" width="6.54296875" style="144" customWidth="1"/>
    <col min="12818" max="12818" width="7.6328125" style="144" customWidth="1"/>
    <col min="12819" max="12819" width="6.36328125" style="144" customWidth="1"/>
    <col min="12820" max="12820" width="7.6328125" style="144" customWidth="1"/>
    <col min="12821" max="13056" width="9.26953125" style="144"/>
    <col min="13057" max="13057" width="3" style="144" customWidth="1"/>
    <col min="13058" max="13058" width="9.1796875" style="144" customWidth="1"/>
    <col min="13059" max="13059" width="7" style="144" customWidth="1"/>
    <col min="13060" max="13061" width="7.6328125" style="144" customWidth="1"/>
    <col min="13062" max="13062" width="6.1796875" style="144" customWidth="1"/>
    <col min="13063" max="13064" width="7.6328125" style="144" customWidth="1"/>
    <col min="13065" max="13065" width="5.90625" style="144" customWidth="1"/>
    <col min="13066" max="13066" width="6.1796875" style="144" customWidth="1"/>
    <col min="13067" max="13067" width="6.36328125" style="144" customWidth="1"/>
    <col min="13068" max="13070" width="7.6328125" style="144" customWidth="1"/>
    <col min="13071" max="13071" width="7.08984375" style="144" customWidth="1"/>
    <col min="13072" max="13072" width="7.6328125" style="144" customWidth="1"/>
    <col min="13073" max="13073" width="6.54296875" style="144" customWidth="1"/>
    <col min="13074" max="13074" width="7.6328125" style="144" customWidth="1"/>
    <col min="13075" max="13075" width="6.36328125" style="144" customWidth="1"/>
    <col min="13076" max="13076" width="7.6328125" style="144" customWidth="1"/>
    <col min="13077" max="13312" width="9.26953125" style="144"/>
    <col min="13313" max="13313" width="3" style="144" customWidth="1"/>
    <col min="13314" max="13314" width="9.1796875" style="144" customWidth="1"/>
    <col min="13315" max="13315" width="7" style="144" customWidth="1"/>
    <col min="13316" max="13317" width="7.6328125" style="144" customWidth="1"/>
    <col min="13318" max="13318" width="6.1796875" style="144" customWidth="1"/>
    <col min="13319" max="13320" width="7.6328125" style="144" customWidth="1"/>
    <col min="13321" max="13321" width="5.90625" style="144" customWidth="1"/>
    <col min="13322" max="13322" width="6.1796875" style="144" customWidth="1"/>
    <col min="13323" max="13323" width="6.36328125" style="144" customWidth="1"/>
    <col min="13324" max="13326" width="7.6328125" style="144" customWidth="1"/>
    <col min="13327" max="13327" width="7.08984375" style="144" customWidth="1"/>
    <col min="13328" max="13328" width="7.6328125" style="144" customWidth="1"/>
    <col min="13329" max="13329" width="6.54296875" style="144" customWidth="1"/>
    <col min="13330" max="13330" width="7.6328125" style="144" customWidth="1"/>
    <col min="13331" max="13331" width="6.36328125" style="144" customWidth="1"/>
    <col min="13332" max="13332" width="7.6328125" style="144" customWidth="1"/>
    <col min="13333" max="13568" width="9.26953125" style="144"/>
    <col min="13569" max="13569" width="3" style="144" customWidth="1"/>
    <col min="13570" max="13570" width="9.1796875" style="144" customWidth="1"/>
    <col min="13571" max="13571" width="7" style="144" customWidth="1"/>
    <col min="13572" max="13573" width="7.6328125" style="144" customWidth="1"/>
    <col min="13574" max="13574" width="6.1796875" style="144" customWidth="1"/>
    <col min="13575" max="13576" width="7.6328125" style="144" customWidth="1"/>
    <col min="13577" max="13577" width="5.90625" style="144" customWidth="1"/>
    <col min="13578" max="13578" width="6.1796875" style="144" customWidth="1"/>
    <col min="13579" max="13579" width="6.36328125" style="144" customWidth="1"/>
    <col min="13580" max="13582" width="7.6328125" style="144" customWidth="1"/>
    <col min="13583" max="13583" width="7.08984375" style="144" customWidth="1"/>
    <col min="13584" max="13584" width="7.6328125" style="144" customWidth="1"/>
    <col min="13585" max="13585" width="6.54296875" style="144" customWidth="1"/>
    <col min="13586" max="13586" width="7.6328125" style="144" customWidth="1"/>
    <col min="13587" max="13587" width="6.36328125" style="144" customWidth="1"/>
    <col min="13588" max="13588" width="7.6328125" style="144" customWidth="1"/>
    <col min="13589" max="13824" width="9.26953125" style="144"/>
    <col min="13825" max="13825" width="3" style="144" customWidth="1"/>
    <col min="13826" max="13826" width="9.1796875" style="144" customWidth="1"/>
    <col min="13827" max="13827" width="7" style="144" customWidth="1"/>
    <col min="13828" max="13829" width="7.6328125" style="144" customWidth="1"/>
    <col min="13830" max="13830" width="6.1796875" style="144" customWidth="1"/>
    <col min="13831" max="13832" width="7.6328125" style="144" customWidth="1"/>
    <col min="13833" max="13833" width="5.90625" style="144" customWidth="1"/>
    <col min="13834" max="13834" width="6.1796875" style="144" customWidth="1"/>
    <col min="13835" max="13835" width="6.36328125" style="144" customWidth="1"/>
    <col min="13836" max="13838" width="7.6328125" style="144" customWidth="1"/>
    <col min="13839" max="13839" width="7.08984375" style="144" customWidth="1"/>
    <col min="13840" max="13840" width="7.6328125" style="144" customWidth="1"/>
    <col min="13841" max="13841" width="6.54296875" style="144" customWidth="1"/>
    <col min="13842" max="13842" width="7.6328125" style="144" customWidth="1"/>
    <col min="13843" max="13843" width="6.36328125" style="144" customWidth="1"/>
    <col min="13844" max="13844" width="7.6328125" style="144" customWidth="1"/>
    <col min="13845" max="14080" width="9.26953125" style="144"/>
    <col min="14081" max="14081" width="3" style="144" customWidth="1"/>
    <col min="14082" max="14082" width="9.1796875" style="144" customWidth="1"/>
    <col min="14083" max="14083" width="7" style="144" customWidth="1"/>
    <col min="14084" max="14085" width="7.6328125" style="144" customWidth="1"/>
    <col min="14086" max="14086" width="6.1796875" style="144" customWidth="1"/>
    <col min="14087" max="14088" width="7.6328125" style="144" customWidth="1"/>
    <col min="14089" max="14089" width="5.90625" style="144" customWidth="1"/>
    <col min="14090" max="14090" width="6.1796875" style="144" customWidth="1"/>
    <col min="14091" max="14091" width="6.36328125" style="144" customWidth="1"/>
    <col min="14092" max="14094" width="7.6328125" style="144" customWidth="1"/>
    <col min="14095" max="14095" width="7.08984375" style="144" customWidth="1"/>
    <col min="14096" max="14096" width="7.6328125" style="144" customWidth="1"/>
    <col min="14097" max="14097" width="6.54296875" style="144" customWidth="1"/>
    <col min="14098" max="14098" width="7.6328125" style="144" customWidth="1"/>
    <col min="14099" max="14099" width="6.36328125" style="144" customWidth="1"/>
    <col min="14100" max="14100" width="7.6328125" style="144" customWidth="1"/>
    <col min="14101" max="14336" width="9.26953125" style="144"/>
    <col min="14337" max="14337" width="3" style="144" customWidth="1"/>
    <col min="14338" max="14338" width="9.1796875" style="144" customWidth="1"/>
    <col min="14339" max="14339" width="7" style="144" customWidth="1"/>
    <col min="14340" max="14341" width="7.6328125" style="144" customWidth="1"/>
    <col min="14342" max="14342" width="6.1796875" style="144" customWidth="1"/>
    <col min="14343" max="14344" width="7.6328125" style="144" customWidth="1"/>
    <col min="14345" max="14345" width="5.90625" style="144" customWidth="1"/>
    <col min="14346" max="14346" width="6.1796875" style="144" customWidth="1"/>
    <col min="14347" max="14347" width="6.36328125" style="144" customWidth="1"/>
    <col min="14348" max="14350" width="7.6328125" style="144" customWidth="1"/>
    <col min="14351" max="14351" width="7.08984375" style="144" customWidth="1"/>
    <col min="14352" max="14352" width="7.6328125" style="144" customWidth="1"/>
    <col min="14353" max="14353" width="6.54296875" style="144" customWidth="1"/>
    <col min="14354" max="14354" width="7.6328125" style="144" customWidth="1"/>
    <col min="14355" max="14355" width="6.36328125" style="144" customWidth="1"/>
    <col min="14356" max="14356" width="7.6328125" style="144" customWidth="1"/>
    <col min="14357" max="14592" width="9.26953125" style="144"/>
    <col min="14593" max="14593" width="3" style="144" customWidth="1"/>
    <col min="14594" max="14594" width="9.1796875" style="144" customWidth="1"/>
    <col min="14595" max="14595" width="7" style="144" customWidth="1"/>
    <col min="14596" max="14597" width="7.6328125" style="144" customWidth="1"/>
    <col min="14598" max="14598" width="6.1796875" style="144" customWidth="1"/>
    <col min="14599" max="14600" width="7.6328125" style="144" customWidth="1"/>
    <col min="14601" max="14601" width="5.90625" style="144" customWidth="1"/>
    <col min="14602" max="14602" width="6.1796875" style="144" customWidth="1"/>
    <col min="14603" max="14603" width="6.36328125" style="144" customWidth="1"/>
    <col min="14604" max="14606" width="7.6328125" style="144" customWidth="1"/>
    <col min="14607" max="14607" width="7.08984375" style="144" customWidth="1"/>
    <col min="14608" max="14608" width="7.6328125" style="144" customWidth="1"/>
    <col min="14609" max="14609" width="6.54296875" style="144" customWidth="1"/>
    <col min="14610" max="14610" width="7.6328125" style="144" customWidth="1"/>
    <col min="14611" max="14611" width="6.36328125" style="144" customWidth="1"/>
    <col min="14612" max="14612" width="7.6328125" style="144" customWidth="1"/>
    <col min="14613" max="14848" width="9.26953125" style="144"/>
    <col min="14849" max="14849" width="3" style="144" customWidth="1"/>
    <col min="14850" max="14850" width="9.1796875" style="144" customWidth="1"/>
    <col min="14851" max="14851" width="7" style="144" customWidth="1"/>
    <col min="14852" max="14853" width="7.6328125" style="144" customWidth="1"/>
    <col min="14854" max="14854" width="6.1796875" style="144" customWidth="1"/>
    <col min="14855" max="14856" width="7.6328125" style="144" customWidth="1"/>
    <col min="14857" max="14857" width="5.90625" style="144" customWidth="1"/>
    <col min="14858" max="14858" width="6.1796875" style="144" customWidth="1"/>
    <col min="14859" max="14859" width="6.36328125" style="144" customWidth="1"/>
    <col min="14860" max="14862" width="7.6328125" style="144" customWidth="1"/>
    <col min="14863" max="14863" width="7.08984375" style="144" customWidth="1"/>
    <col min="14864" max="14864" width="7.6328125" style="144" customWidth="1"/>
    <col min="14865" max="14865" width="6.54296875" style="144" customWidth="1"/>
    <col min="14866" max="14866" width="7.6328125" style="144" customWidth="1"/>
    <col min="14867" max="14867" width="6.36328125" style="144" customWidth="1"/>
    <col min="14868" max="14868" width="7.6328125" style="144" customWidth="1"/>
    <col min="14869" max="15104" width="9.26953125" style="144"/>
    <col min="15105" max="15105" width="3" style="144" customWidth="1"/>
    <col min="15106" max="15106" width="9.1796875" style="144" customWidth="1"/>
    <col min="15107" max="15107" width="7" style="144" customWidth="1"/>
    <col min="15108" max="15109" width="7.6328125" style="144" customWidth="1"/>
    <col min="15110" max="15110" width="6.1796875" style="144" customWidth="1"/>
    <col min="15111" max="15112" width="7.6328125" style="144" customWidth="1"/>
    <col min="15113" max="15113" width="5.90625" style="144" customWidth="1"/>
    <col min="15114" max="15114" width="6.1796875" style="144" customWidth="1"/>
    <col min="15115" max="15115" width="6.36328125" style="144" customWidth="1"/>
    <col min="15116" max="15118" width="7.6328125" style="144" customWidth="1"/>
    <col min="15119" max="15119" width="7.08984375" style="144" customWidth="1"/>
    <col min="15120" max="15120" width="7.6328125" style="144" customWidth="1"/>
    <col min="15121" max="15121" width="6.54296875" style="144" customWidth="1"/>
    <col min="15122" max="15122" width="7.6328125" style="144" customWidth="1"/>
    <col min="15123" max="15123" width="6.36328125" style="144" customWidth="1"/>
    <col min="15124" max="15124" width="7.6328125" style="144" customWidth="1"/>
    <col min="15125" max="15360" width="9.26953125" style="144"/>
    <col min="15361" max="15361" width="3" style="144" customWidth="1"/>
    <col min="15362" max="15362" width="9.1796875" style="144" customWidth="1"/>
    <col min="15363" max="15363" width="7" style="144" customWidth="1"/>
    <col min="15364" max="15365" width="7.6328125" style="144" customWidth="1"/>
    <col min="15366" max="15366" width="6.1796875" style="144" customWidth="1"/>
    <col min="15367" max="15368" width="7.6328125" style="144" customWidth="1"/>
    <col min="15369" max="15369" width="5.90625" style="144" customWidth="1"/>
    <col min="15370" max="15370" width="6.1796875" style="144" customWidth="1"/>
    <col min="15371" max="15371" width="6.36328125" style="144" customWidth="1"/>
    <col min="15372" max="15374" width="7.6328125" style="144" customWidth="1"/>
    <col min="15375" max="15375" width="7.08984375" style="144" customWidth="1"/>
    <col min="15376" max="15376" width="7.6328125" style="144" customWidth="1"/>
    <col min="15377" max="15377" width="6.54296875" style="144" customWidth="1"/>
    <col min="15378" max="15378" width="7.6328125" style="144" customWidth="1"/>
    <col min="15379" max="15379" width="6.36328125" style="144" customWidth="1"/>
    <col min="15380" max="15380" width="7.6328125" style="144" customWidth="1"/>
    <col min="15381" max="15616" width="9.26953125" style="144"/>
    <col min="15617" max="15617" width="3" style="144" customWidth="1"/>
    <col min="15618" max="15618" width="9.1796875" style="144" customWidth="1"/>
    <col min="15619" max="15619" width="7" style="144" customWidth="1"/>
    <col min="15620" max="15621" width="7.6328125" style="144" customWidth="1"/>
    <col min="15622" max="15622" width="6.1796875" style="144" customWidth="1"/>
    <col min="15623" max="15624" width="7.6328125" style="144" customWidth="1"/>
    <col min="15625" max="15625" width="5.90625" style="144" customWidth="1"/>
    <col min="15626" max="15626" width="6.1796875" style="144" customWidth="1"/>
    <col min="15627" max="15627" width="6.36328125" style="144" customWidth="1"/>
    <col min="15628" max="15630" width="7.6328125" style="144" customWidth="1"/>
    <col min="15631" max="15631" width="7.08984375" style="144" customWidth="1"/>
    <col min="15632" max="15632" width="7.6328125" style="144" customWidth="1"/>
    <col min="15633" max="15633" width="6.54296875" style="144" customWidth="1"/>
    <col min="15634" max="15634" width="7.6328125" style="144" customWidth="1"/>
    <col min="15635" max="15635" width="6.36328125" style="144" customWidth="1"/>
    <col min="15636" max="15636" width="7.6328125" style="144" customWidth="1"/>
    <col min="15637" max="15872" width="9.26953125" style="144"/>
    <col min="15873" max="15873" width="3" style="144" customWidth="1"/>
    <col min="15874" max="15874" width="9.1796875" style="144" customWidth="1"/>
    <col min="15875" max="15875" width="7" style="144" customWidth="1"/>
    <col min="15876" max="15877" width="7.6328125" style="144" customWidth="1"/>
    <col min="15878" max="15878" width="6.1796875" style="144" customWidth="1"/>
    <col min="15879" max="15880" width="7.6328125" style="144" customWidth="1"/>
    <col min="15881" max="15881" width="5.90625" style="144" customWidth="1"/>
    <col min="15882" max="15882" width="6.1796875" style="144" customWidth="1"/>
    <col min="15883" max="15883" width="6.36328125" style="144" customWidth="1"/>
    <col min="15884" max="15886" width="7.6328125" style="144" customWidth="1"/>
    <col min="15887" max="15887" width="7.08984375" style="144" customWidth="1"/>
    <col min="15888" max="15888" width="7.6328125" style="144" customWidth="1"/>
    <col min="15889" max="15889" width="6.54296875" style="144" customWidth="1"/>
    <col min="15890" max="15890" width="7.6328125" style="144" customWidth="1"/>
    <col min="15891" max="15891" width="6.36328125" style="144" customWidth="1"/>
    <col min="15892" max="15892" width="7.6328125" style="144" customWidth="1"/>
    <col min="15893" max="16128" width="9.26953125" style="144"/>
    <col min="16129" max="16129" width="3" style="144" customWidth="1"/>
    <col min="16130" max="16130" width="9.1796875" style="144" customWidth="1"/>
    <col min="16131" max="16131" width="7" style="144" customWidth="1"/>
    <col min="16132" max="16133" width="7.6328125" style="144" customWidth="1"/>
    <col min="16134" max="16134" width="6.1796875" style="144" customWidth="1"/>
    <col min="16135" max="16136" width="7.6328125" style="144" customWidth="1"/>
    <col min="16137" max="16137" width="5.90625" style="144" customWidth="1"/>
    <col min="16138" max="16138" width="6.1796875" style="144" customWidth="1"/>
    <col min="16139" max="16139" width="6.36328125" style="144" customWidth="1"/>
    <col min="16140" max="16142" width="7.6328125" style="144" customWidth="1"/>
    <col min="16143" max="16143" width="7.08984375" style="144" customWidth="1"/>
    <col min="16144" max="16144" width="7.6328125" style="144" customWidth="1"/>
    <col min="16145" max="16145" width="6.54296875" style="144" customWidth="1"/>
    <col min="16146" max="16146" width="7.6328125" style="144" customWidth="1"/>
    <col min="16147" max="16147" width="6.36328125" style="144" customWidth="1"/>
    <col min="16148" max="16148" width="7.6328125" style="144" customWidth="1"/>
    <col min="16149" max="16384" width="9.26953125" style="144"/>
  </cols>
  <sheetData>
    <row r="1" spans="1:21" ht="25.5" customHeight="1" x14ac:dyDescent="0.25">
      <c r="A1" s="196" t="s">
        <v>74</v>
      </c>
      <c r="B1" s="196"/>
      <c r="C1" s="196"/>
      <c r="E1" s="197" t="s">
        <v>56</v>
      </c>
      <c r="F1" s="197"/>
      <c r="G1" s="198" t="s">
        <v>57</v>
      </c>
      <c r="H1" s="198"/>
      <c r="I1" s="198"/>
      <c r="J1" s="198"/>
      <c r="K1" s="198"/>
      <c r="L1" s="198"/>
      <c r="M1" s="198"/>
      <c r="N1" s="198"/>
      <c r="O1" s="198"/>
      <c r="P1" s="198"/>
      <c r="Q1" s="198"/>
      <c r="R1" s="198"/>
      <c r="S1" s="198"/>
      <c r="T1" s="198"/>
    </row>
    <row r="2" spans="1:21" ht="13.15" customHeight="1" x14ac:dyDescent="0.25">
      <c r="A2" s="196"/>
      <c r="B2" s="196"/>
      <c r="C2" s="196"/>
      <c r="E2" s="199" t="s">
        <v>58</v>
      </c>
      <c r="F2" s="199"/>
      <c r="G2" s="145" t="s">
        <v>59</v>
      </c>
      <c r="H2" s="146"/>
      <c r="I2" s="146"/>
      <c r="J2" s="146"/>
      <c r="K2" s="146"/>
      <c r="L2" s="146"/>
      <c r="M2" s="146"/>
      <c r="N2" s="146"/>
      <c r="O2" s="146"/>
      <c r="P2" s="146"/>
      <c r="Q2" s="146"/>
      <c r="R2" s="146"/>
      <c r="S2" s="146"/>
      <c r="T2" s="146"/>
    </row>
    <row r="3" spans="1:21" ht="16.899999999999999" customHeight="1" x14ac:dyDescent="0.25">
      <c r="A3" s="196"/>
      <c r="B3" s="196"/>
      <c r="C3" s="196"/>
      <c r="F3" s="147"/>
      <c r="G3" s="148" t="s">
        <v>60</v>
      </c>
      <c r="H3" s="149"/>
      <c r="I3" s="149"/>
      <c r="J3" s="149"/>
      <c r="K3" s="149"/>
      <c r="L3" s="149"/>
      <c r="M3" s="149"/>
      <c r="N3" s="149"/>
      <c r="O3" s="149"/>
      <c r="P3" s="149"/>
      <c r="Q3" s="149"/>
      <c r="R3" s="149"/>
      <c r="S3" s="149"/>
      <c r="T3" s="149"/>
    </row>
    <row r="4" spans="1:21" ht="49.9" customHeight="1" x14ac:dyDescent="0.25">
      <c r="A4" s="196"/>
      <c r="B4" s="196"/>
      <c r="C4" s="196"/>
      <c r="F4" s="147"/>
      <c r="G4" s="200" t="s">
        <v>61</v>
      </c>
      <c r="H4" s="201"/>
      <c r="I4" s="201"/>
      <c r="J4" s="201"/>
      <c r="K4" s="201"/>
      <c r="L4" s="201"/>
      <c r="M4" s="201"/>
      <c r="N4" s="201"/>
      <c r="O4" s="201"/>
      <c r="P4" s="201"/>
      <c r="Q4" s="201"/>
      <c r="R4" s="201"/>
      <c r="S4" s="201"/>
      <c r="T4" s="201"/>
    </row>
    <row r="5" spans="1:21" ht="44.25" customHeight="1" x14ac:dyDescent="0.25">
      <c r="A5" s="150"/>
      <c r="F5" s="147"/>
      <c r="G5" s="202" t="s">
        <v>62</v>
      </c>
      <c r="H5" s="203"/>
      <c r="I5" s="203"/>
      <c r="J5" s="203"/>
      <c r="K5" s="203"/>
      <c r="L5" s="203"/>
      <c r="M5" s="203"/>
      <c r="N5" s="203"/>
      <c r="O5" s="203"/>
      <c r="P5" s="203"/>
      <c r="Q5" s="203"/>
      <c r="R5" s="203"/>
      <c r="S5" s="203"/>
      <c r="T5" s="203"/>
    </row>
    <row r="6" spans="1:21" ht="42" customHeight="1" x14ac:dyDescent="0.25">
      <c r="A6" s="190" t="s">
        <v>63</v>
      </c>
      <c r="B6" s="190"/>
      <c r="E6" s="191" t="s">
        <v>64</v>
      </c>
      <c r="F6" s="191"/>
      <c r="G6" s="192" t="s">
        <v>65</v>
      </c>
      <c r="H6" s="193"/>
      <c r="I6" s="193"/>
      <c r="J6" s="193"/>
      <c r="K6" s="193"/>
      <c r="L6" s="193"/>
      <c r="M6" s="193"/>
      <c r="N6" s="193"/>
      <c r="O6" s="193"/>
      <c r="P6" s="193"/>
      <c r="Q6" s="193"/>
      <c r="R6" s="193"/>
      <c r="S6" s="193"/>
      <c r="T6" s="193"/>
    </row>
    <row r="7" spans="1:21" s="155" customFormat="1" ht="18" customHeight="1" x14ac:dyDescent="0.25">
      <c r="A7" s="194"/>
      <c r="B7" s="195"/>
      <c r="C7" s="151"/>
      <c r="D7" s="152"/>
      <c r="E7" s="152"/>
      <c r="F7" s="152"/>
      <c r="G7" s="152"/>
      <c r="H7" s="152"/>
      <c r="I7" s="152"/>
      <c r="J7" s="152"/>
      <c r="K7" s="152"/>
      <c r="L7" s="152"/>
      <c r="M7" s="152" t="s">
        <v>66</v>
      </c>
      <c r="N7" s="152" t="s">
        <v>66</v>
      </c>
      <c r="O7" s="152"/>
      <c r="P7" s="152"/>
      <c r="Q7" s="152" t="s">
        <v>67</v>
      </c>
      <c r="R7" s="152" t="s">
        <v>67</v>
      </c>
      <c r="S7" s="153" t="s">
        <v>68</v>
      </c>
      <c r="T7" s="154" t="s">
        <v>8</v>
      </c>
    </row>
    <row r="8" spans="1:21" s="155" customFormat="1" ht="25.5" x14ac:dyDescent="0.25">
      <c r="A8" s="194"/>
      <c r="B8" s="195"/>
      <c r="C8" s="30" t="s">
        <v>75</v>
      </c>
      <c r="D8" s="156" t="s">
        <v>10</v>
      </c>
      <c r="E8" s="156" t="s">
        <v>11</v>
      </c>
      <c r="F8" s="30" t="s">
        <v>75</v>
      </c>
      <c r="G8" s="156" t="s">
        <v>10</v>
      </c>
      <c r="H8" s="156" t="s">
        <v>11</v>
      </c>
      <c r="I8" s="30" t="s">
        <v>75</v>
      </c>
      <c r="J8" s="156" t="s">
        <v>10</v>
      </c>
      <c r="K8" s="156" t="s">
        <v>11</v>
      </c>
      <c r="L8" s="30" t="s">
        <v>75</v>
      </c>
      <c r="M8" s="156" t="s">
        <v>12</v>
      </c>
      <c r="N8" s="156" t="s">
        <v>11</v>
      </c>
      <c r="O8" s="156" t="s">
        <v>8</v>
      </c>
      <c r="P8" s="156" t="s">
        <v>13</v>
      </c>
      <c r="Q8" s="156" t="s">
        <v>9</v>
      </c>
      <c r="R8" s="156" t="s">
        <v>69</v>
      </c>
      <c r="S8" s="156" t="s">
        <v>70</v>
      </c>
      <c r="T8" s="157" t="s">
        <v>71</v>
      </c>
    </row>
    <row r="9" spans="1:21" s="155" customFormat="1" ht="13.5" thickBot="1" x14ac:dyDescent="0.3">
      <c r="A9" s="158"/>
      <c r="B9" s="159" t="s">
        <v>14</v>
      </c>
      <c r="E9" s="160">
        <f>E10/C11</f>
        <v>1</v>
      </c>
      <c r="H9" s="160">
        <f>H10/F11</f>
        <v>3</v>
      </c>
      <c r="R9" s="161"/>
    </row>
    <row r="10" spans="1:21" s="155" customFormat="1" ht="13.5" thickTop="1" x14ac:dyDescent="0.25">
      <c r="A10" s="158"/>
      <c r="B10" s="158" t="s">
        <v>15</v>
      </c>
      <c r="C10" s="162" t="s">
        <v>16</v>
      </c>
      <c r="E10" s="163">
        <v>150</v>
      </c>
      <c r="F10" s="164" t="s">
        <v>17</v>
      </c>
      <c r="G10" s="165"/>
      <c r="H10" s="163">
        <f>800+400</f>
        <v>1200</v>
      </c>
      <c r="I10" s="164" t="s">
        <v>18</v>
      </c>
      <c r="J10" s="165"/>
      <c r="K10" s="166"/>
      <c r="L10" s="165"/>
      <c r="M10" s="167">
        <f>550-1150</f>
        <v>-600</v>
      </c>
      <c r="N10" s="168">
        <f>H10+E10+M10+K10</f>
        <v>750</v>
      </c>
      <c r="O10" s="169"/>
      <c r="P10" s="168">
        <f>O10-N10</f>
        <v>-750</v>
      </c>
      <c r="Q10" s="165"/>
      <c r="R10" s="170"/>
      <c r="S10" s="165"/>
      <c r="T10" s="171">
        <f>O10</f>
        <v>0</v>
      </c>
    </row>
    <row r="11" spans="1:21" s="155" customFormat="1" x14ac:dyDescent="0.25">
      <c r="B11" s="172">
        <v>41030</v>
      </c>
      <c r="C11" s="168">
        <f>ROUND(+D25/6,2)</f>
        <v>150</v>
      </c>
      <c r="D11" s="173"/>
      <c r="E11" s="168">
        <f t="shared" ref="E11:E22" si="0">E10+C11-D11</f>
        <v>300</v>
      </c>
      <c r="F11" s="168">
        <v>400</v>
      </c>
      <c r="G11" s="173"/>
      <c r="H11" s="168">
        <f t="shared" ref="H11:H22" si="1">H10+F11-G11</f>
        <v>1600</v>
      </c>
      <c r="I11" s="168">
        <v>80.78</v>
      </c>
      <c r="J11" s="173">
        <v>40.39</v>
      </c>
      <c r="K11" s="168">
        <f t="shared" ref="K11:K22" si="2">K10+I11-J11</f>
        <v>40.39</v>
      </c>
      <c r="L11" s="168">
        <f>I11+F11+C11</f>
        <v>630.78</v>
      </c>
      <c r="M11" s="166"/>
      <c r="N11" s="171">
        <f t="shared" ref="N11:N22" si="3">N10+C11-D11+F11-G11+I11-J11</f>
        <v>1340.3899999999999</v>
      </c>
      <c r="Q11" s="168">
        <f>ROUND(R9/12,2)</f>
        <v>0</v>
      </c>
      <c r="R11" s="166"/>
      <c r="S11" s="168">
        <f>L11+Q11</f>
        <v>630.78</v>
      </c>
      <c r="T11" s="171">
        <f t="shared" ref="T11:T22" si="4">T10+C11-D11+F11-G11+I11-J11+Q11</f>
        <v>590.39</v>
      </c>
    </row>
    <row r="12" spans="1:21" s="155" customFormat="1" x14ac:dyDescent="0.25">
      <c r="B12" s="174">
        <f>B11+32</f>
        <v>41062</v>
      </c>
      <c r="C12" s="168"/>
      <c r="D12" s="173"/>
      <c r="E12" s="168">
        <f t="shared" si="0"/>
        <v>300</v>
      </c>
      <c r="F12" s="168">
        <v>0</v>
      </c>
      <c r="G12" s="173"/>
      <c r="H12" s="168">
        <f t="shared" si="1"/>
        <v>1600</v>
      </c>
      <c r="I12" s="168">
        <v>0</v>
      </c>
      <c r="J12" s="173">
        <v>40.39</v>
      </c>
      <c r="K12" s="168">
        <f t="shared" si="2"/>
        <v>0</v>
      </c>
      <c r="L12" s="168">
        <f t="shared" ref="L12:L22" si="5">I12+F12+C12</f>
        <v>0</v>
      </c>
      <c r="M12" s="166"/>
      <c r="N12" s="171">
        <f t="shared" si="3"/>
        <v>1299.9999999999998</v>
      </c>
      <c r="P12" s="155" t="str">
        <f>IF(P10&lt;0,"Catch up",IF(P10&gt;50,"Refund","Do Nothing"))</f>
        <v>Catch up</v>
      </c>
      <c r="Q12" s="168">
        <f t="shared" ref="Q12:Q22" si="6">Q11</f>
        <v>0</v>
      </c>
      <c r="R12" s="166"/>
      <c r="S12" s="168">
        <f>L12+Q12</f>
        <v>0</v>
      </c>
      <c r="T12" s="171">
        <f t="shared" si="4"/>
        <v>550</v>
      </c>
    </row>
    <row r="13" spans="1:21" s="155" customFormat="1" x14ac:dyDescent="0.25">
      <c r="B13" s="174">
        <f>B12+32</f>
        <v>41094</v>
      </c>
      <c r="C13" s="168">
        <v>150</v>
      </c>
      <c r="D13" s="173"/>
      <c r="E13" s="168">
        <f>E12+C13-D13</f>
        <v>450</v>
      </c>
      <c r="F13" s="168">
        <v>400</v>
      </c>
      <c r="G13" s="173"/>
      <c r="H13" s="168">
        <f>H12+F13-G13</f>
        <v>2000</v>
      </c>
      <c r="I13" s="168">
        <v>80.78</v>
      </c>
      <c r="J13" s="173">
        <v>40.39</v>
      </c>
      <c r="K13" s="168">
        <f>K12+I13-J13</f>
        <v>40.39</v>
      </c>
      <c r="L13" s="168">
        <f t="shared" si="5"/>
        <v>630.78</v>
      </c>
      <c r="M13" s="166"/>
      <c r="N13" s="171">
        <f>N12+C13-D13+F13-G13+I13-J13</f>
        <v>1890.3899999999996</v>
      </c>
      <c r="Q13" s="168">
        <f>Q12</f>
        <v>0</v>
      </c>
      <c r="R13" s="166"/>
      <c r="S13" s="168">
        <f t="shared" ref="S13:S22" si="7">L13+Q13</f>
        <v>630.78</v>
      </c>
      <c r="T13" s="171">
        <f>T12+C13-D13+F13-G13+I13-J13+Q13</f>
        <v>1140.3899999999999</v>
      </c>
      <c r="U13" s="155">
        <f>150+400</f>
        <v>550</v>
      </c>
    </row>
    <row r="14" spans="1:21" s="155" customFormat="1" x14ac:dyDescent="0.25">
      <c r="B14" s="174">
        <f t="shared" ref="B14:B22" si="8">B13+32</f>
        <v>41126</v>
      </c>
      <c r="C14" s="168"/>
      <c r="D14" s="173"/>
      <c r="E14" s="168">
        <f t="shared" si="0"/>
        <v>450</v>
      </c>
      <c r="F14" s="168">
        <v>0</v>
      </c>
      <c r="G14" s="173">
        <v>1200</v>
      </c>
      <c r="H14" s="168">
        <f t="shared" si="1"/>
        <v>800</v>
      </c>
      <c r="I14" s="168">
        <v>0</v>
      </c>
      <c r="J14" s="173">
        <v>40.39</v>
      </c>
      <c r="K14" s="168">
        <f t="shared" si="2"/>
        <v>0</v>
      </c>
      <c r="L14" s="168">
        <f t="shared" si="5"/>
        <v>0</v>
      </c>
      <c r="M14" s="166"/>
      <c r="N14" s="171">
        <f t="shared" si="3"/>
        <v>649.99999999999966</v>
      </c>
      <c r="Q14" s="168">
        <f t="shared" si="6"/>
        <v>0</v>
      </c>
      <c r="R14" s="166"/>
      <c r="S14" s="168">
        <f t="shared" si="7"/>
        <v>0</v>
      </c>
      <c r="T14" s="171">
        <f t="shared" si="4"/>
        <v>-100.00000000000013</v>
      </c>
    </row>
    <row r="15" spans="1:21" s="155" customFormat="1" x14ac:dyDescent="0.25">
      <c r="B15" s="174">
        <f t="shared" si="8"/>
        <v>41158</v>
      </c>
      <c r="C15" s="168">
        <v>150</v>
      </c>
      <c r="D15" s="173"/>
      <c r="E15" s="168">
        <f t="shared" si="0"/>
        <v>600</v>
      </c>
      <c r="F15" s="168">
        <v>400</v>
      </c>
      <c r="G15" s="173"/>
      <c r="H15" s="168">
        <f t="shared" si="1"/>
        <v>1200</v>
      </c>
      <c r="I15" s="168">
        <v>80.78</v>
      </c>
      <c r="J15" s="173">
        <v>40.39</v>
      </c>
      <c r="K15" s="168">
        <f t="shared" si="2"/>
        <v>40.39</v>
      </c>
      <c r="L15" s="168">
        <f t="shared" si="5"/>
        <v>630.78</v>
      </c>
      <c r="M15" s="166"/>
      <c r="N15" s="171">
        <f t="shared" si="3"/>
        <v>1240.3899999999994</v>
      </c>
      <c r="Q15" s="168">
        <f t="shared" si="6"/>
        <v>0</v>
      </c>
      <c r="R15" s="166"/>
      <c r="S15" s="168">
        <f t="shared" si="7"/>
        <v>630.78</v>
      </c>
      <c r="T15" s="171">
        <f t="shared" si="4"/>
        <v>490.38999999999987</v>
      </c>
    </row>
    <row r="16" spans="1:21" s="155" customFormat="1" x14ac:dyDescent="0.25">
      <c r="B16" s="174">
        <f t="shared" si="8"/>
        <v>41190</v>
      </c>
      <c r="C16" s="168"/>
      <c r="D16" s="173"/>
      <c r="E16" s="168">
        <f t="shared" si="0"/>
        <v>600</v>
      </c>
      <c r="F16" s="168">
        <v>0</v>
      </c>
      <c r="G16" s="173"/>
      <c r="H16" s="168">
        <f t="shared" si="1"/>
        <v>1200</v>
      </c>
      <c r="I16" s="168">
        <v>0</v>
      </c>
      <c r="J16" s="173">
        <v>40.39</v>
      </c>
      <c r="K16" s="168">
        <f t="shared" si="2"/>
        <v>0</v>
      </c>
      <c r="L16" s="168">
        <f t="shared" si="5"/>
        <v>0</v>
      </c>
      <c r="M16" s="166"/>
      <c r="N16" s="171">
        <f t="shared" si="3"/>
        <v>1199.9999999999993</v>
      </c>
      <c r="Q16" s="168">
        <f t="shared" si="6"/>
        <v>0</v>
      </c>
      <c r="R16" s="166"/>
      <c r="S16" s="168">
        <f t="shared" si="7"/>
        <v>0</v>
      </c>
      <c r="T16" s="171">
        <f t="shared" si="4"/>
        <v>449.99999999999989</v>
      </c>
    </row>
    <row r="17" spans="2:20" s="155" customFormat="1" x14ac:dyDescent="0.25">
      <c r="B17" s="174">
        <f t="shared" si="8"/>
        <v>41222</v>
      </c>
      <c r="C17" s="168">
        <v>150</v>
      </c>
      <c r="D17" s="173"/>
      <c r="E17" s="168">
        <f t="shared" si="0"/>
        <v>750</v>
      </c>
      <c r="F17" s="168">
        <v>400</v>
      </c>
      <c r="G17" s="173">
        <v>1200</v>
      </c>
      <c r="H17" s="168">
        <f t="shared" si="1"/>
        <v>400</v>
      </c>
      <c r="I17" s="168">
        <v>80.78</v>
      </c>
      <c r="J17" s="173">
        <v>40.39</v>
      </c>
      <c r="K17" s="168">
        <f t="shared" si="2"/>
        <v>40.39</v>
      </c>
      <c r="L17" s="168">
        <f t="shared" si="5"/>
        <v>630.78</v>
      </c>
      <c r="M17" s="166"/>
      <c r="N17" s="171">
        <f t="shared" si="3"/>
        <v>590.3899999999993</v>
      </c>
      <c r="Q17" s="168">
        <f t="shared" si="6"/>
        <v>0</v>
      </c>
      <c r="R17" s="166"/>
      <c r="S17" s="168">
        <f t="shared" si="7"/>
        <v>630.78</v>
      </c>
      <c r="T17" s="171">
        <f t="shared" si="4"/>
        <v>-159.61000000000013</v>
      </c>
    </row>
    <row r="18" spans="2:20" s="155" customFormat="1" x14ac:dyDescent="0.25">
      <c r="B18" s="174">
        <f t="shared" si="8"/>
        <v>41254</v>
      </c>
      <c r="C18" s="168"/>
      <c r="D18" s="173"/>
      <c r="E18" s="168">
        <f t="shared" si="0"/>
        <v>750</v>
      </c>
      <c r="F18" s="168">
        <v>0</v>
      </c>
      <c r="G18" s="173"/>
      <c r="H18" s="168">
        <f t="shared" si="1"/>
        <v>400</v>
      </c>
      <c r="I18" s="168">
        <v>0</v>
      </c>
      <c r="J18" s="173">
        <v>40.39</v>
      </c>
      <c r="K18" s="168">
        <f t="shared" si="2"/>
        <v>0</v>
      </c>
      <c r="L18" s="168">
        <f t="shared" si="5"/>
        <v>0</v>
      </c>
      <c r="M18" s="166"/>
      <c r="N18" s="171">
        <f t="shared" si="3"/>
        <v>549.99999999999932</v>
      </c>
      <c r="Q18" s="168">
        <f t="shared" si="6"/>
        <v>0</v>
      </c>
      <c r="R18" s="166"/>
      <c r="S18" s="168">
        <f t="shared" si="7"/>
        <v>0</v>
      </c>
      <c r="T18" s="171">
        <f t="shared" si="4"/>
        <v>-200.00000000000011</v>
      </c>
    </row>
    <row r="19" spans="2:20" s="155" customFormat="1" x14ac:dyDescent="0.25">
      <c r="B19" s="174">
        <f t="shared" si="8"/>
        <v>41286</v>
      </c>
      <c r="C19" s="168">
        <v>150</v>
      </c>
      <c r="D19" s="173"/>
      <c r="E19" s="168">
        <f t="shared" si="0"/>
        <v>900</v>
      </c>
      <c r="F19" s="168">
        <v>400</v>
      </c>
      <c r="G19" s="173"/>
      <c r="H19" s="168">
        <f t="shared" si="1"/>
        <v>800</v>
      </c>
      <c r="I19" s="168">
        <v>80.78</v>
      </c>
      <c r="J19" s="173">
        <v>40.39</v>
      </c>
      <c r="K19" s="168">
        <f t="shared" si="2"/>
        <v>40.39</v>
      </c>
      <c r="L19" s="168">
        <f t="shared" si="5"/>
        <v>630.78</v>
      </c>
      <c r="M19" s="166"/>
      <c r="N19" s="171">
        <f t="shared" si="3"/>
        <v>1140.3899999999992</v>
      </c>
      <c r="Q19" s="168">
        <f t="shared" si="6"/>
        <v>0</v>
      </c>
      <c r="R19" s="166"/>
      <c r="S19" s="168">
        <f t="shared" si="7"/>
        <v>630.78</v>
      </c>
      <c r="T19" s="171">
        <f t="shared" si="4"/>
        <v>390.38999999999987</v>
      </c>
    </row>
    <row r="20" spans="2:20" s="155" customFormat="1" x14ac:dyDescent="0.25">
      <c r="B20" s="174">
        <f t="shared" si="8"/>
        <v>41318</v>
      </c>
      <c r="C20" s="168"/>
      <c r="D20" s="173"/>
      <c r="E20" s="168">
        <f t="shared" si="0"/>
        <v>900</v>
      </c>
      <c r="F20" s="168">
        <v>0</v>
      </c>
      <c r="G20" s="173"/>
      <c r="H20" s="168">
        <f t="shared" si="1"/>
        <v>800</v>
      </c>
      <c r="I20" s="168">
        <v>0</v>
      </c>
      <c r="J20" s="173">
        <v>40.39</v>
      </c>
      <c r="K20" s="168">
        <f t="shared" si="2"/>
        <v>0</v>
      </c>
      <c r="L20" s="168">
        <f t="shared" si="5"/>
        <v>0</v>
      </c>
      <c r="M20" s="166"/>
      <c r="N20" s="171">
        <f t="shared" si="3"/>
        <v>1099.9999999999991</v>
      </c>
      <c r="Q20" s="168">
        <f t="shared" si="6"/>
        <v>0</v>
      </c>
      <c r="R20" s="166"/>
      <c r="S20" s="168">
        <f t="shared" si="7"/>
        <v>0</v>
      </c>
      <c r="T20" s="171">
        <f t="shared" si="4"/>
        <v>349.99999999999989</v>
      </c>
    </row>
    <row r="21" spans="2:20" s="155" customFormat="1" x14ac:dyDescent="0.25">
      <c r="B21" s="174">
        <f t="shared" si="8"/>
        <v>41350</v>
      </c>
      <c r="C21" s="168">
        <v>150</v>
      </c>
      <c r="D21" s="173">
        <v>900</v>
      </c>
      <c r="E21" s="168">
        <f t="shared" si="0"/>
        <v>150</v>
      </c>
      <c r="F21" s="168">
        <v>400</v>
      </c>
      <c r="G21" s="173"/>
      <c r="H21" s="168">
        <f t="shared" si="1"/>
        <v>1200</v>
      </c>
      <c r="I21" s="168">
        <v>80.78</v>
      </c>
      <c r="J21" s="173">
        <v>40.39</v>
      </c>
      <c r="K21" s="168">
        <f t="shared" si="2"/>
        <v>40.39</v>
      </c>
      <c r="L21" s="168">
        <f t="shared" si="5"/>
        <v>630.78</v>
      </c>
      <c r="M21" s="166"/>
      <c r="N21" s="171">
        <f t="shared" si="3"/>
        <v>790.38999999999908</v>
      </c>
      <c r="Q21" s="168">
        <f t="shared" si="6"/>
        <v>0</v>
      </c>
      <c r="R21" s="166"/>
      <c r="S21" s="168">
        <f t="shared" si="7"/>
        <v>630.78</v>
      </c>
      <c r="T21" s="171">
        <f t="shared" si="4"/>
        <v>40.389999999999887</v>
      </c>
    </row>
    <row r="22" spans="2:20" s="155" customFormat="1" x14ac:dyDescent="0.25">
      <c r="B22" s="174">
        <f t="shared" si="8"/>
        <v>41382</v>
      </c>
      <c r="C22" s="168"/>
      <c r="D22" s="173"/>
      <c r="E22" s="168">
        <f t="shared" si="0"/>
        <v>150</v>
      </c>
      <c r="F22" s="168">
        <v>0</v>
      </c>
      <c r="G22" s="173"/>
      <c r="H22" s="175">
        <f t="shared" si="1"/>
        <v>1200</v>
      </c>
      <c r="I22" s="168">
        <v>0</v>
      </c>
      <c r="J22" s="173">
        <v>40.39</v>
      </c>
      <c r="K22" s="168">
        <f t="shared" si="2"/>
        <v>0</v>
      </c>
      <c r="L22" s="168">
        <f t="shared" si="5"/>
        <v>0</v>
      </c>
      <c r="M22" s="166"/>
      <c r="N22" s="171">
        <f t="shared" si="3"/>
        <v>749.99999999999909</v>
      </c>
      <c r="Q22" s="168">
        <f t="shared" si="6"/>
        <v>0</v>
      </c>
      <c r="R22" s="166"/>
      <c r="S22" s="168">
        <f t="shared" si="7"/>
        <v>0</v>
      </c>
      <c r="T22" s="171">
        <f t="shared" si="4"/>
        <v>-1.1368683772161603E-13</v>
      </c>
    </row>
    <row r="23" spans="2:20" s="155" customFormat="1" x14ac:dyDescent="0.25">
      <c r="B23" s="176" t="s">
        <v>19</v>
      </c>
      <c r="C23" s="177"/>
      <c r="D23" s="178"/>
      <c r="E23" s="177"/>
      <c r="F23" s="177"/>
      <c r="G23" s="179"/>
      <c r="H23" s="177"/>
      <c r="I23" s="177"/>
      <c r="J23" s="178"/>
      <c r="K23" s="177"/>
      <c r="L23" s="177"/>
      <c r="M23" s="177"/>
      <c r="N23" s="177"/>
      <c r="Q23" s="177"/>
      <c r="R23" s="177"/>
      <c r="S23" s="177"/>
    </row>
    <row r="24" spans="2:20" s="155" customFormat="1" x14ac:dyDescent="0.25">
      <c r="C24" s="165"/>
      <c r="D24" s="165"/>
      <c r="E24" s="165"/>
      <c r="F24" s="165"/>
      <c r="G24" s="165"/>
      <c r="H24" s="165"/>
      <c r="I24" s="165"/>
      <c r="J24" s="165"/>
      <c r="K24" s="165"/>
      <c r="L24" s="165"/>
      <c r="M24" s="165"/>
      <c r="N24" s="165"/>
      <c r="O24" s="165"/>
      <c r="P24" s="165"/>
      <c r="Q24" s="165"/>
    </row>
    <row r="25" spans="2:20" s="155" customFormat="1" ht="13.5" thickBot="1" x14ac:dyDescent="0.3">
      <c r="B25" s="155" t="s">
        <v>20</v>
      </c>
      <c r="C25" s="180">
        <f>SUM(C11:C22)</f>
        <v>900</v>
      </c>
      <c r="D25" s="180">
        <f>SUM(D11:D22)</f>
        <v>900</v>
      </c>
      <c r="E25" s="165"/>
      <c r="F25" s="180">
        <f>SUM(F11:F22)</f>
        <v>2400</v>
      </c>
      <c r="G25" s="180">
        <f>SUM(G11:G23)</f>
        <v>2400</v>
      </c>
      <c r="H25" s="165"/>
      <c r="I25" s="180">
        <f>SUM(I11:I22)</f>
        <v>484.67999999999995</v>
      </c>
      <c r="J25" s="180">
        <f>SUM(J11:J22)</f>
        <v>484.67999999999989</v>
      </c>
      <c r="K25" s="165"/>
      <c r="L25" s="180">
        <f>SUM(L11:L22)</f>
        <v>3784.6799999999994</v>
      </c>
      <c r="M25" s="165"/>
      <c r="N25" s="165"/>
      <c r="O25" s="165"/>
      <c r="P25" s="165"/>
      <c r="Q25" s="180">
        <f>SUM(Q11:Q22)</f>
        <v>0</v>
      </c>
      <c r="S25" s="180">
        <f>SUM(S11:S22)</f>
        <v>3784.6799999999994</v>
      </c>
    </row>
    <row r="26" spans="2:20" s="155" customFormat="1" ht="13.5" thickTop="1" x14ac:dyDescent="0.25">
      <c r="C26" s="165"/>
      <c r="D26" s="165"/>
      <c r="E26" s="165"/>
      <c r="F26" s="165"/>
      <c r="G26" s="165"/>
      <c r="H26" s="165"/>
      <c r="I26" s="165"/>
      <c r="J26" s="165"/>
      <c r="K26" s="165"/>
      <c r="L26" s="165"/>
      <c r="M26" s="165"/>
      <c r="N26" s="165"/>
      <c r="O26" s="165"/>
      <c r="P26" s="165"/>
      <c r="Q26" s="165"/>
    </row>
    <row r="27" spans="2:20" s="155" customFormat="1" x14ac:dyDescent="0.25">
      <c r="C27" s="181" t="s">
        <v>21</v>
      </c>
      <c r="D27" s="165"/>
      <c r="E27" s="168">
        <f>MINA(E11:E22)</f>
        <v>150</v>
      </c>
      <c r="F27" s="181" t="s">
        <v>21</v>
      </c>
      <c r="G27" s="165"/>
      <c r="H27" s="168">
        <f>MINA(H11:H22)</f>
        <v>400</v>
      </c>
      <c r="I27" s="181" t="s">
        <v>21</v>
      </c>
      <c r="J27" s="165"/>
      <c r="K27" s="168">
        <f>MINA(K11:K22)</f>
        <v>0</v>
      </c>
      <c r="L27" s="181" t="s">
        <v>21</v>
      </c>
      <c r="M27" s="165"/>
      <c r="N27" s="168">
        <f>MINA(N11:N22)</f>
        <v>549.99999999999932</v>
      </c>
      <c r="R27" s="165"/>
      <c r="S27" s="165"/>
      <c r="T27" s="177"/>
    </row>
    <row r="28" spans="2:20" s="155" customFormat="1" x14ac:dyDescent="0.25">
      <c r="C28" s="181" t="s">
        <v>22</v>
      </c>
      <c r="D28" s="165"/>
      <c r="E28" s="168">
        <f>C11</f>
        <v>150</v>
      </c>
      <c r="F28" s="181" t="s">
        <v>22</v>
      </c>
      <c r="G28" s="165"/>
      <c r="H28" s="168">
        <f>F11</f>
        <v>400</v>
      </c>
      <c r="I28" s="181" t="s">
        <v>22</v>
      </c>
      <c r="J28" s="165"/>
      <c r="K28" s="168"/>
      <c r="L28" s="181" t="s">
        <v>22</v>
      </c>
      <c r="M28" s="165"/>
      <c r="N28" s="171">
        <f>E28+H28</f>
        <v>550</v>
      </c>
      <c r="R28" s="182"/>
      <c r="S28" s="165"/>
    </row>
    <row r="29" spans="2:20" s="155" customFormat="1" x14ac:dyDescent="0.25">
      <c r="L29" s="158" t="s">
        <v>23</v>
      </c>
      <c r="N29" s="171">
        <f>N22</f>
        <v>749.99999999999909</v>
      </c>
      <c r="O29" s="183" t="s">
        <v>24</v>
      </c>
      <c r="T29" s="168">
        <f>T22</f>
        <v>-1.1368683772161603E-13</v>
      </c>
    </row>
    <row r="30" spans="2:20" s="155" customFormat="1" x14ac:dyDescent="0.25"/>
    <row r="31" spans="2:20" s="155" customFormat="1" x14ac:dyDescent="0.25"/>
    <row r="32" spans="2:20" x14ac:dyDescent="0.25">
      <c r="G32" s="144">
        <f>1200+1200+900</f>
        <v>3300</v>
      </c>
    </row>
    <row r="33" spans="15:15" x14ac:dyDescent="0.25">
      <c r="O33" s="144">
        <f>630.78+80.78</f>
        <v>711.56</v>
      </c>
    </row>
  </sheetData>
  <mergeCells count="10">
    <mergeCell ref="A6:B6"/>
    <mergeCell ref="E6:F6"/>
    <mergeCell ref="G6:T6"/>
    <mergeCell ref="A7:B8"/>
    <mergeCell ref="A1:C4"/>
    <mergeCell ref="E1:F1"/>
    <mergeCell ref="G1:T1"/>
    <mergeCell ref="E2:F2"/>
    <mergeCell ref="G4:T4"/>
    <mergeCell ref="G5:T5"/>
  </mergeCells>
  <printOptions horizontalCentered="1"/>
  <pageMargins left="0.75" right="0.75" top="1" bottom="0.75" header="0.25" footer="0.25"/>
  <pageSetup orientation="portrait" r:id="rId1"/>
  <headerFooter alignWithMargins="0">
    <oddHeader xml:space="preserve">&amp;L&amp;8&amp;K00-048&amp;Z&amp;F&amp;R&amp;8 
Real Estate Lending
&amp;A
2017
  </oddHeader>
    <oddFooter>&amp;L&amp;8&amp;K00-040Copyright Wipfli LLP 2017.  All Rights Reserved.&amp;C&amp;10Page &amp;P of &amp;N&amp;R&amp;8&amp;K00-029Revised 3/21/17</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36"/>
  <sheetViews>
    <sheetView workbookViewId="0">
      <selection activeCell="G6" sqref="G6:T6"/>
    </sheetView>
  </sheetViews>
  <sheetFormatPr defaultColWidth="8.7265625" defaultRowHeight="12.75" x14ac:dyDescent="0.25"/>
  <cols>
    <col min="1" max="1" width="2.6328125" style="125" customWidth="1"/>
    <col min="2" max="2" width="9.1796875" style="125" customWidth="1"/>
    <col min="3" max="15" width="7.6328125" style="125" customWidth="1"/>
    <col min="16" max="16384" width="8.7265625" style="125"/>
  </cols>
  <sheetData>
    <row r="1" spans="1:14" ht="18" customHeight="1" x14ac:dyDescent="0.25">
      <c r="A1" s="204" t="s">
        <v>73</v>
      </c>
      <c r="B1" s="204"/>
      <c r="C1" s="204"/>
      <c r="D1" s="204"/>
    </row>
    <row r="2" spans="1:14" ht="21" customHeight="1" x14ac:dyDescent="0.25"/>
    <row r="3" spans="1:14" ht="25.5" x14ac:dyDescent="0.25">
      <c r="C3" s="30" t="s">
        <v>75</v>
      </c>
      <c r="D3" s="126" t="s">
        <v>10</v>
      </c>
      <c r="E3" s="126" t="s">
        <v>11</v>
      </c>
      <c r="F3" s="30" t="s">
        <v>75</v>
      </c>
      <c r="G3" s="126" t="s">
        <v>10</v>
      </c>
      <c r="H3" s="126" t="s">
        <v>11</v>
      </c>
      <c r="I3" s="30" t="s">
        <v>75</v>
      </c>
      <c r="J3" s="126" t="s">
        <v>10</v>
      </c>
      <c r="K3" s="126" t="s">
        <v>11</v>
      </c>
      <c r="L3" s="30" t="s">
        <v>75</v>
      </c>
      <c r="M3" s="127" t="s">
        <v>32</v>
      </c>
      <c r="N3" s="127" t="s">
        <v>31</v>
      </c>
    </row>
    <row r="5" spans="1:14" x14ac:dyDescent="0.25">
      <c r="B5" s="243" t="s">
        <v>15</v>
      </c>
      <c r="C5" s="243" t="s">
        <v>16</v>
      </c>
      <c r="D5" s="243"/>
      <c r="E5" s="244">
        <v>150</v>
      </c>
      <c r="F5" s="245" t="s">
        <v>17</v>
      </c>
      <c r="G5" s="245"/>
      <c r="H5" s="244">
        <f>800+400</f>
        <v>1200</v>
      </c>
      <c r="I5" s="245" t="s">
        <v>18</v>
      </c>
      <c r="J5" s="245"/>
      <c r="K5" s="244"/>
      <c r="L5" s="245" t="s">
        <v>12</v>
      </c>
      <c r="M5" s="244">
        <f>550-1150.08</f>
        <v>-600.07999999999993</v>
      </c>
      <c r="N5" s="246">
        <f>H5+E5+M5+K5</f>
        <v>749.92000000000007</v>
      </c>
    </row>
    <row r="6" spans="1:14" x14ac:dyDescent="0.25">
      <c r="B6" s="131">
        <v>40983</v>
      </c>
      <c r="C6" s="132">
        <f>ROUND(+D31/24,2)</f>
        <v>37.5</v>
      </c>
      <c r="D6" s="133"/>
      <c r="E6" s="134">
        <f t="shared" ref="E6:E29" si="0">E5+C6-D6</f>
        <v>187.5</v>
      </c>
      <c r="F6" s="132">
        <f>ROUND(+G31/24,2)</f>
        <v>100</v>
      </c>
      <c r="G6" s="133"/>
      <c r="H6" s="134">
        <f t="shared" ref="H6:H29" si="1">H5+F6-G6</f>
        <v>1300</v>
      </c>
      <c r="I6" s="132">
        <f>ROUND(+J31/24,2)</f>
        <v>20.2</v>
      </c>
      <c r="J6" s="133"/>
      <c r="K6" s="134">
        <f t="shared" ref="K6:K29" si="2">K5+I6-J6</f>
        <v>20.2</v>
      </c>
      <c r="L6" s="135">
        <f>C6+F6+I6</f>
        <v>157.69999999999999</v>
      </c>
      <c r="M6" s="135"/>
      <c r="N6" s="136">
        <f t="shared" ref="N6:N29" si="3">N5+C6-D6+F6-G6+I6-J6</f>
        <v>907.62000000000012</v>
      </c>
    </row>
    <row r="7" spans="1:14" x14ac:dyDescent="0.25">
      <c r="B7" s="137">
        <v>41000</v>
      </c>
      <c r="C7" s="138">
        <f t="shared" ref="C7:C29" si="4">C6</f>
        <v>37.5</v>
      </c>
      <c r="D7" s="139"/>
      <c r="E7" s="136">
        <f t="shared" si="0"/>
        <v>225</v>
      </c>
      <c r="F7" s="138">
        <f t="shared" ref="F7:F29" si="5">F6</f>
        <v>100</v>
      </c>
      <c r="G7" s="139"/>
      <c r="H7" s="136">
        <f t="shared" si="1"/>
        <v>1400</v>
      </c>
      <c r="I7" s="138">
        <f t="shared" ref="I7:I29" si="6">I6</f>
        <v>20.2</v>
      </c>
      <c r="J7" s="133">
        <v>40.39</v>
      </c>
      <c r="K7" s="136">
        <f t="shared" si="2"/>
        <v>9.9999999999980105E-3</v>
      </c>
      <c r="L7" s="135">
        <f t="shared" ref="L7:L29" si="7">C7+F7+I7</f>
        <v>157.69999999999999</v>
      </c>
      <c r="M7" s="129"/>
      <c r="N7" s="136">
        <f t="shared" si="3"/>
        <v>1024.93</v>
      </c>
    </row>
    <row r="8" spans="1:14" x14ac:dyDescent="0.25">
      <c r="B8" s="137">
        <f t="shared" ref="B8:B29" si="8">B7+14</f>
        <v>41014</v>
      </c>
      <c r="C8" s="138">
        <f t="shared" si="4"/>
        <v>37.5</v>
      </c>
      <c r="D8" s="139"/>
      <c r="E8" s="136">
        <f t="shared" si="0"/>
        <v>262.5</v>
      </c>
      <c r="F8" s="138">
        <f t="shared" si="5"/>
        <v>100</v>
      </c>
      <c r="G8" s="139"/>
      <c r="H8" s="136">
        <f t="shared" si="1"/>
        <v>1500</v>
      </c>
      <c r="I8" s="138">
        <f t="shared" si="6"/>
        <v>20.2</v>
      </c>
      <c r="J8" s="133"/>
      <c r="K8" s="136">
        <f t="shared" si="2"/>
        <v>20.209999999999997</v>
      </c>
      <c r="L8" s="135">
        <f t="shared" si="7"/>
        <v>157.69999999999999</v>
      </c>
      <c r="M8" s="129"/>
      <c r="N8" s="136">
        <f t="shared" si="3"/>
        <v>1182.6300000000001</v>
      </c>
    </row>
    <row r="9" spans="1:14" x14ac:dyDescent="0.25">
      <c r="B9" s="137">
        <v>41030</v>
      </c>
      <c r="C9" s="138">
        <f t="shared" si="4"/>
        <v>37.5</v>
      </c>
      <c r="D9" s="139"/>
      <c r="E9" s="136">
        <f t="shared" si="0"/>
        <v>300</v>
      </c>
      <c r="F9" s="138">
        <f t="shared" si="5"/>
        <v>100</v>
      </c>
      <c r="G9" s="139"/>
      <c r="H9" s="136">
        <f t="shared" si="1"/>
        <v>1600</v>
      </c>
      <c r="I9" s="138">
        <f t="shared" si="6"/>
        <v>20.2</v>
      </c>
      <c r="J9" s="133">
        <v>40.39</v>
      </c>
      <c r="K9" s="136">
        <f t="shared" si="2"/>
        <v>1.9999999999996021E-2</v>
      </c>
      <c r="L9" s="135">
        <f t="shared" si="7"/>
        <v>157.69999999999999</v>
      </c>
      <c r="M9" s="129"/>
      <c r="N9" s="136">
        <f t="shared" si="3"/>
        <v>1299.94</v>
      </c>
    </row>
    <row r="10" spans="1:14" x14ac:dyDescent="0.25">
      <c r="B10" s="137">
        <f t="shared" si="8"/>
        <v>41044</v>
      </c>
      <c r="C10" s="138">
        <f t="shared" si="4"/>
        <v>37.5</v>
      </c>
      <c r="D10" s="139"/>
      <c r="E10" s="136">
        <f t="shared" si="0"/>
        <v>337.5</v>
      </c>
      <c r="F10" s="138">
        <f t="shared" si="5"/>
        <v>100</v>
      </c>
      <c r="G10" s="139"/>
      <c r="H10" s="136">
        <f t="shared" si="1"/>
        <v>1700</v>
      </c>
      <c r="I10" s="138">
        <f t="shared" si="6"/>
        <v>20.2</v>
      </c>
      <c r="J10" s="133"/>
      <c r="K10" s="136">
        <f t="shared" si="2"/>
        <v>20.219999999999995</v>
      </c>
      <c r="L10" s="135">
        <f t="shared" si="7"/>
        <v>157.69999999999999</v>
      </c>
      <c r="M10" s="129"/>
      <c r="N10" s="136">
        <f t="shared" si="3"/>
        <v>1457.64</v>
      </c>
    </row>
    <row r="11" spans="1:14" x14ac:dyDescent="0.25">
      <c r="B11" s="137">
        <v>41061</v>
      </c>
      <c r="C11" s="138">
        <f t="shared" si="4"/>
        <v>37.5</v>
      </c>
      <c r="D11" s="139"/>
      <c r="E11" s="136">
        <f t="shared" si="0"/>
        <v>375</v>
      </c>
      <c r="F11" s="138">
        <f t="shared" si="5"/>
        <v>100</v>
      </c>
      <c r="G11" s="139"/>
      <c r="H11" s="136">
        <f t="shared" si="1"/>
        <v>1800</v>
      </c>
      <c r="I11" s="138">
        <f t="shared" si="6"/>
        <v>20.2</v>
      </c>
      <c r="J11" s="133">
        <v>40.39</v>
      </c>
      <c r="K11" s="136">
        <f t="shared" si="2"/>
        <v>2.9999999999994031E-2</v>
      </c>
      <c r="L11" s="135">
        <f t="shared" si="7"/>
        <v>157.69999999999999</v>
      </c>
      <c r="M11" s="129"/>
      <c r="N11" s="136">
        <f t="shared" si="3"/>
        <v>1574.95</v>
      </c>
    </row>
    <row r="12" spans="1:14" x14ac:dyDescent="0.25">
      <c r="B12" s="137">
        <f t="shared" si="8"/>
        <v>41075</v>
      </c>
      <c r="C12" s="138">
        <f t="shared" si="4"/>
        <v>37.5</v>
      </c>
      <c r="D12" s="139"/>
      <c r="E12" s="136">
        <f t="shared" si="0"/>
        <v>412.5</v>
      </c>
      <c r="F12" s="138">
        <f t="shared" si="5"/>
        <v>100</v>
      </c>
      <c r="G12" s="139"/>
      <c r="H12" s="136">
        <f t="shared" si="1"/>
        <v>1900</v>
      </c>
      <c r="I12" s="138">
        <f t="shared" si="6"/>
        <v>20.2</v>
      </c>
      <c r="J12" s="133"/>
      <c r="K12" s="136">
        <f t="shared" si="2"/>
        <v>20.229999999999993</v>
      </c>
      <c r="L12" s="135">
        <f t="shared" si="7"/>
        <v>157.69999999999999</v>
      </c>
      <c r="M12" s="129"/>
      <c r="N12" s="136">
        <f t="shared" si="3"/>
        <v>1732.65</v>
      </c>
    </row>
    <row r="13" spans="1:14" x14ac:dyDescent="0.25">
      <c r="B13" s="137">
        <v>41091</v>
      </c>
      <c r="C13" s="138">
        <f t="shared" si="4"/>
        <v>37.5</v>
      </c>
      <c r="D13" s="139"/>
      <c r="E13" s="136">
        <f t="shared" si="0"/>
        <v>450</v>
      </c>
      <c r="F13" s="138">
        <f t="shared" si="5"/>
        <v>100</v>
      </c>
      <c r="G13" s="139"/>
      <c r="H13" s="136">
        <f t="shared" si="1"/>
        <v>2000</v>
      </c>
      <c r="I13" s="138">
        <f t="shared" si="6"/>
        <v>20.2</v>
      </c>
      <c r="J13" s="133">
        <v>40.39</v>
      </c>
      <c r="K13" s="136">
        <f t="shared" si="2"/>
        <v>3.9999999999992042E-2</v>
      </c>
      <c r="L13" s="135">
        <f t="shared" si="7"/>
        <v>157.69999999999999</v>
      </c>
      <c r="M13" s="129"/>
      <c r="N13" s="136">
        <f t="shared" si="3"/>
        <v>1849.96</v>
      </c>
    </row>
    <row r="14" spans="1:14" x14ac:dyDescent="0.25">
      <c r="B14" s="137">
        <f t="shared" si="8"/>
        <v>41105</v>
      </c>
      <c r="C14" s="138">
        <f t="shared" si="4"/>
        <v>37.5</v>
      </c>
      <c r="D14" s="139"/>
      <c r="E14" s="136">
        <f t="shared" si="0"/>
        <v>487.5</v>
      </c>
      <c r="F14" s="138">
        <f t="shared" si="5"/>
        <v>100</v>
      </c>
      <c r="G14" s="139"/>
      <c r="H14" s="136">
        <f t="shared" si="1"/>
        <v>2100</v>
      </c>
      <c r="I14" s="138">
        <f t="shared" si="6"/>
        <v>20.2</v>
      </c>
      <c r="J14" s="133"/>
      <c r="K14" s="136">
        <f t="shared" si="2"/>
        <v>20.239999999999991</v>
      </c>
      <c r="L14" s="135">
        <f t="shared" si="7"/>
        <v>157.69999999999999</v>
      </c>
      <c r="M14" s="129"/>
      <c r="N14" s="136">
        <f t="shared" si="3"/>
        <v>2007.66</v>
      </c>
    </row>
    <row r="15" spans="1:14" x14ac:dyDescent="0.25">
      <c r="B15" s="137">
        <v>41122</v>
      </c>
      <c r="C15" s="138">
        <f t="shared" si="4"/>
        <v>37.5</v>
      </c>
      <c r="D15" s="139"/>
      <c r="E15" s="136">
        <f t="shared" si="0"/>
        <v>525</v>
      </c>
      <c r="F15" s="138">
        <f t="shared" si="5"/>
        <v>100</v>
      </c>
      <c r="G15" s="139">
        <v>1200</v>
      </c>
      <c r="H15" s="136">
        <f t="shared" si="1"/>
        <v>1000</v>
      </c>
      <c r="I15" s="138">
        <f t="shared" si="6"/>
        <v>20.2</v>
      </c>
      <c r="J15" s="133">
        <v>40.39</v>
      </c>
      <c r="K15" s="136">
        <f t="shared" si="2"/>
        <v>4.9999999999990052E-2</v>
      </c>
      <c r="L15" s="135">
        <f t="shared" si="7"/>
        <v>157.69999999999999</v>
      </c>
      <c r="M15" s="129"/>
      <c r="N15" s="136">
        <f t="shared" si="3"/>
        <v>924.96999999999991</v>
      </c>
    </row>
    <row r="16" spans="1:14" x14ac:dyDescent="0.25">
      <c r="B16" s="137">
        <f t="shared" si="8"/>
        <v>41136</v>
      </c>
      <c r="C16" s="138">
        <f t="shared" si="4"/>
        <v>37.5</v>
      </c>
      <c r="D16" s="139"/>
      <c r="E16" s="136">
        <f t="shared" si="0"/>
        <v>562.5</v>
      </c>
      <c r="F16" s="138">
        <f t="shared" si="5"/>
        <v>100</v>
      </c>
      <c r="G16" s="139"/>
      <c r="H16" s="136">
        <f t="shared" si="1"/>
        <v>1100</v>
      </c>
      <c r="I16" s="138">
        <f t="shared" si="6"/>
        <v>20.2</v>
      </c>
      <c r="J16" s="133"/>
      <c r="K16" s="136">
        <f t="shared" si="2"/>
        <v>20.249999999999989</v>
      </c>
      <c r="L16" s="135">
        <f t="shared" si="7"/>
        <v>157.69999999999999</v>
      </c>
      <c r="M16" s="129"/>
      <c r="N16" s="136">
        <f t="shared" si="3"/>
        <v>1082.6699999999998</v>
      </c>
    </row>
    <row r="17" spans="2:14" x14ac:dyDescent="0.25">
      <c r="B17" s="137">
        <v>41153</v>
      </c>
      <c r="C17" s="138">
        <f t="shared" si="4"/>
        <v>37.5</v>
      </c>
      <c r="D17" s="139"/>
      <c r="E17" s="136">
        <f t="shared" si="0"/>
        <v>600</v>
      </c>
      <c r="F17" s="138">
        <f t="shared" si="5"/>
        <v>100</v>
      </c>
      <c r="G17" s="139"/>
      <c r="H17" s="136">
        <f t="shared" si="1"/>
        <v>1200</v>
      </c>
      <c r="I17" s="138">
        <f t="shared" si="6"/>
        <v>20.2</v>
      </c>
      <c r="J17" s="133">
        <v>40.39</v>
      </c>
      <c r="K17" s="136">
        <f t="shared" si="2"/>
        <v>5.9999999999988063E-2</v>
      </c>
      <c r="L17" s="135">
        <f t="shared" si="7"/>
        <v>157.69999999999999</v>
      </c>
      <c r="M17" s="129"/>
      <c r="N17" s="136">
        <f t="shared" si="3"/>
        <v>1199.9799999999998</v>
      </c>
    </row>
    <row r="18" spans="2:14" x14ac:dyDescent="0.25">
      <c r="B18" s="137">
        <f t="shared" si="8"/>
        <v>41167</v>
      </c>
      <c r="C18" s="138">
        <f t="shared" si="4"/>
        <v>37.5</v>
      </c>
      <c r="D18" s="139"/>
      <c r="E18" s="136">
        <f t="shared" si="0"/>
        <v>637.5</v>
      </c>
      <c r="F18" s="138">
        <f t="shared" si="5"/>
        <v>100</v>
      </c>
      <c r="G18" s="139"/>
      <c r="H18" s="136">
        <f t="shared" si="1"/>
        <v>1300</v>
      </c>
      <c r="I18" s="138">
        <f t="shared" si="6"/>
        <v>20.2</v>
      </c>
      <c r="J18" s="133"/>
      <c r="K18" s="136">
        <f t="shared" si="2"/>
        <v>20.259999999999987</v>
      </c>
      <c r="L18" s="135">
        <f t="shared" si="7"/>
        <v>157.69999999999999</v>
      </c>
      <c r="M18" s="129"/>
      <c r="N18" s="136">
        <f t="shared" si="3"/>
        <v>1357.6799999999998</v>
      </c>
    </row>
    <row r="19" spans="2:14" x14ac:dyDescent="0.25">
      <c r="B19" s="137">
        <v>41183</v>
      </c>
      <c r="C19" s="138">
        <f t="shared" si="4"/>
        <v>37.5</v>
      </c>
      <c r="D19" s="139"/>
      <c r="E19" s="136">
        <f t="shared" si="0"/>
        <v>675</v>
      </c>
      <c r="F19" s="138">
        <f t="shared" si="5"/>
        <v>100</v>
      </c>
      <c r="G19" s="139"/>
      <c r="H19" s="136">
        <f t="shared" si="1"/>
        <v>1400</v>
      </c>
      <c r="I19" s="138">
        <f t="shared" si="6"/>
        <v>20.2</v>
      </c>
      <c r="J19" s="133">
        <v>40.39</v>
      </c>
      <c r="K19" s="136">
        <f t="shared" si="2"/>
        <v>6.9999999999986073E-2</v>
      </c>
      <c r="L19" s="135">
        <f t="shared" si="7"/>
        <v>157.69999999999999</v>
      </c>
      <c r="M19" s="129"/>
      <c r="N19" s="136">
        <f t="shared" si="3"/>
        <v>1474.9899999999998</v>
      </c>
    </row>
    <row r="20" spans="2:14" x14ac:dyDescent="0.25">
      <c r="B20" s="137">
        <f t="shared" si="8"/>
        <v>41197</v>
      </c>
      <c r="C20" s="138">
        <f t="shared" si="4"/>
        <v>37.5</v>
      </c>
      <c r="D20" s="139"/>
      <c r="E20" s="136">
        <f t="shared" si="0"/>
        <v>712.5</v>
      </c>
      <c r="F20" s="138">
        <f t="shared" si="5"/>
        <v>100</v>
      </c>
      <c r="G20" s="139"/>
      <c r="H20" s="136">
        <f t="shared" si="1"/>
        <v>1500</v>
      </c>
      <c r="I20" s="138">
        <f t="shared" si="6"/>
        <v>20.2</v>
      </c>
      <c r="J20" s="133"/>
      <c r="K20" s="136">
        <f t="shared" si="2"/>
        <v>20.269999999999985</v>
      </c>
      <c r="L20" s="135">
        <f t="shared" si="7"/>
        <v>157.69999999999999</v>
      </c>
      <c r="M20" s="129"/>
      <c r="N20" s="136">
        <f t="shared" si="3"/>
        <v>1632.6899999999998</v>
      </c>
    </row>
    <row r="21" spans="2:14" x14ac:dyDescent="0.25">
      <c r="B21" s="137">
        <v>41214</v>
      </c>
      <c r="C21" s="138">
        <f t="shared" si="4"/>
        <v>37.5</v>
      </c>
      <c r="D21" s="139"/>
      <c r="E21" s="136">
        <f t="shared" si="0"/>
        <v>750</v>
      </c>
      <c r="F21" s="138">
        <f t="shared" si="5"/>
        <v>100</v>
      </c>
      <c r="G21" s="139">
        <v>1200</v>
      </c>
      <c r="H21" s="136">
        <f t="shared" si="1"/>
        <v>400</v>
      </c>
      <c r="I21" s="138">
        <f t="shared" si="6"/>
        <v>20.2</v>
      </c>
      <c r="J21" s="133">
        <v>40.39</v>
      </c>
      <c r="K21" s="136">
        <f t="shared" si="2"/>
        <v>7.9999999999984084E-2</v>
      </c>
      <c r="L21" s="135">
        <f t="shared" si="7"/>
        <v>157.69999999999999</v>
      </c>
      <c r="M21" s="129"/>
      <c r="N21" s="136">
        <f t="shared" si="3"/>
        <v>549.99999999999989</v>
      </c>
    </row>
    <row r="22" spans="2:14" x14ac:dyDescent="0.25">
      <c r="B22" s="137">
        <f t="shared" si="8"/>
        <v>41228</v>
      </c>
      <c r="C22" s="138">
        <f t="shared" si="4"/>
        <v>37.5</v>
      </c>
      <c r="D22" s="139"/>
      <c r="E22" s="136">
        <f t="shared" si="0"/>
        <v>787.5</v>
      </c>
      <c r="F22" s="138">
        <f t="shared" si="5"/>
        <v>100</v>
      </c>
      <c r="G22" s="139"/>
      <c r="H22" s="136">
        <f t="shared" si="1"/>
        <v>500</v>
      </c>
      <c r="I22" s="138">
        <f t="shared" si="6"/>
        <v>20.2</v>
      </c>
      <c r="J22" s="133"/>
      <c r="K22" s="136">
        <f t="shared" si="2"/>
        <v>20.279999999999983</v>
      </c>
      <c r="L22" s="135">
        <f t="shared" si="7"/>
        <v>157.69999999999999</v>
      </c>
      <c r="M22" s="129"/>
      <c r="N22" s="136">
        <f t="shared" si="3"/>
        <v>707.69999999999993</v>
      </c>
    </row>
    <row r="23" spans="2:14" x14ac:dyDescent="0.25">
      <c r="B23" s="137">
        <v>41244</v>
      </c>
      <c r="C23" s="138">
        <f t="shared" si="4"/>
        <v>37.5</v>
      </c>
      <c r="D23" s="139"/>
      <c r="E23" s="136">
        <f t="shared" si="0"/>
        <v>825</v>
      </c>
      <c r="F23" s="138">
        <f t="shared" si="5"/>
        <v>100</v>
      </c>
      <c r="G23" s="139"/>
      <c r="H23" s="136">
        <f t="shared" si="1"/>
        <v>600</v>
      </c>
      <c r="I23" s="138">
        <f t="shared" si="6"/>
        <v>20.2</v>
      </c>
      <c r="J23" s="133">
        <v>40.39</v>
      </c>
      <c r="K23" s="136">
        <f t="shared" si="2"/>
        <v>8.9999999999982094E-2</v>
      </c>
      <c r="L23" s="135">
        <f t="shared" si="7"/>
        <v>157.69999999999999</v>
      </c>
      <c r="M23" s="129"/>
      <c r="N23" s="136">
        <f t="shared" si="3"/>
        <v>825.01</v>
      </c>
    </row>
    <row r="24" spans="2:14" x14ac:dyDescent="0.25">
      <c r="B24" s="137">
        <f t="shared" si="8"/>
        <v>41258</v>
      </c>
      <c r="C24" s="138">
        <f t="shared" si="4"/>
        <v>37.5</v>
      </c>
      <c r="D24" s="139"/>
      <c r="E24" s="136">
        <f t="shared" si="0"/>
        <v>862.5</v>
      </c>
      <c r="F24" s="138">
        <f t="shared" si="5"/>
        <v>100</v>
      </c>
      <c r="G24" s="139"/>
      <c r="H24" s="136">
        <f t="shared" si="1"/>
        <v>700</v>
      </c>
      <c r="I24" s="138">
        <f t="shared" si="6"/>
        <v>20.2</v>
      </c>
      <c r="J24" s="133"/>
      <c r="K24" s="136">
        <f t="shared" si="2"/>
        <v>20.289999999999981</v>
      </c>
      <c r="L24" s="135">
        <f t="shared" si="7"/>
        <v>157.69999999999999</v>
      </c>
      <c r="M24" s="129"/>
      <c r="N24" s="136">
        <f t="shared" si="3"/>
        <v>982.71</v>
      </c>
    </row>
    <row r="25" spans="2:14" x14ac:dyDescent="0.25">
      <c r="B25" s="137">
        <v>41275</v>
      </c>
      <c r="C25" s="138">
        <f t="shared" si="4"/>
        <v>37.5</v>
      </c>
      <c r="D25" s="139"/>
      <c r="E25" s="136">
        <f t="shared" si="0"/>
        <v>900</v>
      </c>
      <c r="F25" s="138">
        <f t="shared" si="5"/>
        <v>100</v>
      </c>
      <c r="G25" s="139"/>
      <c r="H25" s="136">
        <f t="shared" si="1"/>
        <v>800</v>
      </c>
      <c r="I25" s="138">
        <f t="shared" si="6"/>
        <v>20.2</v>
      </c>
      <c r="J25" s="133">
        <v>40.39</v>
      </c>
      <c r="K25" s="136">
        <f t="shared" si="2"/>
        <v>9.9999999999980105E-2</v>
      </c>
      <c r="L25" s="135">
        <f t="shared" si="7"/>
        <v>157.69999999999999</v>
      </c>
      <c r="M25" s="129"/>
      <c r="N25" s="136">
        <f t="shared" si="3"/>
        <v>1100.02</v>
      </c>
    </row>
    <row r="26" spans="2:14" x14ac:dyDescent="0.25">
      <c r="B26" s="137">
        <f t="shared" si="8"/>
        <v>41289</v>
      </c>
      <c r="C26" s="138">
        <f t="shared" si="4"/>
        <v>37.5</v>
      </c>
      <c r="D26" s="139"/>
      <c r="E26" s="136">
        <f t="shared" si="0"/>
        <v>937.5</v>
      </c>
      <c r="F26" s="138">
        <f t="shared" si="5"/>
        <v>100</v>
      </c>
      <c r="G26" s="139"/>
      <c r="H26" s="136">
        <f t="shared" si="1"/>
        <v>900</v>
      </c>
      <c r="I26" s="138">
        <f t="shared" si="6"/>
        <v>20.2</v>
      </c>
      <c r="J26" s="133"/>
      <c r="K26" s="136">
        <f t="shared" si="2"/>
        <v>20.299999999999979</v>
      </c>
      <c r="L26" s="135">
        <f t="shared" si="7"/>
        <v>157.69999999999999</v>
      </c>
      <c r="M26" s="129"/>
      <c r="N26" s="136">
        <f t="shared" si="3"/>
        <v>1257.72</v>
      </c>
    </row>
    <row r="27" spans="2:14" x14ac:dyDescent="0.25">
      <c r="B27" s="137">
        <v>41306</v>
      </c>
      <c r="C27" s="138">
        <f t="shared" si="4"/>
        <v>37.5</v>
      </c>
      <c r="D27" s="139"/>
      <c r="E27" s="136">
        <f t="shared" si="0"/>
        <v>975</v>
      </c>
      <c r="F27" s="138">
        <f t="shared" si="5"/>
        <v>100</v>
      </c>
      <c r="G27" s="139"/>
      <c r="H27" s="136">
        <f t="shared" si="1"/>
        <v>1000</v>
      </c>
      <c r="I27" s="138">
        <f t="shared" si="6"/>
        <v>20.2</v>
      </c>
      <c r="J27" s="133">
        <v>40.39</v>
      </c>
      <c r="K27" s="136">
        <f t="shared" si="2"/>
        <v>0.10999999999997812</v>
      </c>
      <c r="L27" s="135">
        <f t="shared" si="7"/>
        <v>157.69999999999999</v>
      </c>
      <c r="M27" s="129"/>
      <c r="N27" s="136">
        <f t="shared" si="3"/>
        <v>1375.03</v>
      </c>
    </row>
    <row r="28" spans="2:14" x14ac:dyDescent="0.25">
      <c r="B28" s="137">
        <f t="shared" si="8"/>
        <v>41320</v>
      </c>
      <c r="C28" s="138">
        <f t="shared" si="4"/>
        <v>37.5</v>
      </c>
      <c r="D28" s="139"/>
      <c r="E28" s="136">
        <f t="shared" si="0"/>
        <v>1012.5</v>
      </c>
      <c r="F28" s="138">
        <f t="shared" si="5"/>
        <v>100</v>
      </c>
      <c r="G28" s="139"/>
      <c r="H28" s="136">
        <f t="shared" si="1"/>
        <v>1100</v>
      </c>
      <c r="I28" s="138">
        <f t="shared" si="6"/>
        <v>20.2</v>
      </c>
      <c r="J28" s="133"/>
      <c r="K28" s="136">
        <f t="shared" si="2"/>
        <v>20.309999999999977</v>
      </c>
      <c r="L28" s="135">
        <f t="shared" si="7"/>
        <v>157.69999999999999</v>
      </c>
      <c r="M28" s="129"/>
      <c r="N28" s="136">
        <f t="shared" si="3"/>
        <v>1532.73</v>
      </c>
    </row>
    <row r="29" spans="2:14" x14ac:dyDescent="0.25">
      <c r="B29" s="137">
        <f t="shared" si="8"/>
        <v>41334</v>
      </c>
      <c r="C29" s="138">
        <f t="shared" si="4"/>
        <v>37.5</v>
      </c>
      <c r="D29" s="140">
        <v>900</v>
      </c>
      <c r="E29" s="136">
        <f t="shared" si="0"/>
        <v>150</v>
      </c>
      <c r="F29" s="138">
        <f t="shared" si="5"/>
        <v>100</v>
      </c>
      <c r="G29" s="139"/>
      <c r="H29" s="136">
        <f t="shared" si="1"/>
        <v>1200</v>
      </c>
      <c r="I29" s="138">
        <f t="shared" si="6"/>
        <v>20.2</v>
      </c>
      <c r="J29" s="133">
        <v>40.39</v>
      </c>
      <c r="K29" s="136">
        <f t="shared" si="2"/>
        <v>0.11999999999997613</v>
      </c>
      <c r="L29" s="135">
        <f t="shared" si="7"/>
        <v>157.69999999999999</v>
      </c>
      <c r="M29" s="141"/>
      <c r="N29" s="142">
        <f t="shared" si="3"/>
        <v>750.04000000000008</v>
      </c>
    </row>
    <row r="30" spans="2:14" x14ac:dyDescent="0.25">
      <c r="C30" s="129"/>
      <c r="D30" s="129"/>
      <c r="E30" s="129"/>
      <c r="F30" s="129"/>
      <c r="G30" s="129"/>
      <c r="H30" s="129"/>
      <c r="I30" s="129"/>
      <c r="J30" s="129"/>
      <c r="K30" s="129"/>
      <c r="L30" s="129"/>
      <c r="M30" s="129"/>
      <c r="N30" s="129"/>
    </row>
    <row r="31" spans="2:14" ht="13.5" thickBot="1" x14ac:dyDescent="0.3">
      <c r="B31" s="215" t="s">
        <v>78</v>
      </c>
      <c r="C31" s="143">
        <f>SUM(C6:C29)</f>
        <v>900</v>
      </c>
      <c r="D31" s="249">
        <f>SUM(D6:D29)</f>
        <v>900</v>
      </c>
      <c r="E31" s="129"/>
      <c r="F31" s="143">
        <f>SUM(F6:F29)</f>
        <v>2400</v>
      </c>
      <c r="G31" s="249">
        <f>SUM(G6:G29)</f>
        <v>2400</v>
      </c>
      <c r="H31" s="129"/>
      <c r="I31" s="143">
        <f>SUM(I6:I29)</f>
        <v>484.79999999999984</v>
      </c>
      <c r="J31" s="249">
        <f>SUM(J6:J29)</f>
        <v>484.67999999999989</v>
      </c>
      <c r="K31" s="129"/>
      <c r="L31" s="129"/>
      <c r="M31" s="129"/>
      <c r="N31" s="129"/>
    </row>
    <row r="32" spans="2:14" ht="13.5" thickTop="1" x14ac:dyDescent="0.25">
      <c r="B32" s="155"/>
      <c r="C32" s="129"/>
      <c r="D32" s="129"/>
      <c r="E32" s="129"/>
      <c r="F32" s="129"/>
      <c r="G32" s="129"/>
      <c r="H32" s="129"/>
      <c r="I32" s="129"/>
      <c r="J32" s="129"/>
      <c r="K32" s="129"/>
      <c r="L32" s="129"/>
      <c r="M32" s="129"/>
      <c r="N32" s="129"/>
    </row>
    <row r="33" spans="2:14" x14ac:dyDescent="0.25">
      <c r="B33" s="208" t="s">
        <v>76</v>
      </c>
      <c r="C33" s="245" t="s">
        <v>21</v>
      </c>
      <c r="D33" s="245"/>
      <c r="E33" s="246">
        <f>MINA(E6:E29)</f>
        <v>150</v>
      </c>
      <c r="F33" s="245" t="s">
        <v>21</v>
      </c>
      <c r="G33" s="245"/>
      <c r="H33" s="246">
        <f>MINA(H6:H29)</f>
        <v>400</v>
      </c>
      <c r="I33" s="245" t="s">
        <v>21</v>
      </c>
      <c r="J33" s="245"/>
      <c r="K33" s="246">
        <f>MINA(K6:K29)</f>
        <v>9.9999999999980105E-3</v>
      </c>
      <c r="L33" s="245" t="s">
        <v>21</v>
      </c>
      <c r="M33" s="245"/>
      <c r="N33" s="246">
        <f>MINA(N6:N29)</f>
        <v>549.99999999999989</v>
      </c>
    </row>
    <row r="34" spans="2:14" x14ac:dyDescent="0.25">
      <c r="B34" s="218" t="s">
        <v>77</v>
      </c>
      <c r="C34" s="247" t="s">
        <v>22</v>
      </c>
      <c r="D34" s="247"/>
      <c r="E34" s="248">
        <f>D31/6</f>
        <v>150</v>
      </c>
      <c r="F34" s="247" t="s">
        <v>22</v>
      </c>
      <c r="G34" s="247"/>
      <c r="H34" s="248">
        <f>G31/6</f>
        <v>400</v>
      </c>
      <c r="I34" s="247" t="s">
        <v>22</v>
      </c>
      <c r="J34" s="247"/>
      <c r="K34" s="248">
        <v>0</v>
      </c>
      <c r="L34" s="247" t="s">
        <v>22</v>
      </c>
      <c r="M34" s="247"/>
      <c r="N34" s="248">
        <f>E34+H34+K34</f>
        <v>550</v>
      </c>
    </row>
    <row r="36" spans="2:14" x14ac:dyDescent="0.25">
      <c r="D36" s="125">
        <f>900/24</f>
        <v>37.5</v>
      </c>
    </row>
  </sheetData>
  <mergeCells count="1">
    <mergeCell ref="A1:D1"/>
  </mergeCells>
  <printOptions horizontalCentered="1"/>
  <pageMargins left="0.75" right="0.75" top="1" bottom="0.75" header="0.25" footer="0.25"/>
  <pageSetup orientation="portrait" r:id="rId1"/>
  <headerFooter alignWithMargins="0">
    <oddHeader xml:space="preserve">&amp;L&amp;8&amp;K00-048&amp;Z&amp;F&amp;R&amp;8 
Real Estate Lending
&amp;A
2017
  </oddHeader>
    <oddFooter>&amp;L&amp;8&amp;K00-040Copyright Wipfli LLP 2017.  All Rights Reserved.&amp;C&amp;10Page &amp;P of &amp;N&amp;R&amp;8&amp;K00-029Revised 3/21/17</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36"/>
  <sheetViews>
    <sheetView workbookViewId="0">
      <selection activeCell="G6" sqref="G6:T6"/>
    </sheetView>
  </sheetViews>
  <sheetFormatPr defaultColWidth="8.7265625" defaultRowHeight="12.75" x14ac:dyDescent="0.25"/>
  <cols>
    <col min="1" max="1" width="2.6328125" style="125" customWidth="1"/>
    <col min="2" max="2" width="9.1796875" style="125" customWidth="1"/>
    <col min="3" max="15" width="7.6328125" style="125" customWidth="1"/>
    <col min="16" max="16384" width="8.7265625" style="125"/>
  </cols>
  <sheetData>
    <row r="1" spans="1:16" ht="18" customHeight="1" x14ac:dyDescent="0.25">
      <c r="A1" s="204" t="s">
        <v>72</v>
      </c>
      <c r="B1" s="204"/>
      <c r="C1" s="204"/>
      <c r="D1" s="204"/>
    </row>
    <row r="2" spans="1:16" ht="21" customHeight="1" x14ac:dyDescent="0.25"/>
    <row r="3" spans="1:16" ht="25.5" x14ac:dyDescent="0.25">
      <c r="C3" s="126" t="s">
        <v>9</v>
      </c>
      <c r="D3" s="126" t="s">
        <v>10</v>
      </c>
      <c r="E3" s="126" t="s">
        <v>11</v>
      </c>
      <c r="F3" s="126" t="s">
        <v>9</v>
      </c>
      <c r="G3" s="126" t="s">
        <v>10</v>
      </c>
      <c r="H3" s="126" t="s">
        <v>11</v>
      </c>
      <c r="I3" s="126" t="s">
        <v>9</v>
      </c>
      <c r="J3" s="126" t="s">
        <v>10</v>
      </c>
      <c r="K3" s="126" t="s">
        <v>11</v>
      </c>
      <c r="L3" s="126"/>
      <c r="M3" s="127" t="s">
        <v>32</v>
      </c>
      <c r="N3" s="127" t="s">
        <v>31</v>
      </c>
    </row>
    <row r="5" spans="1:16" x14ac:dyDescent="0.25">
      <c r="B5" s="125" t="s">
        <v>15</v>
      </c>
      <c r="C5" s="125" t="s">
        <v>16</v>
      </c>
      <c r="E5" s="128">
        <v>150</v>
      </c>
      <c r="F5" s="129" t="s">
        <v>17</v>
      </c>
      <c r="G5" s="129"/>
      <c r="H5" s="128">
        <f>800+400</f>
        <v>1200</v>
      </c>
      <c r="I5" s="129" t="s">
        <v>18</v>
      </c>
      <c r="J5" s="129"/>
      <c r="K5" s="128"/>
      <c r="L5" s="129" t="s">
        <v>12</v>
      </c>
      <c r="M5" s="128">
        <f>550-1150.08</f>
        <v>-600.07999999999993</v>
      </c>
      <c r="N5" s="130">
        <f>H5+E5+M5+K5</f>
        <v>749.92000000000007</v>
      </c>
    </row>
    <row r="6" spans="1:16" x14ac:dyDescent="0.25">
      <c r="B6" s="131">
        <v>40983</v>
      </c>
      <c r="C6" s="132">
        <f>ROUND(+D31/24,2)</f>
        <v>37.5</v>
      </c>
      <c r="D6" s="133"/>
      <c r="E6" s="134">
        <f t="shared" ref="E6:E29" si="0">E5+C6-D6</f>
        <v>187.5</v>
      </c>
      <c r="F6" s="132">
        <f>ROUND(+G31/24,2)</f>
        <v>100</v>
      </c>
      <c r="G6" s="133"/>
      <c r="H6" s="134">
        <f t="shared" ref="H6:H29" si="1">H5+F6-G6</f>
        <v>1300</v>
      </c>
      <c r="I6" s="132">
        <f>ROUND(+J31/24,2)</f>
        <v>20.2</v>
      </c>
      <c r="J6" s="133"/>
      <c r="K6" s="134">
        <f t="shared" ref="K6:K29" si="2">K5+I6-J6</f>
        <v>20.2</v>
      </c>
      <c r="L6" s="135"/>
      <c r="M6" s="135"/>
      <c r="N6" s="136">
        <f t="shared" ref="N6:N29" si="3">N5+C6-D6+F6-G6+I6-J6</f>
        <v>907.62000000000012</v>
      </c>
    </row>
    <row r="7" spans="1:16" x14ac:dyDescent="0.25">
      <c r="B7" s="137">
        <v>41000</v>
      </c>
      <c r="C7" s="138">
        <f t="shared" ref="C7:C29" si="4">C6</f>
        <v>37.5</v>
      </c>
      <c r="D7" s="139"/>
      <c r="E7" s="136">
        <f t="shared" si="0"/>
        <v>225</v>
      </c>
      <c r="F7" s="138">
        <f t="shared" ref="F7:F29" si="5">F6</f>
        <v>100</v>
      </c>
      <c r="G7" s="139"/>
      <c r="H7" s="136">
        <f t="shared" si="1"/>
        <v>1400</v>
      </c>
      <c r="I7" s="138">
        <f t="shared" ref="I7:I29" si="6">I6</f>
        <v>20.2</v>
      </c>
      <c r="J7" s="133">
        <v>40.39</v>
      </c>
      <c r="K7" s="136">
        <f t="shared" si="2"/>
        <v>9.9999999999980105E-3</v>
      </c>
      <c r="L7" s="129"/>
      <c r="M7" s="129"/>
      <c r="N7" s="136">
        <f t="shared" si="3"/>
        <v>1024.93</v>
      </c>
    </row>
    <row r="8" spans="1:16" x14ac:dyDescent="0.25">
      <c r="B8" s="137">
        <f t="shared" ref="B8:B29" si="7">B7+14</f>
        <v>41014</v>
      </c>
      <c r="C8" s="138">
        <f t="shared" si="4"/>
        <v>37.5</v>
      </c>
      <c r="D8" s="139"/>
      <c r="E8" s="136">
        <f t="shared" si="0"/>
        <v>262.5</v>
      </c>
      <c r="F8" s="138">
        <f t="shared" si="5"/>
        <v>100</v>
      </c>
      <c r="G8" s="139"/>
      <c r="H8" s="136">
        <f t="shared" si="1"/>
        <v>1500</v>
      </c>
      <c r="I8" s="138">
        <f t="shared" si="6"/>
        <v>20.2</v>
      </c>
      <c r="J8" s="133"/>
      <c r="K8" s="136">
        <f t="shared" si="2"/>
        <v>20.209999999999997</v>
      </c>
      <c r="L8" s="129"/>
      <c r="M8" s="129"/>
      <c r="N8" s="136">
        <f t="shared" si="3"/>
        <v>1182.6300000000001</v>
      </c>
    </row>
    <row r="9" spans="1:16" x14ac:dyDescent="0.25">
      <c r="B9" s="137">
        <v>41030</v>
      </c>
      <c r="C9" s="138">
        <f t="shared" si="4"/>
        <v>37.5</v>
      </c>
      <c r="D9" s="139"/>
      <c r="E9" s="136">
        <f t="shared" si="0"/>
        <v>300</v>
      </c>
      <c r="F9" s="138">
        <f t="shared" si="5"/>
        <v>100</v>
      </c>
      <c r="G9" s="139"/>
      <c r="H9" s="136">
        <f t="shared" si="1"/>
        <v>1600</v>
      </c>
      <c r="I9" s="138">
        <f t="shared" si="6"/>
        <v>20.2</v>
      </c>
      <c r="J9" s="133">
        <v>40.39</v>
      </c>
      <c r="K9" s="136">
        <f t="shared" si="2"/>
        <v>1.9999999999996021E-2</v>
      </c>
      <c r="L9" s="129"/>
      <c r="M9" s="129"/>
      <c r="N9" s="136">
        <f t="shared" si="3"/>
        <v>1299.94</v>
      </c>
    </row>
    <row r="10" spans="1:16" x14ac:dyDescent="0.25">
      <c r="B10" s="137">
        <f t="shared" si="7"/>
        <v>41044</v>
      </c>
      <c r="C10" s="138">
        <f t="shared" si="4"/>
        <v>37.5</v>
      </c>
      <c r="D10" s="139"/>
      <c r="E10" s="136">
        <f t="shared" si="0"/>
        <v>337.5</v>
      </c>
      <c r="F10" s="138">
        <f t="shared" si="5"/>
        <v>100</v>
      </c>
      <c r="G10" s="139"/>
      <c r="H10" s="136">
        <f t="shared" si="1"/>
        <v>1700</v>
      </c>
      <c r="I10" s="138">
        <f t="shared" si="6"/>
        <v>20.2</v>
      </c>
      <c r="J10" s="133"/>
      <c r="K10" s="136">
        <f t="shared" si="2"/>
        <v>20.219999999999995</v>
      </c>
      <c r="L10" s="129"/>
      <c r="M10" s="129"/>
      <c r="N10" s="136">
        <f t="shared" si="3"/>
        <v>1457.64</v>
      </c>
      <c r="P10" s="125">
        <f>137.5+20.2</f>
        <v>157.69999999999999</v>
      </c>
    </row>
    <row r="11" spans="1:16" x14ac:dyDescent="0.25">
      <c r="B11" s="137">
        <v>41061</v>
      </c>
      <c r="C11" s="138">
        <f t="shared" si="4"/>
        <v>37.5</v>
      </c>
      <c r="D11" s="139"/>
      <c r="E11" s="136">
        <f t="shared" si="0"/>
        <v>375</v>
      </c>
      <c r="F11" s="138">
        <f t="shared" si="5"/>
        <v>100</v>
      </c>
      <c r="G11" s="139"/>
      <c r="H11" s="136">
        <f t="shared" si="1"/>
        <v>1800</v>
      </c>
      <c r="I11" s="138">
        <f t="shared" si="6"/>
        <v>20.2</v>
      </c>
      <c r="J11" s="133">
        <v>40.39</v>
      </c>
      <c r="K11" s="136">
        <f t="shared" si="2"/>
        <v>2.9999999999994031E-2</v>
      </c>
      <c r="L11" s="129"/>
      <c r="M11" s="129"/>
      <c r="N11" s="136">
        <f t="shared" si="3"/>
        <v>1574.95</v>
      </c>
    </row>
    <row r="12" spans="1:16" x14ac:dyDescent="0.25">
      <c r="B12" s="137">
        <f t="shared" si="7"/>
        <v>41075</v>
      </c>
      <c r="C12" s="138">
        <f t="shared" si="4"/>
        <v>37.5</v>
      </c>
      <c r="D12" s="139"/>
      <c r="E12" s="136">
        <f t="shared" si="0"/>
        <v>412.5</v>
      </c>
      <c r="F12" s="138">
        <f t="shared" si="5"/>
        <v>100</v>
      </c>
      <c r="G12" s="139"/>
      <c r="H12" s="136">
        <f t="shared" si="1"/>
        <v>1900</v>
      </c>
      <c r="I12" s="138">
        <f t="shared" si="6"/>
        <v>20.2</v>
      </c>
      <c r="J12" s="133"/>
      <c r="K12" s="136">
        <f t="shared" si="2"/>
        <v>20.229999999999993</v>
      </c>
      <c r="L12" s="129"/>
      <c r="M12" s="129"/>
      <c r="N12" s="136">
        <f t="shared" si="3"/>
        <v>1732.65</v>
      </c>
    </row>
    <row r="13" spans="1:16" x14ac:dyDescent="0.25">
      <c r="B13" s="137">
        <v>41091</v>
      </c>
      <c r="C13" s="138">
        <f t="shared" si="4"/>
        <v>37.5</v>
      </c>
      <c r="D13" s="139"/>
      <c r="E13" s="136">
        <f t="shared" si="0"/>
        <v>450</v>
      </c>
      <c r="F13" s="138">
        <f t="shared" si="5"/>
        <v>100</v>
      </c>
      <c r="G13" s="139"/>
      <c r="H13" s="136">
        <f t="shared" si="1"/>
        <v>2000</v>
      </c>
      <c r="I13" s="138">
        <f t="shared" si="6"/>
        <v>20.2</v>
      </c>
      <c r="J13" s="133">
        <v>40.39</v>
      </c>
      <c r="K13" s="136">
        <f t="shared" si="2"/>
        <v>3.9999999999992042E-2</v>
      </c>
      <c r="L13" s="129"/>
      <c r="M13" s="129"/>
      <c r="N13" s="136">
        <f t="shared" si="3"/>
        <v>1849.96</v>
      </c>
    </row>
    <row r="14" spans="1:16" x14ac:dyDescent="0.25">
      <c r="B14" s="137">
        <f t="shared" si="7"/>
        <v>41105</v>
      </c>
      <c r="C14" s="138">
        <f t="shared" si="4"/>
        <v>37.5</v>
      </c>
      <c r="D14" s="139"/>
      <c r="E14" s="136">
        <f t="shared" si="0"/>
        <v>487.5</v>
      </c>
      <c r="F14" s="138">
        <f t="shared" si="5"/>
        <v>100</v>
      </c>
      <c r="G14" s="139"/>
      <c r="H14" s="136">
        <f t="shared" si="1"/>
        <v>2100</v>
      </c>
      <c r="I14" s="138">
        <f t="shared" si="6"/>
        <v>20.2</v>
      </c>
      <c r="J14" s="133"/>
      <c r="K14" s="136">
        <f t="shared" si="2"/>
        <v>20.239999999999991</v>
      </c>
      <c r="L14" s="129"/>
      <c r="M14" s="129"/>
      <c r="N14" s="136">
        <f t="shared" si="3"/>
        <v>2007.66</v>
      </c>
    </row>
    <row r="15" spans="1:16" x14ac:dyDescent="0.25">
      <c r="B15" s="137">
        <v>41122</v>
      </c>
      <c r="C15" s="138">
        <f t="shared" si="4"/>
        <v>37.5</v>
      </c>
      <c r="D15" s="139"/>
      <c r="E15" s="136">
        <f t="shared" si="0"/>
        <v>525</v>
      </c>
      <c r="F15" s="138">
        <f t="shared" si="5"/>
        <v>100</v>
      </c>
      <c r="G15" s="139">
        <v>1200</v>
      </c>
      <c r="H15" s="136">
        <f t="shared" si="1"/>
        <v>1000</v>
      </c>
      <c r="I15" s="138">
        <f t="shared" si="6"/>
        <v>20.2</v>
      </c>
      <c r="J15" s="133">
        <v>40.39</v>
      </c>
      <c r="K15" s="136">
        <f t="shared" si="2"/>
        <v>4.9999999999990052E-2</v>
      </c>
      <c r="L15" s="129"/>
      <c r="M15" s="129"/>
      <c r="N15" s="136">
        <f t="shared" si="3"/>
        <v>924.96999999999991</v>
      </c>
    </row>
    <row r="16" spans="1:16" x14ac:dyDescent="0.25">
      <c r="B16" s="137">
        <f t="shared" si="7"/>
        <v>41136</v>
      </c>
      <c r="C16" s="138">
        <f t="shared" si="4"/>
        <v>37.5</v>
      </c>
      <c r="D16" s="139"/>
      <c r="E16" s="136">
        <f t="shared" si="0"/>
        <v>562.5</v>
      </c>
      <c r="F16" s="138">
        <f t="shared" si="5"/>
        <v>100</v>
      </c>
      <c r="G16" s="139"/>
      <c r="H16" s="136">
        <f t="shared" si="1"/>
        <v>1100</v>
      </c>
      <c r="I16" s="138">
        <f t="shared" si="6"/>
        <v>20.2</v>
      </c>
      <c r="J16" s="133"/>
      <c r="K16" s="136">
        <f t="shared" si="2"/>
        <v>20.249999999999989</v>
      </c>
      <c r="L16" s="129"/>
      <c r="M16" s="129"/>
      <c r="N16" s="136">
        <f t="shared" si="3"/>
        <v>1082.6699999999998</v>
      </c>
    </row>
    <row r="17" spans="2:14" x14ac:dyDescent="0.25">
      <c r="B17" s="137">
        <v>41153</v>
      </c>
      <c r="C17" s="138">
        <f t="shared" si="4"/>
        <v>37.5</v>
      </c>
      <c r="D17" s="139"/>
      <c r="E17" s="136">
        <f t="shared" si="0"/>
        <v>600</v>
      </c>
      <c r="F17" s="138">
        <f t="shared" si="5"/>
        <v>100</v>
      </c>
      <c r="G17" s="139"/>
      <c r="H17" s="136">
        <f t="shared" si="1"/>
        <v>1200</v>
      </c>
      <c r="I17" s="138">
        <f t="shared" si="6"/>
        <v>20.2</v>
      </c>
      <c r="J17" s="133">
        <v>40.39</v>
      </c>
      <c r="K17" s="136">
        <f t="shared" si="2"/>
        <v>5.9999999999988063E-2</v>
      </c>
      <c r="L17" s="129"/>
      <c r="M17" s="129"/>
      <c r="N17" s="136">
        <f t="shared" si="3"/>
        <v>1199.9799999999998</v>
      </c>
    </row>
    <row r="18" spans="2:14" x14ac:dyDescent="0.25">
      <c r="B18" s="137">
        <f t="shared" si="7"/>
        <v>41167</v>
      </c>
      <c r="C18" s="138">
        <f t="shared" si="4"/>
        <v>37.5</v>
      </c>
      <c r="D18" s="139"/>
      <c r="E18" s="136">
        <f t="shared" si="0"/>
        <v>637.5</v>
      </c>
      <c r="F18" s="138">
        <f t="shared" si="5"/>
        <v>100</v>
      </c>
      <c r="G18" s="139"/>
      <c r="H18" s="136">
        <f t="shared" si="1"/>
        <v>1300</v>
      </c>
      <c r="I18" s="138">
        <f t="shared" si="6"/>
        <v>20.2</v>
      </c>
      <c r="J18" s="133"/>
      <c r="K18" s="136">
        <f t="shared" si="2"/>
        <v>20.259999999999987</v>
      </c>
      <c r="L18" s="129"/>
      <c r="M18" s="129"/>
      <c r="N18" s="136">
        <f t="shared" si="3"/>
        <v>1357.6799999999998</v>
      </c>
    </row>
    <row r="19" spans="2:14" x14ac:dyDescent="0.25">
      <c r="B19" s="137">
        <v>41183</v>
      </c>
      <c r="C19" s="138">
        <f t="shared" si="4"/>
        <v>37.5</v>
      </c>
      <c r="D19" s="139"/>
      <c r="E19" s="136">
        <f t="shared" si="0"/>
        <v>675</v>
      </c>
      <c r="F19" s="138">
        <f t="shared" si="5"/>
        <v>100</v>
      </c>
      <c r="G19" s="139"/>
      <c r="H19" s="136">
        <f t="shared" si="1"/>
        <v>1400</v>
      </c>
      <c r="I19" s="138">
        <f t="shared" si="6"/>
        <v>20.2</v>
      </c>
      <c r="J19" s="133">
        <v>40.39</v>
      </c>
      <c r="K19" s="136">
        <f t="shared" si="2"/>
        <v>6.9999999999986073E-2</v>
      </c>
      <c r="L19" s="129"/>
      <c r="M19" s="129"/>
      <c r="N19" s="136">
        <f t="shared" si="3"/>
        <v>1474.9899999999998</v>
      </c>
    </row>
    <row r="20" spans="2:14" x14ac:dyDescent="0.25">
      <c r="B20" s="137">
        <f t="shared" si="7"/>
        <v>41197</v>
      </c>
      <c r="C20" s="138">
        <f t="shared" si="4"/>
        <v>37.5</v>
      </c>
      <c r="D20" s="139"/>
      <c r="E20" s="136">
        <f t="shared" si="0"/>
        <v>712.5</v>
      </c>
      <c r="F20" s="138">
        <f t="shared" si="5"/>
        <v>100</v>
      </c>
      <c r="G20" s="139"/>
      <c r="H20" s="136">
        <f t="shared" si="1"/>
        <v>1500</v>
      </c>
      <c r="I20" s="138">
        <f t="shared" si="6"/>
        <v>20.2</v>
      </c>
      <c r="J20" s="133"/>
      <c r="K20" s="136">
        <f t="shared" si="2"/>
        <v>20.269999999999985</v>
      </c>
      <c r="L20" s="129"/>
      <c r="M20" s="129"/>
      <c r="N20" s="136">
        <f t="shared" si="3"/>
        <v>1632.6899999999998</v>
      </c>
    </row>
    <row r="21" spans="2:14" x14ac:dyDescent="0.25">
      <c r="B21" s="137">
        <v>41214</v>
      </c>
      <c r="C21" s="138">
        <f t="shared" si="4"/>
        <v>37.5</v>
      </c>
      <c r="D21" s="139"/>
      <c r="E21" s="136">
        <f t="shared" si="0"/>
        <v>750</v>
      </c>
      <c r="F21" s="138">
        <f t="shared" si="5"/>
        <v>100</v>
      </c>
      <c r="G21" s="139">
        <v>1200</v>
      </c>
      <c r="H21" s="136">
        <f t="shared" si="1"/>
        <v>400</v>
      </c>
      <c r="I21" s="138">
        <f t="shared" si="6"/>
        <v>20.2</v>
      </c>
      <c r="J21" s="133">
        <v>40.39</v>
      </c>
      <c r="K21" s="136">
        <f t="shared" si="2"/>
        <v>7.9999999999984084E-2</v>
      </c>
      <c r="L21" s="129"/>
      <c r="M21" s="129"/>
      <c r="N21" s="136">
        <f t="shared" si="3"/>
        <v>549.99999999999989</v>
      </c>
    </row>
    <row r="22" spans="2:14" x14ac:dyDescent="0.25">
      <c r="B22" s="137">
        <f t="shared" si="7"/>
        <v>41228</v>
      </c>
      <c r="C22" s="138">
        <f t="shared" si="4"/>
        <v>37.5</v>
      </c>
      <c r="D22" s="139"/>
      <c r="E22" s="136">
        <f t="shared" si="0"/>
        <v>787.5</v>
      </c>
      <c r="F22" s="138">
        <f t="shared" si="5"/>
        <v>100</v>
      </c>
      <c r="G22" s="139"/>
      <c r="H22" s="136">
        <f t="shared" si="1"/>
        <v>500</v>
      </c>
      <c r="I22" s="138">
        <f t="shared" si="6"/>
        <v>20.2</v>
      </c>
      <c r="J22" s="133"/>
      <c r="K22" s="136">
        <f t="shared" si="2"/>
        <v>20.279999999999983</v>
      </c>
      <c r="L22" s="129"/>
      <c r="M22" s="129"/>
      <c r="N22" s="136">
        <f t="shared" si="3"/>
        <v>707.69999999999993</v>
      </c>
    </row>
    <row r="23" spans="2:14" x14ac:dyDescent="0.25">
      <c r="B23" s="137">
        <v>41244</v>
      </c>
      <c r="C23" s="138">
        <f t="shared" si="4"/>
        <v>37.5</v>
      </c>
      <c r="D23" s="139"/>
      <c r="E23" s="136">
        <f t="shared" si="0"/>
        <v>825</v>
      </c>
      <c r="F23" s="138">
        <f t="shared" si="5"/>
        <v>100</v>
      </c>
      <c r="G23" s="139"/>
      <c r="H23" s="136">
        <f t="shared" si="1"/>
        <v>600</v>
      </c>
      <c r="I23" s="138">
        <f t="shared" si="6"/>
        <v>20.2</v>
      </c>
      <c r="J23" s="133">
        <v>40.39</v>
      </c>
      <c r="K23" s="136">
        <f t="shared" si="2"/>
        <v>8.9999999999982094E-2</v>
      </c>
      <c r="L23" s="129"/>
      <c r="M23" s="129"/>
      <c r="N23" s="136">
        <f t="shared" si="3"/>
        <v>825.01</v>
      </c>
    </row>
    <row r="24" spans="2:14" x14ac:dyDescent="0.25">
      <c r="B24" s="137">
        <f t="shared" si="7"/>
        <v>41258</v>
      </c>
      <c r="C24" s="138">
        <f t="shared" si="4"/>
        <v>37.5</v>
      </c>
      <c r="D24" s="139"/>
      <c r="E24" s="136">
        <f t="shared" si="0"/>
        <v>862.5</v>
      </c>
      <c r="F24" s="138">
        <f t="shared" si="5"/>
        <v>100</v>
      </c>
      <c r="G24" s="139"/>
      <c r="H24" s="136">
        <f t="shared" si="1"/>
        <v>700</v>
      </c>
      <c r="I24" s="138">
        <f t="shared" si="6"/>
        <v>20.2</v>
      </c>
      <c r="J24" s="133"/>
      <c r="K24" s="136">
        <f t="shared" si="2"/>
        <v>20.289999999999981</v>
      </c>
      <c r="L24" s="129"/>
      <c r="M24" s="129"/>
      <c r="N24" s="136">
        <f t="shared" si="3"/>
        <v>982.71</v>
      </c>
    </row>
    <row r="25" spans="2:14" x14ac:dyDescent="0.25">
      <c r="B25" s="137">
        <v>41275</v>
      </c>
      <c r="C25" s="138">
        <f t="shared" si="4"/>
        <v>37.5</v>
      </c>
      <c r="D25" s="139"/>
      <c r="E25" s="136">
        <f t="shared" si="0"/>
        <v>900</v>
      </c>
      <c r="F25" s="138">
        <f t="shared" si="5"/>
        <v>100</v>
      </c>
      <c r="G25" s="139"/>
      <c r="H25" s="136">
        <f t="shared" si="1"/>
        <v>800</v>
      </c>
      <c r="I25" s="138">
        <f t="shared" si="6"/>
        <v>20.2</v>
      </c>
      <c r="J25" s="133">
        <v>40.39</v>
      </c>
      <c r="K25" s="136">
        <f t="shared" si="2"/>
        <v>9.9999999999980105E-2</v>
      </c>
      <c r="L25" s="129"/>
      <c r="M25" s="129"/>
      <c r="N25" s="136">
        <f t="shared" si="3"/>
        <v>1100.02</v>
      </c>
    </row>
    <row r="26" spans="2:14" x14ac:dyDescent="0.25">
      <c r="B26" s="137">
        <f t="shared" si="7"/>
        <v>41289</v>
      </c>
      <c r="C26" s="138">
        <f t="shared" si="4"/>
        <v>37.5</v>
      </c>
      <c r="D26" s="139"/>
      <c r="E26" s="136">
        <f t="shared" si="0"/>
        <v>937.5</v>
      </c>
      <c r="F26" s="138">
        <f t="shared" si="5"/>
        <v>100</v>
      </c>
      <c r="G26" s="139"/>
      <c r="H26" s="136">
        <f t="shared" si="1"/>
        <v>900</v>
      </c>
      <c r="I26" s="138">
        <f t="shared" si="6"/>
        <v>20.2</v>
      </c>
      <c r="J26" s="133"/>
      <c r="K26" s="136">
        <f t="shared" si="2"/>
        <v>20.299999999999979</v>
      </c>
      <c r="L26" s="129"/>
      <c r="M26" s="129"/>
      <c r="N26" s="136">
        <f t="shared" si="3"/>
        <v>1257.72</v>
      </c>
    </row>
    <row r="27" spans="2:14" x14ac:dyDescent="0.25">
      <c r="B27" s="137">
        <v>41306</v>
      </c>
      <c r="C27" s="138">
        <f t="shared" si="4"/>
        <v>37.5</v>
      </c>
      <c r="D27" s="139"/>
      <c r="E27" s="136">
        <f t="shared" si="0"/>
        <v>975</v>
      </c>
      <c r="F27" s="138">
        <f t="shared" si="5"/>
        <v>100</v>
      </c>
      <c r="G27" s="139"/>
      <c r="H27" s="136">
        <f t="shared" si="1"/>
        <v>1000</v>
      </c>
      <c r="I27" s="138">
        <f t="shared" si="6"/>
        <v>20.2</v>
      </c>
      <c r="J27" s="133">
        <v>40.39</v>
      </c>
      <c r="K27" s="136">
        <f t="shared" si="2"/>
        <v>0.10999999999997812</v>
      </c>
      <c r="L27" s="129"/>
      <c r="M27" s="129"/>
      <c r="N27" s="136">
        <f t="shared" si="3"/>
        <v>1375.03</v>
      </c>
    </row>
    <row r="28" spans="2:14" x14ac:dyDescent="0.25">
      <c r="B28" s="137">
        <f t="shared" si="7"/>
        <v>41320</v>
      </c>
      <c r="C28" s="138">
        <f t="shared" si="4"/>
        <v>37.5</v>
      </c>
      <c r="D28" s="139"/>
      <c r="E28" s="136">
        <f t="shared" si="0"/>
        <v>1012.5</v>
      </c>
      <c r="F28" s="138">
        <f t="shared" si="5"/>
        <v>100</v>
      </c>
      <c r="G28" s="139"/>
      <c r="H28" s="136">
        <f t="shared" si="1"/>
        <v>1100</v>
      </c>
      <c r="I28" s="138">
        <f t="shared" si="6"/>
        <v>20.2</v>
      </c>
      <c r="J28" s="133"/>
      <c r="K28" s="136">
        <f t="shared" si="2"/>
        <v>20.309999999999977</v>
      </c>
      <c r="L28" s="129"/>
      <c r="M28" s="129"/>
      <c r="N28" s="136">
        <f t="shared" si="3"/>
        <v>1532.73</v>
      </c>
    </row>
    <row r="29" spans="2:14" x14ac:dyDescent="0.25">
      <c r="B29" s="137">
        <f t="shared" si="7"/>
        <v>41334</v>
      </c>
      <c r="C29" s="138">
        <f t="shared" si="4"/>
        <v>37.5</v>
      </c>
      <c r="D29" s="140">
        <v>900</v>
      </c>
      <c r="E29" s="136">
        <f t="shared" si="0"/>
        <v>150</v>
      </c>
      <c r="F29" s="138">
        <f t="shared" si="5"/>
        <v>100</v>
      </c>
      <c r="G29" s="139"/>
      <c r="H29" s="136">
        <f t="shared" si="1"/>
        <v>1200</v>
      </c>
      <c r="I29" s="138">
        <f t="shared" si="6"/>
        <v>20.2</v>
      </c>
      <c r="J29" s="133">
        <v>40.39</v>
      </c>
      <c r="K29" s="136">
        <f t="shared" si="2"/>
        <v>0.11999999999997613</v>
      </c>
      <c r="L29" s="141"/>
      <c r="M29" s="141"/>
      <c r="N29" s="142">
        <f t="shared" si="3"/>
        <v>750.04000000000008</v>
      </c>
    </row>
    <row r="30" spans="2:14" x14ac:dyDescent="0.25">
      <c r="C30" s="129"/>
      <c r="D30" s="129"/>
      <c r="E30" s="129"/>
      <c r="F30" s="129"/>
      <c r="G30" s="129"/>
      <c r="H30" s="129"/>
      <c r="I30" s="129"/>
      <c r="J30" s="129"/>
      <c r="K30" s="129"/>
      <c r="L30" s="129"/>
      <c r="M30" s="129"/>
      <c r="N30" s="129"/>
    </row>
    <row r="31" spans="2:14" ht="13.5" thickBot="1" x14ac:dyDescent="0.3">
      <c r="B31" s="125" t="s">
        <v>20</v>
      </c>
      <c r="C31" s="143">
        <f>SUM(C6:C29)</f>
        <v>900</v>
      </c>
      <c r="D31" s="143">
        <f>SUM(D6:D29)</f>
        <v>900</v>
      </c>
      <c r="E31" s="129"/>
      <c r="F31" s="143">
        <f>SUM(F6:F29)</f>
        <v>2400</v>
      </c>
      <c r="G31" s="143">
        <f>SUM(G6:G29)</f>
        <v>2400</v>
      </c>
      <c r="H31" s="129"/>
      <c r="I31" s="143">
        <f>SUM(I6:I29)</f>
        <v>484.79999999999984</v>
      </c>
      <c r="J31" s="143">
        <f>SUM(J6:J29)</f>
        <v>484.67999999999989</v>
      </c>
      <c r="K31" s="129"/>
      <c r="L31" s="129"/>
      <c r="M31" s="129"/>
      <c r="N31" s="129"/>
    </row>
    <row r="32" spans="2:14" ht="13.5" thickTop="1" x14ac:dyDescent="0.25">
      <c r="C32" s="129"/>
      <c r="D32" s="129"/>
      <c r="E32" s="129"/>
      <c r="F32" s="129"/>
      <c r="G32" s="129"/>
      <c r="H32" s="129"/>
      <c r="I32" s="129"/>
      <c r="J32" s="129"/>
      <c r="K32" s="129"/>
      <c r="L32" s="129"/>
      <c r="M32" s="129"/>
      <c r="N32" s="129"/>
    </row>
    <row r="33" spans="3:14" x14ac:dyDescent="0.25">
      <c r="C33" s="129" t="s">
        <v>21</v>
      </c>
      <c r="D33" s="129"/>
      <c r="E33" s="130">
        <f>MINA(E6:E29)</f>
        <v>150</v>
      </c>
      <c r="F33" s="129" t="s">
        <v>21</v>
      </c>
      <c r="G33" s="129"/>
      <c r="H33" s="130">
        <f>MINA(H6:H29)</f>
        <v>400</v>
      </c>
      <c r="I33" s="129" t="s">
        <v>21</v>
      </c>
      <c r="J33" s="129"/>
      <c r="K33" s="130">
        <f>MINA(K6:K29)</f>
        <v>9.9999999999980105E-3</v>
      </c>
      <c r="L33" s="129" t="s">
        <v>21</v>
      </c>
      <c r="M33" s="129"/>
      <c r="N33" s="130">
        <f>MINA(N6:N29)</f>
        <v>549.99999999999989</v>
      </c>
    </row>
    <row r="34" spans="3:14" x14ac:dyDescent="0.25">
      <c r="C34" s="129" t="s">
        <v>22</v>
      </c>
      <c r="D34" s="129"/>
      <c r="E34" s="130">
        <f>D31/6</f>
        <v>150</v>
      </c>
      <c r="F34" s="129" t="s">
        <v>22</v>
      </c>
      <c r="G34" s="129"/>
      <c r="H34" s="130">
        <f>G31/6</f>
        <v>400</v>
      </c>
      <c r="I34" s="129" t="s">
        <v>22</v>
      </c>
      <c r="J34" s="129"/>
      <c r="K34" s="130">
        <v>0</v>
      </c>
      <c r="L34" s="129" t="s">
        <v>22</v>
      </c>
      <c r="M34" s="129"/>
      <c r="N34" s="130">
        <f>E34+H34+K34</f>
        <v>550</v>
      </c>
    </row>
    <row r="36" spans="3:14" x14ac:dyDescent="0.25">
      <c r="D36" s="125">
        <f>900/24</f>
        <v>37.5</v>
      </c>
    </row>
  </sheetData>
  <mergeCells count="1">
    <mergeCell ref="A1:D1"/>
  </mergeCells>
  <printOptions horizontalCentered="1"/>
  <pageMargins left="0.75" right="0.75" top="1" bottom="0.75" header="0.25" footer="0.25"/>
  <pageSetup orientation="portrait" r:id="rId1"/>
  <headerFooter alignWithMargins="0">
    <oddHeader xml:space="preserve">&amp;L&amp;8&amp;K00-048&amp;Z&amp;F&amp;R&amp;8 
Real Estate Lending
&amp;A
2017
  </oddHeader>
    <oddFooter>&amp;L&amp;8&amp;K00-040Copyright Wipfli LLP 2017.  All Rights Reserved.&amp;C&amp;10Page &amp;P of &amp;N&amp;R&amp;8&amp;K00-029Revised 3/21/17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0"/>
  <sheetViews>
    <sheetView topLeftCell="A7" zoomScaleNormal="100" zoomScaleSheetLayoutView="100" workbookViewId="0">
      <selection activeCell="B7" sqref="B7"/>
    </sheetView>
  </sheetViews>
  <sheetFormatPr defaultRowHeight="12.75" x14ac:dyDescent="0.25"/>
  <cols>
    <col min="1" max="1" width="12.54296875" style="1" customWidth="1"/>
    <col min="2" max="2" width="7" style="1" customWidth="1"/>
    <col min="3" max="4" width="7.6328125" style="1" customWidth="1"/>
    <col min="5" max="5" width="6.1796875" style="1" customWidth="1"/>
    <col min="6" max="7" width="7.6328125" style="1" customWidth="1"/>
    <col min="8" max="8" width="5.90625" style="1" customWidth="1"/>
    <col min="9" max="9" width="6.1796875" style="1" customWidth="1"/>
    <col min="10" max="10" width="6.36328125" style="1" customWidth="1"/>
    <col min="11" max="13" width="7.6328125" style="1" customWidth="1"/>
    <col min="14" max="14" width="7.08984375" style="1" hidden="1" customWidth="1"/>
    <col min="15" max="15" width="7.6328125" style="1" hidden="1" customWidth="1"/>
    <col min="16" max="16" width="6.54296875" style="1" hidden="1" customWidth="1"/>
    <col min="17" max="17" width="7.6328125" style="1" hidden="1" customWidth="1"/>
    <col min="18" max="18" width="6.36328125" style="1" hidden="1" customWidth="1"/>
    <col min="19" max="19" width="7.6328125" style="1" hidden="1" customWidth="1"/>
    <col min="20" max="255" width="8.7265625" style="1"/>
    <col min="256" max="256" width="3" style="1" customWidth="1"/>
    <col min="257" max="257" width="9.1796875" style="1" customWidth="1"/>
    <col min="258" max="258" width="7" style="1" customWidth="1"/>
    <col min="259" max="260" width="7.6328125" style="1" customWidth="1"/>
    <col min="261" max="261" width="6.1796875" style="1" customWidth="1"/>
    <col min="262" max="263" width="7.6328125" style="1" customWidth="1"/>
    <col min="264" max="264" width="5.90625" style="1" customWidth="1"/>
    <col min="265" max="265" width="6.1796875" style="1" customWidth="1"/>
    <col min="266" max="266" width="6.36328125" style="1" customWidth="1"/>
    <col min="267" max="269" width="7.6328125" style="1" customWidth="1"/>
    <col min="270" max="270" width="7.08984375" style="1" customWidth="1"/>
    <col min="271" max="271" width="7.6328125" style="1" customWidth="1"/>
    <col min="272" max="272" width="6.54296875" style="1" customWidth="1"/>
    <col min="273" max="273" width="7.6328125" style="1" customWidth="1"/>
    <col min="274" max="274" width="6.36328125" style="1" customWidth="1"/>
    <col min="275" max="275" width="7.6328125" style="1" customWidth="1"/>
    <col min="276" max="511" width="8.7265625" style="1"/>
    <col min="512" max="512" width="3" style="1" customWidth="1"/>
    <col min="513" max="513" width="9.1796875" style="1" customWidth="1"/>
    <col min="514" max="514" width="7" style="1" customWidth="1"/>
    <col min="515" max="516" width="7.6328125" style="1" customWidth="1"/>
    <col min="517" max="517" width="6.1796875" style="1" customWidth="1"/>
    <col min="518" max="519" width="7.6328125" style="1" customWidth="1"/>
    <col min="520" max="520" width="5.90625" style="1" customWidth="1"/>
    <col min="521" max="521" width="6.1796875" style="1" customWidth="1"/>
    <col min="522" max="522" width="6.36328125" style="1" customWidth="1"/>
    <col min="523" max="525" width="7.6328125" style="1" customWidth="1"/>
    <col min="526" max="526" width="7.08984375" style="1" customWidth="1"/>
    <col min="527" max="527" width="7.6328125" style="1" customWidth="1"/>
    <col min="528" max="528" width="6.54296875" style="1" customWidth="1"/>
    <col min="529" max="529" width="7.6328125" style="1" customWidth="1"/>
    <col min="530" max="530" width="6.36328125" style="1" customWidth="1"/>
    <col min="531" max="531" width="7.6328125" style="1" customWidth="1"/>
    <col min="532" max="767" width="8.7265625" style="1"/>
    <col min="768" max="768" width="3" style="1" customWidth="1"/>
    <col min="769" max="769" width="9.1796875" style="1" customWidth="1"/>
    <col min="770" max="770" width="7" style="1" customWidth="1"/>
    <col min="771" max="772" width="7.6328125" style="1" customWidth="1"/>
    <col min="773" max="773" width="6.1796875" style="1" customWidth="1"/>
    <col min="774" max="775" width="7.6328125" style="1" customWidth="1"/>
    <col min="776" max="776" width="5.90625" style="1" customWidth="1"/>
    <col min="777" max="777" width="6.1796875" style="1" customWidth="1"/>
    <col min="778" max="778" width="6.36328125" style="1" customWidth="1"/>
    <col min="779" max="781" width="7.6328125" style="1" customWidth="1"/>
    <col min="782" max="782" width="7.08984375" style="1" customWidth="1"/>
    <col min="783" max="783" width="7.6328125" style="1" customWidth="1"/>
    <col min="784" max="784" width="6.54296875" style="1" customWidth="1"/>
    <col min="785" max="785" width="7.6328125" style="1" customWidth="1"/>
    <col min="786" max="786" width="6.36328125" style="1" customWidth="1"/>
    <col min="787" max="787" width="7.6328125" style="1" customWidth="1"/>
    <col min="788" max="1023" width="8.7265625" style="1"/>
    <col min="1024" max="1024" width="3" style="1" customWidth="1"/>
    <col min="1025" max="1025" width="9.1796875" style="1" customWidth="1"/>
    <col min="1026" max="1026" width="7" style="1" customWidth="1"/>
    <col min="1027" max="1028" width="7.6328125" style="1" customWidth="1"/>
    <col min="1029" max="1029" width="6.1796875" style="1" customWidth="1"/>
    <col min="1030" max="1031" width="7.6328125" style="1" customWidth="1"/>
    <col min="1032" max="1032" width="5.90625" style="1" customWidth="1"/>
    <col min="1033" max="1033" width="6.1796875" style="1" customWidth="1"/>
    <col min="1034" max="1034" width="6.36328125" style="1" customWidth="1"/>
    <col min="1035" max="1037" width="7.6328125" style="1" customWidth="1"/>
    <col min="1038" max="1038" width="7.08984375" style="1" customWidth="1"/>
    <col min="1039" max="1039" width="7.6328125" style="1" customWidth="1"/>
    <col min="1040" max="1040" width="6.54296875" style="1" customWidth="1"/>
    <col min="1041" max="1041" width="7.6328125" style="1" customWidth="1"/>
    <col min="1042" max="1042" width="6.36328125" style="1" customWidth="1"/>
    <col min="1043" max="1043" width="7.6328125" style="1" customWidth="1"/>
    <col min="1044" max="1279" width="8.7265625" style="1"/>
    <col min="1280" max="1280" width="3" style="1" customWidth="1"/>
    <col min="1281" max="1281" width="9.1796875" style="1" customWidth="1"/>
    <col min="1282" max="1282" width="7" style="1" customWidth="1"/>
    <col min="1283" max="1284" width="7.6328125" style="1" customWidth="1"/>
    <col min="1285" max="1285" width="6.1796875" style="1" customWidth="1"/>
    <col min="1286" max="1287" width="7.6328125" style="1" customWidth="1"/>
    <col min="1288" max="1288" width="5.90625" style="1" customWidth="1"/>
    <col min="1289" max="1289" width="6.1796875" style="1" customWidth="1"/>
    <col min="1290" max="1290" width="6.36328125" style="1" customWidth="1"/>
    <col min="1291" max="1293" width="7.6328125" style="1" customWidth="1"/>
    <col min="1294" max="1294" width="7.08984375" style="1" customWidth="1"/>
    <col min="1295" max="1295" width="7.6328125" style="1" customWidth="1"/>
    <col min="1296" max="1296" width="6.54296875" style="1" customWidth="1"/>
    <col min="1297" max="1297" width="7.6328125" style="1" customWidth="1"/>
    <col min="1298" max="1298" width="6.36328125" style="1" customWidth="1"/>
    <col min="1299" max="1299" width="7.6328125" style="1" customWidth="1"/>
    <col min="1300" max="1535" width="8.7265625" style="1"/>
    <col min="1536" max="1536" width="3" style="1" customWidth="1"/>
    <col min="1537" max="1537" width="9.1796875" style="1" customWidth="1"/>
    <col min="1538" max="1538" width="7" style="1" customWidth="1"/>
    <col min="1539" max="1540" width="7.6328125" style="1" customWidth="1"/>
    <col min="1541" max="1541" width="6.1796875" style="1" customWidth="1"/>
    <col min="1542" max="1543" width="7.6328125" style="1" customWidth="1"/>
    <col min="1544" max="1544" width="5.90625" style="1" customWidth="1"/>
    <col min="1545" max="1545" width="6.1796875" style="1" customWidth="1"/>
    <col min="1546" max="1546" width="6.36328125" style="1" customWidth="1"/>
    <col min="1547" max="1549" width="7.6328125" style="1" customWidth="1"/>
    <col min="1550" max="1550" width="7.08984375" style="1" customWidth="1"/>
    <col min="1551" max="1551" width="7.6328125" style="1" customWidth="1"/>
    <col min="1552" max="1552" width="6.54296875" style="1" customWidth="1"/>
    <col min="1553" max="1553" width="7.6328125" style="1" customWidth="1"/>
    <col min="1554" max="1554" width="6.36328125" style="1" customWidth="1"/>
    <col min="1555" max="1555" width="7.6328125" style="1" customWidth="1"/>
    <col min="1556" max="1791" width="8.7265625" style="1"/>
    <col min="1792" max="1792" width="3" style="1" customWidth="1"/>
    <col min="1793" max="1793" width="9.1796875" style="1" customWidth="1"/>
    <col min="1794" max="1794" width="7" style="1" customWidth="1"/>
    <col min="1795" max="1796" width="7.6328125" style="1" customWidth="1"/>
    <col min="1797" max="1797" width="6.1796875" style="1" customWidth="1"/>
    <col min="1798" max="1799" width="7.6328125" style="1" customWidth="1"/>
    <col min="1800" max="1800" width="5.90625" style="1" customWidth="1"/>
    <col min="1801" max="1801" width="6.1796875" style="1" customWidth="1"/>
    <col min="1802" max="1802" width="6.36328125" style="1" customWidth="1"/>
    <col min="1803" max="1805" width="7.6328125" style="1" customWidth="1"/>
    <col min="1806" max="1806" width="7.08984375" style="1" customWidth="1"/>
    <col min="1807" max="1807" width="7.6328125" style="1" customWidth="1"/>
    <col min="1808" max="1808" width="6.54296875" style="1" customWidth="1"/>
    <col min="1809" max="1809" width="7.6328125" style="1" customWidth="1"/>
    <col min="1810" max="1810" width="6.36328125" style="1" customWidth="1"/>
    <col min="1811" max="1811" width="7.6328125" style="1" customWidth="1"/>
    <col min="1812" max="2047" width="8.7265625" style="1"/>
    <col min="2048" max="2048" width="3" style="1" customWidth="1"/>
    <col min="2049" max="2049" width="9.1796875" style="1" customWidth="1"/>
    <col min="2050" max="2050" width="7" style="1" customWidth="1"/>
    <col min="2051" max="2052" width="7.6328125" style="1" customWidth="1"/>
    <col min="2053" max="2053" width="6.1796875" style="1" customWidth="1"/>
    <col min="2054" max="2055" width="7.6328125" style="1" customWidth="1"/>
    <col min="2056" max="2056" width="5.90625" style="1" customWidth="1"/>
    <col min="2057" max="2057" width="6.1796875" style="1" customWidth="1"/>
    <col min="2058" max="2058" width="6.36328125" style="1" customWidth="1"/>
    <col min="2059" max="2061" width="7.6328125" style="1" customWidth="1"/>
    <col min="2062" max="2062" width="7.08984375" style="1" customWidth="1"/>
    <col min="2063" max="2063" width="7.6328125" style="1" customWidth="1"/>
    <col min="2064" max="2064" width="6.54296875" style="1" customWidth="1"/>
    <col min="2065" max="2065" width="7.6328125" style="1" customWidth="1"/>
    <col min="2066" max="2066" width="6.36328125" style="1" customWidth="1"/>
    <col min="2067" max="2067" width="7.6328125" style="1" customWidth="1"/>
    <col min="2068" max="2303" width="8.7265625" style="1"/>
    <col min="2304" max="2304" width="3" style="1" customWidth="1"/>
    <col min="2305" max="2305" width="9.1796875" style="1" customWidth="1"/>
    <col min="2306" max="2306" width="7" style="1" customWidth="1"/>
    <col min="2307" max="2308" width="7.6328125" style="1" customWidth="1"/>
    <col min="2309" max="2309" width="6.1796875" style="1" customWidth="1"/>
    <col min="2310" max="2311" width="7.6328125" style="1" customWidth="1"/>
    <col min="2312" max="2312" width="5.90625" style="1" customWidth="1"/>
    <col min="2313" max="2313" width="6.1796875" style="1" customWidth="1"/>
    <col min="2314" max="2314" width="6.36328125" style="1" customWidth="1"/>
    <col min="2315" max="2317" width="7.6328125" style="1" customWidth="1"/>
    <col min="2318" max="2318" width="7.08984375" style="1" customWidth="1"/>
    <col min="2319" max="2319" width="7.6328125" style="1" customWidth="1"/>
    <col min="2320" max="2320" width="6.54296875" style="1" customWidth="1"/>
    <col min="2321" max="2321" width="7.6328125" style="1" customWidth="1"/>
    <col min="2322" max="2322" width="6.36328125" style="1" customWidth="1"/>
    <col min="2323" max="2323" width="7.6328125" style="1" customWidth="1"/>
    <col min="2324" max="2559" width="8.7265625" style="1"/>
    <col min="2560" max="2560" width="3" style="1" customWidth="1"/>
    <col min="2561" max="2561" width="9.1796875" style="1" customWidth="1"/>
    <col min="2562" max="2562" width="7" style="1" customWidth="1"/>
    <col min="2563" max="2564" width="7.6328125" style="1" customWidth="1"/>
    <col min="2565" max="2565" width="6.1796875" style="1" customWidth="1"/>
    <col min="2566" max="2567" width="7.6328125" style="1" customWidth="1"/>
    <col min="2568" max="2568" width="5.90625" style="1" customWidth="1"/>
    <col min="2569" max="2569" width="6.1796875" style="1" customWidth="1"/>
    <col min="2570" max="2570" width="6.36328125" style="1" customWidth="1"/>
    <col min="2571" max="2573" width="7.6328125" style="1" customWidth="1"/>
    <col min="2574" max="2574" width="7.08984375" style="1" customWidth="1"/>
    <col min="2575" max="2575" width="7.6328125" style="1" customWidth="1"/>
    <col min="2576" max="2576" width="6.54296875" style="1" customWidth="1"/>
    <col min="2577" max="2577" width="7.6328125" style="1" customWidth="1"/>
    <col min="2578" max="2578" width="6.36328125" style="1" customWidth="1"/>
    <col min="2579" max="2579" width="7.6328125" style="1" customWidth="1"/>
    <col min="2580" max="2815" width="8.7265625" style="1"/>
    <col min="2816" max="2816" width="3" style="1" customWidth="1"/>
    <col min="2817" max="2817" width="9.1796875" style="1" customWidth="1"/>
    <col min="2818" max="2818" width="7" style="1" customWidth="1"/>
    <col min="2819" max="2820" width="7.6328125" style="1" customWidth="1"/>
    <col min="2821" max="2821" width="6.1796875" style="1" customWidth="1"/>
    <col min="2822" max="2823" width="7.6328125" style="1" customWidth="1"/>
    <col min="2824" max="2824" width="5.90625" style="1" customWidth="1"/>
    <col min="2825" max="2825" width="6.1796875" style="1" customWidth="1"/>
    <col min="2826" max="2826" width="6.36328125" style="1" customWidth="1"/>
    <col min="2827" max="2829" width="7.6328125" style="1" customWidth="1"/>
    <col min="2830" max="2830" width="7.08984375" style="1" customWidth="1"/>
    <col min="2831" max="2831" width="7.6328125" style="1" customWidth="1"/>
    <col min="2832" max="2832" width="6.54296875" style="1" customWidth="1"/>
    <col min="2833" max="2833" width="7.6328125" style="1" customWidth="1"/>
    <col min="2834" max="2834" width="6.36328125" style="1" customWidth="1"/>
    <col min="2835" max="2835" width="7.6328125" style="1" customWidth="1"/>
    <col min="2836" max="3071" width="8.7265625" style="1"/>
    <col min="3072" max="3072" width="3" style="1" customWidth="1"/>
    <col min="3073" max="3073" width="9.1796875" style="1" customWidth="1"/>
    <col min="3074" max="3074" width="7" style="1" customWidth="1"/>
    <col min="3075" max="3076" width="7.6328125" style="1" customWidth="1"/>
    <col min="3077" max="3077" width="6.1796875" style="1" customWidth="1"/>
    <col min="3078" max="3079" width="7.6328125" style="1" customWidth="1"/>
    <col min="3080" max="3080" width="5.90625" style="1" customWidth="1"/>
    <col min="3081" max="3081" width="6.1796875" style="1" customWidth="1"/>
    <col min="3082" max="3082" width="6.36328125" style="1" customWidth="1"/>
    <col min="3083" max="3085" width="7.6328125" style="1" customWidth="1"/>
    <col min="3086" max="3086" width="7.08984375" style="1" customWidth="1"/>
    <col min="3087" max="3087" width="7.6328125" style="1" customWidth="1"/>
    <col min="3088" max="3088" width="6.54296875" style="1" customWidth="1"/>
    <col min="3089" max="3089" width="7.6328125" style="1" customWidth="1"/>
    <col min="3090" max="3090" width="6.36328125" style="1" customWidth="1"/>
    <col min="3091" max="3091" width="7.6328125" style="1" customWidth="1"/>
    <col min="3092" max="3327" width="8.7265625" style="1"/>
    <col min="3328" max="3328" width="3" style="1" customWidth="1"/>
    <col min="3329" max="3329" width="9.1796875" style="1" customWidth="1"/>
    <col min="3330" max="3330" width="7" style="1" customWidth="1"/>
    <col min="3331" max="3332" width="7.6328125" style="1" customWidth="1"/>
    <col min="3333" max="3333" width="6.1796875" style="1" customWidth="1"/>
    <col min="3334" max="3335" width="7.6328125" style="1" customWidth="1"/>
    <col min="3336" max="3336" width="5.90625" style="1" customWidth="1"/>
    <col min="3337" max="3337" width="6.1796875" style="1" customWidth="1"/>
    <col min="3338" max="3338" width="6.36328125" style="1" customWidth="1"/>
    <col min="3339" max="3341" width="7.6328125" style="1" customWidth="1"/>
    <col min="3342" max="3342" width="7.08984375" style="1" customWidth="1"/>
    <col min="3343" max="3343" width="7.6328125" style="1" customWidth="1"/>
    <col min="3344" max="3344" width="6.54296875" style="1" customWidth="1"/>
    <col min="3345" max="3345" width="7.6328125" style="1" customWidth="1"/>
    <col min="3346" max="3346" width="6.36328125" style="1" customWidth="1"/>
    <col min="3347" max="3347" width="7.6328125" style="1" customWidth="1"/>
    <col min="3348" max="3583" width="8.7265625" style="1"/>
    <col min="3584" max="3584" width="3" style="1" customWidth="1"/>
    <col min="3585" max="3585" width="9.1796875" style="1" customWidth="1"/>
    <col min="3586" max="3586" width="7" style="1" customWidth="1"/>
    <col min="3587" max="3588" width="7.6328125" style="1" customWidth="1"/>
    <col min="3589" max="3589" width="6.1796875" style="1" customWidth="1"/>
    <col min="3590" max="3591" width="7.6328125" style="1" customWidth="1"/>
    <col min="3592" max="3592" width="5.90625" style="1" customWidth="1"/>
    <col min="3593" max="3593" width="6.1796875" style="1" customWidth="1"/>
    <col min="3594" max="3594" width="6.36328125" style="1" customWidth="1"/>
    <col min="3595" max="3597" width="7.6328125" style="1" customWidth="1"/>
    <col min="3598" max="3598" width="7.08984375" style="1" customWidth="1"/>
    <col min="3599" max="3599" width="7.6328125" style="1" customWidth="1"/>
    <col min="3600" max="3600" width="6.54296875" style="1" customWidth="1"/>
    <col min="3601" max="3601" width="7.6328125" style="1" customWidth="1"/>
    <col min="3602" max="3602" width="6.36328125" style="1" customWidth="1"/>
    <col min="3603" max="3603" width="7.6328125" style="1" customWidth="1"/>
    <col min="3604" max="3839" width="8.7265625" style="1"/>
    <col min="3840" max="3840" width="3" style="1" customWidth="1"/>
    <col min="3841" max="3841" width="9.1796875" style="1" customWidth="1"/>
    <col min="3842" max="3842" width="7" style="1" customWidth="1"/>
    <col min="3843" max="3844" width="7.6328125" style="1" customWidth="1"/>
    <col min="3845" max="3845" width="6.1796875" style="1" customWidth="1"/>
    <col min="3846" max="3847" width="7.6328125" style="1" customWidth="1"/>
    <col min="3848" max="3848" width="5.90625" style="1" customWidth="1"/>
    <col min="3849" max="3849" width="6.1796875" style="1" customWidth="1"/>
    <col min="3850" max="3850" width="6.36328125" style="1" customWidth="1"/>
    <col min="3851" max="3853" width="7.6328125" style="1" customWidth="1"/>
    <col min="3854" max="3854" width="7.08984375" style="1" customWidth="1"/>
    <col min="3855" max="3855" width="7.6328125" style="1" customWidth="1"/>
    <col min="3856" max="3856" width="6.54296875" style="1" customWidth="1"/>
    <col min="3857" max="3857" width="7.6328125" style="1" customWidth="1"/>
    <col min="3858" max="3858" width="6.36328125" style="1" customWidth="1"/>
    <col min="3859" max="3859" width="7.6328125" style="1" customWidth="1"/>
    <col min="3860" max="4095" width="8.7265625" style="1"/>
    <col min="4096" max="4096" width="3" style="1" customWidth="1"/>
    <col min="4097" max="4097" width="9.1796875" style="1" customWidth="1"/>
    <col min="4098" max="4098" width="7" style="1" customWidth="1"/>
    <col min="4099" max="4100" width="7.6328125" style="1" customWidth="1"/>
    <col min="4101" max="4101" width="6.1796875" style="1" customWidth="1"/>
    <col min="4102" max="4103" width="7.6328125" style="1" customWidth="1"/>
    <col min="4104" max="4104" width="5.90625" style="1" customWidth="1"/>
    <col min="4105" max="4105" width="6.1796875" style="1" customWidth="1"/>
    <col min="4106" max="4106" width="6.36328125" style="1" customWidth="1"/>
    <col min="4107" max="4109" width="7.6328125" style="1" customWidth="1"/>
    <col min="4110" max="4110" width="7.08984375" style="1" customWidth="1"/>
    <col min="4111" max="4111" width="7.6328125" style="1" customWidth="1"/>
    <col min="4112" max="4112" width="6.54296875" style="1" customWidth="1"/>
    <col min="4113" max="4113" width="7.6328125" style="1" customWidth="1"/>
    <col min="4114" max="4114" width="6.36328125" style="1" customWidth="1"/>
    <col min="4115" max="4115" width="7.6328125" style="1" customWidth="1"/>
    <col min="4116" max="4351" width="8.7265625" style="1"/>
    <col min="4352" max="4352" width="3" style="1" customWidth="1"/>
    <col min="4353" max="4353" width="9.1796875" style="1" customWidth="1"/>
    <col min="4354" max="4354" width="7" style="1" customWidth="1"/>
    <col min="4355" max="4356" width="7.6328125" style="1" customWidth="1"/>
    <col min="4357" max="4357" width="6.1796875" style="1" customWidth="1"/>
    <col min="4358" max="4359" width="7.6328125" style="1" customWidth="1"/>
    <col min="4360" max="4360" width="5.90625" style="1" customWidth="1"/>
    <col min="4361" max="4361" width="6.1796875" style="1" customWidth="1"/>
    <col min="4362" max="4362" width="6.36328125" style="1" customWidth="1"/>
    <col min="4363" max="4365" width="7.6328125" style="1" customWidth="1"/>
    <col min="4366" max="4366" width="7.08984375" style="1" customWidth="1"/>
    <col min="4367" max="4367" width="7.6328125" style="1" customWidth="1"/>
    <col min="4368" max="4368" width="6.54296875" style="1" customWidth="1"/>
    <col min="4369" max="4369" width="7.6328125" style="1" customWidth="1"/>
    <col min="4370" max="4370" width="6.36328125" style="1" customWidth="1"/>
    <col min="4371" max="4371" width="7.6328125" style="1" customWidth="1"/>
    <col min="4372" max="4607" width="8.7265625" style="1"/>
    <col min="4608" max="4608" width="3" style="1" customWidth="1"/>
    <col min="4609" max="4609" width="9.1796875" style="1" customWidth="1"/>
    <col min="4610" max="4610" width="7" style="1" customWidth="1"/>
    <col min="4611" max="4612" width="7.6328125" style="1" customWidth="1"/>
    <col min="4613" max="4613" width="6.1796875" style="1" customWidth="1"/>
    <col min="4614" max="4615" width="7.6328125" style="1" customWidth="1"/>
    <col min="4616" max="4616" width="5.90625" style="1" customWidth="1"/>
    <col min="4617" max="4617" width="6.1796875" style="1" customWidth="1"/>
    <col min="4618" max="4618" width="6.36328125" style="1" customWidth="1"/>
    <col min="4619" max="4621" width="7.6328125" style="1" customWidth="1"/>
    <col min="4622" max="4622" width="7.08984375" style="1" customWidth="1"/>
    <col min="4623" max="4623" width="7.6328125" style="1" customWidth="1"/>
    <col min="4624" max="4624" width="6.54296875" style="1" customWidth="1"/>
    <col min="4625" max="4625" width="7.6328125" style="1" customWidth="1"/>
    <col min="4626" max="4626" width="6.36328125" style="1" customWidth="1"/>
    <col min="4627" max="4627" width="7.6328125" style="1" customWidth="1"/>
    <col min="4628" max="4863" width="8.7265625" style="1"/>
    <col min="4864" max="4864" width="3" style="1" customWidth="1"/>
    <col min="4865" max="4865" width="9.1796875" style="1" customWidth="1"/>
    <col min="4866" max="4866" width="7" style="1" customWidth="1"/>
    <col min="4867" max="4868" width="7.6328125" style="1" customWidth="1"/>
    <col min="4869" max="4869" width="6.1796875" style="1" customWidth="1"/>
    <col min="4870" max="4871" width="7.6328125" style="1" customWidth="1"/>
    <col min="4872" max="4872" width="5.90625" style="1" customWidth="1"/>
    <col min="4873" max="4873" width="6.1796875" style="1" customWidth="1"/>
    <col min="4874" max="4874" width="6.36328125" style="1" customWidth="1"/>
    <col min="4875" max="4877" width="7.6328125" style="1" customWidth="1"/>
    <col min="4878" max="4878" width="7.08984375" style="1" customWidth="1"/>
    <col min="4879" max="4879" width="7.6328125" style="1" customWidth="1"/>
    <col min="4880" max="4880" width="6.54296875" style="1" customWidth="1"/>
    <col min="4881" max="4881" width="7.6328125" style="1" customWidth="1"/>
    <col min="4882" max="4882" width="6.36328125" style="1" customWidth="1"/>
    <col min="4883" max="4883" width="7.6328125" style="1" customWidth="1"/>
    <col min="4884" max="5119" width="8.7265625" style="1"/>
    <col min="5120" max="5120" width="3" style="1" customWidth="1"/>
    <col min="5121" max="5121" width="9.1796875" style="1" customWidth="1"/>
    <col min="5122" max="5122" width="7" style="1" customWidth="1"/>
    <col min="5123" max="5124" width="7.6328125" style="1" customWidth="1"/>
    <col min="5125" max="5125" width="6.1796875" style="1" customWidth="1"/>
    <col min="5126" max="5127" width="7.6328125" style="1" customWidth="1"/>
    <col min="5128" max="5128" width="5.90625" style="1" customWidth="1"/>
    <col min="5129" max="5129" width="6.1796875" style="1" customWidth="1"/>
    <col min="5130" max="5130" width="6.36328125" style="1" customWidth="1"/>
    <col min="5131" max="5133" width="7.6328125" style="1" customWidth="1"/>
    <col min="5134" max="5134" width="7.08984375" style="1" customWidth="1"/>
    <col min="5135" max="5135" width="7.6328125" style="1" customWidth="1"/>
    <col min="5136" max="5136" width="6.54296875" style="1" customWidth="1"/>
    <col min="5137" max="5137" width="7.6328125" style="1" customWidth="1"/>
    <col min="5138" max="5138" width="6.36328125" style="1" customWidth="1"/>
    <col min="5139" max="5139" width="7.6328125" style="1" customWidth="1"/>
    <col min="5140" max="5375" width="8.7265625" style="1"/>
    <col min="5376" max="5376" width="3" style="1" customWidth="1"/>
    <col min="5377" max="5377" width="9.1796875" style="1" customWidth="1"/>
    <col min="5378" max="5378" width="7" style="1" customWidth="1"/>
    <col min="5379" max="5380" width="7.6328125" style="1" customWidth="1"/>
    <col min="5381" max="5381" width="6.1796875" style="1" customWidth="1"/>
    <col min="5382" max="5383" width="7.6328125" style="1" customWidth="1"/>
    <col min="5384" max="5384" width="5.90625" style="1" customWidth="1"/>
    <col min="5385" max="5385" width="6.1796875" style="1" customWidth="1"/>
    <col min="5386" max="5386" width="6.36328125" style="1" customWidth="1"/>
    <col min="5387" max="5389" width="7.6328125" style="1" customWidth="1"/>
    <col min="5390" max="5390" width="7.08984375" style="1" customWidth="1"/>
    <col min="5391" max="5391" width="7.6328125" style="1" customWidth="1"/>
    <col min="5392" max="5392" width="6.54296875" style="1" customWidth="1"/>
    <col min="5393" max="5393" width="7.6328125" style="1" customWidth="1"/>
    <col min="5394" max="5394" width="6.36328125" style="1" customWidth="1"/>
    <col min="5395" max="5395" width="7.6328125" style="1" customWidth="1"/>
    <col min="5396" max="5631" width="8.7265625" style="1"/>
    <col min="5632" max="5632" width="3" style="1" customWidth="1"/>
    <col min="5633" max="5633" width="9.1796875" style="1" customWidth="1"/>
    <col min="5634" max="5634" width="7" style="1" customWidth="1"/>
    <col min="5635" max="5636" width="7.6328125" style="1" customWidth="1"/>
    <col min="5637" max="5637" width="6.1796875" style="1" customWidth="1"/>
    <col min="5638" max="5639" width="7.6328125" style="1" customWidth="1"/>
    <col min="5640" max="5640" width="5.90625" style="1" customWidth="1"/>
    <col min="5641" max="5641" width="6.1796875" style="1" customWidth="1"/>
    <col min="5642" max="5642" width="6.36328125" style="1" customWidth="1"/>
    <col min="5643" max="5645" width="7.6328125" style="1" customWidth="1"/>
    <col min="5646" max="5646" width="7.08984375" style="1" customWidth="1"/>
    <col min="5647" max="5647" width="7.6328125" style="1" customWidth="1"/>
    <col min="5648" max="5648" width="6.54296875" style="1" customWidth="1"/>
    <col min="5649" max="5649" width="7.6328125" style="1" customWidth="1"/>
    <col min="5650" max="5650" width="6.36328125" style="1" customWidth="1"/>
    <col min="5651" max="5651" width="7.6328125" style="1" customWidth="1"/>
    <col min="5652" max="5887" width="8.7265625" style="1"/>
    <col min="5888" max="5888" width="3" style="1" customWidth="1"/>
    <col min="5889" max="5889" width="9.1796875" style="1" customWidth="1"/>
    <col min="5890" max="5890" width="7" style="1" customWidth="1"/>
    <col min="5891" max="5892" width="7.6328125" style="1" customWidth="1"/>
    <col min="5893" max="5893" width="6.1796875" style="1" customWidth="1"/>
    <col min="5894" max="5895" width="7.6328125" style="1" customWidth="1"/>
    <col min="5896" max="5896" width="5.90625" style="1" customWidth="1"/>
    <col min="5897" max="5897" width="6.1796875" style="1" customWidth="1"/>
    <col min="5898" max="5898" width="6.36328125" style="1" customWidth="1"/>
    <col min="5899" max="5901" width="7.6328125" style="1" customWidth="1"/>
    <col min="5902" max="5902" width="7.08984375" style="1" customWidth="1"/>
    <col min="5903" max="5903" width="7.6328125" style="1" customWidth="1"/>
    <col min="5904" max="5904" width="6.54296875" style="1" customWidth="1"/>
    <col min="5905" max="5905" width="7.6328125" style="1" customWidth="1"/>
    <col min="5906" max="5906" width="6.36328125" style="1" customWidth="1"/>
    <col min="5907" max="5907" width="7.6328125" style="1" customWidth="1"/>
    <col min="5908" max="6143" width="8.7265625" style="1"/>
    <col min="6144" max="6144" width="3" style="1" customWidth="1"/>
    <col min="6145" max="6145" width="9.1796875" style="1" customWidth="1"/>
    <col min="6146" max="6146" width="7" style="1" customWidth="1"/>
    <col min="6147" max="6148" width="7.6328125" style="1" customWidth="1"/>
    <col min="6149" max="6149" width="6.1796875" style="1" customWidth="1"/>
    <col min="6150" max="6151" width="7.6328125" style="1" customWidth="1"/>
    <col min="6152" max="6152" width="5.90625" style="1" customWidth="1"/>
    <col min="6153" max="6153" width="6.1796875" style="1" customWidth="1"/>
    <col min="6154" max="6154" width="6.36328125" style="1" customWidth="1"/>
    <col min="6155" max="6157" width="7.6328125" style="1" customWidth="1"/>
    <col min="6158" max="6158" width="7.08984375" style="1" customWidth="1"/>
    <col min="6159" max="6159" width="7.6328125" style="1" customWidth="1"/>
    <col min="6160" max="6160" width="6.54296875" style="1" customWidth="1"/>
    <col min="6161" max="6161" width="7.6328125" style="1" customWidth="1"/>
    <col min="6162" max="6162" width="6.36328125" style="1" customWidth="1"/>
    <col min="6163" max="6163" width="7.6328125" style="1" customWidth="1"/>
    <col min="6164" max="6399" width="8.7265625" style="1"/>
    <col min="6400" max="6400" width="3" style="1" customWidth="1"/>
    <col min="6401" max="6401" width="9.1796875" style="1" customWidth="1"/>
    <col min="6402" max="6402" width="7" style="1" customWidth="1"/>
    <col min="6403" max="6404" width="7.6328125" style="1" customWidth="1"/>
    <col min="6405" max="6405" width="6.1796875" style="1" customWidth="1"/>
    <col min="6406" max="6407" width="7.6328125" style="1" customWidth="1"/>
    <col min="6408" max="6408" width="5.90625" style="1" customWidth="1"/>
    <col min="6409" max="6409" width="6.1796875" style="1" customWidth="1"/>
    <col min="6410" max="6410" width="6.36328125" style="1" customWidth="1"/>
    <col min="6411" max="6413" width="7.6328125" style="1" customWidth="1"/>
    <col min="6414" max="6414" width="7.08984375" style="1" customWidth="1"/>
    <col min="6415" max="6415" width="7.6328125" style="1" customWidth="1"/>
    <col min="6416" max="6416" width="6.54296875" style="1" customWidth="1"/>
    <col min="6417" max="6417" width="7.6328125" style="1" customWidth="1"/>
    <col min="6418" max="6418" width="6.36328125" style="1" customWidth="1"/>
    <col min="6419" max="6419" width="7.6328125" style="1" customWidth="1"/>
    <col min="6420" max="6655" width="8.7265625" style="1"/>
    <col min="6656" max="6656" width="3" style="1" customWidth="1"/>
    <col min="6657" max="6657" width="9.1796875" style="1" customWidth="1"/>
    <col min="6658" max="6658" width="7" style="1" customWidth="1"/>
    <col min="6659" max="6660" width="7.6328125" style="1" customWidth="1"/>
    <col min="6661" max="6661" width="6.1796875" style="1" customWidth="1"/>
    <col min="6662" max="6663" width="7.6328125" style="1" customWidth="1"/>
    <col min="6664" max="6664" width="5.90625" style="1" customWidth="1"/>
    <col min="6665" max="6665" width="6.1796875" style="1" customWidth="1"/>
    <col min="6666" max="6666" width="6.36328125" style="1" customWidth="1"/>
    <col min="6667" max="6669" width="7.6328125" style="1" customWidth="1"/>
    <col min="6670" max="6670" width="7.08984375" style="1" customWidth="1"/>
    <col min="6671" max="6671" width="7.6328125" style="1" customWidth="1"/>
    <col min="6672" max="6672" width="6.54296875" style="1" customWidth="1"/>
    <col min="6673" max="6673" width="7.6328125" style="1" customWidth="1"/>
    <col min="6674" max="6674" width="6.36328125" style="1" customWidth="1"/>
    <col min="6675" max="6675" width="7.6328125" style="1" customWidth="1"/>
    <col min="6676" max="6911" width="8.7265625" style="1"/>
    <col min="6912" max="6912" width="3" style="1" customWidth="1"/>
    <col min="6913" max="6913" width="9.1796875" style="1" customWidth="1"/>
    <col min="6914" max="6914" width="7" style="1" customWidth="1"/>
    <col min="6915" max="6916" width="7.6328125" style="1" customWidth="1"/>
    <col min="6917" max="6917" width="6.1796875" style="1" customWidth="1"/>
    <col min="6918" max="6919" width="7.6328125" style="1" customWidth="1"/>
    <col min="6920" max="6920" width="5.90625" style="1" customWidth="1"/>
    <col min="6921" max="6921" width="6.1796875" style="1" customWidth="1"/>
    <col min="6922" max="6922" width="6.36328125" style="1" customWidth="1"/>
    <col min="6923" max="6925" width="7.6328125" style="1" customWidth="1"/>
    <col min="6926" max="6926" width="7.08984375" style="1" customWidth="1"/>
    <col min="6927" max="6927" width="7.6328125" style="1" customWidth="1"/>
    <col min="6928" max="6928" width="6.54296875" style="1" customWidth="1"/>
    <col min="6929" max="6929" width="7.6328125" style="1" customWidth="1"/>
    <col min="6930" max="6930" width="6.36328125" style="1" customWidth="1"/>
    <col min="6931" max="6931" width="7.6328125" style="1" customWidth="1"/>
    <col min="6932" max="7167" width="8.7265625" style="1"/>
    <col min="7168" max="7168" width="3" style="1" customWidth="1"/>
    <col min="7169" max="7169" width="9.1796875" style="1" customWidth="1"/>
    <col min="7170" max="7170" width="7" style="1" customWidth="1"/>
    <col min="7171" max="7172" width="7.6328125" style="1" customWidth="1"/>
    <col min="7173" max="7173" width="6.1796875" style="1" customWidth="1"/>
    <col min="7174" max="7175" width="7.6328125" style="1" customWidth="1"/>
    <col min="7176" max="7176" width="5.90625" style="1" customWidth="1"/>
    <col min="7177" max="7177" width="6.1796875" style="1" customWidth="1"/>
    <col min="7178" max="7178" width="6.36328125" style="1" customWidth="1"/>
    <col min="7179" max="7181" width="7.6328125" style="1" customWidth="1"/>
    <col min="7182" max="7182" width="7.08984375" style="1" customWidth="1"/>
    <col min="7183" max="7183" width="7.6328125" style="1" customWidth="1"/>
    <col min="7184" max="7184" width="6.54296875" style="1" customWidth="1"/>
    <col min="7185" max="7185" width="7.6328125" style="1" customWidth="1"/>
    <col min="7186" max="7186" width="6.36328125" style="1" customWidth="1"/>
    <col min="7187" max="7187" width="7.6328125" style="1" customWidth="1"/>
    <col min="7188" max="7423" width="8.7265625" style="1"/>
    <col min="7424" max="7424" width="3" style="1" customWidth="1"/>
    <col min="7425" max="7425" width="9.1796875" style="1" customWidth="1"/>
    <col min="7426" max="7426" width="7" style="1" customWidth="1"/>
    <col min="7427" max="7428" width="7.6328125" style="1" customWidth="1"/>
    <col min="7429" max="7429" width="6.1796875" style="1" customWidth="1"/>
    <col min="7430" max="7431" width="7.6328125" style="1" customWidth="1"/>
    <col min="7432" max="7432" width="5.90625" style="1" customWidth="1"/>
    <col min="7433" max="7433" width="6.1796875" style="1" customWidth="1"/>
    <col min="7434" max="7434" width="6.36328125" style="1" customWidth="1"/>
    <col min="7435" max="7437" width="7.6328125" style="1" customWidth="1"/>
    <col min="7438" max="7438" width="7.08984375" style="1" customWidth="1"/>
    <col min="7439" max="7439" width="7.6328125" style="1" customWidth="1"/>
    <col min="7440" max="7440" width="6.54296875" style="1" customWidth="1"/>
    <col min="7441" max="7441" width="7.6328125" style="1" customWidth="1"/>
    <col min="7442" max="7442" width="6.36328125" style="1" customWidth="1"/>
    <col min="7443" max="7443" width="7.6328125" style="1" customWidth="1"/>
    <col min="7444" max="7679" width="8.7265625" style="1"/>
    <col min="7680" max="7680" width="3" style="1" customWidth="1"/>
    <col min="7681" max="7681" width="9.1796875" style="1" customWidth="1"/>
    <col min="7682" max="7682" width="7" style="1" customWidth="1"/>
    <col min="7683" max="7684" width="7.6328125" style="1" customWidth="1"/>
    <col min="7685" max="7685" width="6.1796875" style="1" customWidth="1"/>
    <col min="7686" max="7687" width="7.6328125" style="1" customWidth="1"/>
    <col min="7688" max="7688" width="5.90625" style="1" customWidth="1"/>
    <col min="7689" max="7689" width="6.1796875" style="1" customWidth="1"/>
    <col min="7690" max="7690" width="6.36328125" style="1" customWidth="1"/>
    <col min="7691" max="7693" width="7.6328125" style="1" customWidth="1"/>
    <col min="7694" max="7694" width="7.08984375" style="1" customWidth="1"/>
    <col min="7695" max="7695" width="7.6328125" style="1" customWidth="1"/>
    <col min="7696" max="7696" width="6.54296875" style="1" customWidth="1"/>
    <col min="7697" max="7697" width="7.6328125" style="1" customWidth="1"/>
    <col min="7698" max="7698" width="6.36328125" style="1" customWidth="1"/>
    <col min="7699" max="7699" width="7.6328125" style="1" customWidth="1"/>
    <col min="7700" max="7935" width="8.7265625" style="1"/>
    <col min="7936" max="7936" width="3" style="1" customWidth="1"/>
    <col min="7937" max="7937" width="9.1796875" style="1" customWidth="1"/>
    <col min="7938" max="7938" width="7" style="1" customWidth="1"/>
    <col min="7939" max="7940" width="7.6328125" style="1" customWidth="1"/>
    <col min="7941" max="7941" width="6.1796875" style="1" customWidth="1"/>
    <col min="7942" max="7943" width="7.6328125" style="1" customWidth="1"/>
    <col min="7944" max="7944" width="5.90625" style="1" customWidth="1"/>
    <col min="7945" max="7945" width="6.1796875" style="1" customWidth="1"/>
    <col min="7946" max="7946" width="6.36328125" style="1" customWidth="1"/>
    <col min="7947" max="7949" width="7.6328125" style="1" customWidth="1"/>
    <col min="7950" max="7950" width="7.08984375" style="1" customWidth="1"/>
    <col min="7951" max="7951" width="7.6328125" style="1" customWidth="1"/>
    <col min="7952" max="7952" width="6.54296875" style="1" customWidth="1"/>
    <col min="7953" max="7953" width="7.6328125" style="1" customWidth="1"/>
    <col min="7954" max="7954" width="6.36328125" style="1" customWidth="1"/>
    <col min="7955" max="7955" width="7.6328125" style="1" customWidth="1"/>
    <col min="7956" max="8191" width="8.7265625" style="1"/>
    <col min="8192" max="8192" width="3" style="1" customWidth="1"/>
    <col min="8193" max="8193" width="9.1796875" style="1" customWidth="1"/>
    <col min="8194" max="8194" width="7" style="1" customWidth="1"/>
    <col min="8195" max="8196" width="7.6328125" style="1" customWidth="1"/>
    <col min="8197" max="8197" width="6.1796875" style="1" customWidth="1"/>
    <col min="8198" max="8199" width="7.6328125" style="1" customWidth="1"/>
    <col min="8200" max="8200" width="5.90625" style="1" customWidth="1"/>
    <col min="8201" max="8201" width="6.1796875" style="1" customWidth="1"/>
    <col min="8202" max="8202" width="6.36328125" style="1" customWidth="1"/>
    <col min="8203" max="8205" width="7.6328125" style="1" customWidth="1"/>
    <col min="8206" max="8206" width="7.08984375" style="1" customWidth="1"/>
    <col min="8207" max="8207" width="7.6328125" style="1" customWidth="1"/>
    <col min="8208" max="8208" width="6.54296875" style="1" customWidth="1"/>
    <col min="8209" max="8209" width="7.6328125" style="1" customWidth="1"/>
    <col min="8210" max="8210" width="6.36328125" style="1" customWidth="1"/>
    <col min="8211" max="8211" width="7.6328125" style="1" customWidth="1"/>
    <col min="8212" max="8447" width="8.7265625" style="1"/>
    <col min="8448" max="8448" width="3" style="1" customWidth="1"/>
    <col min="8449" max="8449" width="9.1796875" style="1" customWidth="1"/>
    <col min="8450" max="8450" width="7" style="1" customWidth="1"/>
    <col min="8451" max="8452" width="7.6328125" style="1" customWidth="1"/>
    <col min="8453" max="8453" width="6.1796875" style="1" customWidth="1"/>
    <col min="8454" max="8455" width="7.6328125" style="1" customWidth="1"/>
    <col min="8456" max="8456" width="5.90625" style="1" customWidth="1"/>
    <col min="8457" max="8457" width="6.1796875" style="1" customWidth="1"/>
    <col min="8458" max="8458" width="6.36328125" style="1" customWidth="1"/>
    <col min="8459" max="8461" width="7.6328125" style="1" customWidth="1"/>
    <col min="8462" max="8462" width="7.08984375" style="1" customWidth="1"/>
    <col min="8463" max="8463" width="7.6328125" style="1" customWidth="1"/>
    <col min="8464" max="8464" width="6.54296875" style="1" customWidth="1"/>
    <col min="8465" max="8465" width="7.6328125" style="1" customWidth="1"/>
    <col min="8466" max="8466" width="6.36328125" style="1" customWidth="1"/>
    <col min="8467" max="8467" width="7.6328125" style="1" customWidth="1"/>
    <col min="8468" max="8703" width="8.7265625" style="1"/>
    <col min="8704" max="8704" width="3" style="1" customWidth="1"/>
    <col min="8705" max="8705" width="9.1796875" style="1" customWidth="1"/>
    <col min="8706" max="8706" width="7" style="1" customWidth="1"/>
    <col min="8707" max="8708" width="7.6328125" style="1" customWidth="1"/>
    <col min="8709" max="8709" width="6.1796875" style="1" customWidth="1"/>
    <col min="8710" max="8711" width="7.6328125" style="1" customWidth="1"/>
    <col min="8712" max="8712" width="5.90625" style="1" customWidth="1"/>
    <col min="8713" max="8713" width="6.1796875" style="1" customWidth="1"/>
    <col min="8714" max="8714" width="6.36328125" style="1" customWidth="1"/>
    <col min="8715" max="8717" width="7.6328125" style="1" customWidth="1"/>
    <col min="8718" max="8718" width="7.08984375" style="1" customWidth="1"/>
    <col min="8719" max="8719" width="7.6328125" style="1" customWidth="1"/>
    <col min="8720" max="8720" width="6.54296875" style="1" customWidth="1"/>
    <col min="8721" max="8721" width="7.6328125" style="1" customWidth="1"/>
    <col min="8722" max="8722" width="6.36328125" style="1" customWidth="1"/>
    <col min="8723" max="8723" width="7.6328125" style="1" customWidth="1"/>
    <col min="8724" max="8959" width="8.7265625" style="1"/>
    <col min="8960" max="8960" width="3" style="1" customWidth="1"/>
    <col min="8961" max="8961" width="9.1796875" style="1" customWidth="1"/>
    <col min="8962" max="8962" width="7" style="1" customWidth="1"/>
    <col min="8963" max="8964" width="7.6328125" style="1" customWidth="1"/>
    <col min="8965" max="8965" width="6.1796875" style="1" customWidth="1"/>
    <col min="8966" max="8967" width="7.6328125" style="1" customWidth="1"/>
    <col min="8968" max="8968" width="5.90625" style="1" customWidth="1"/>
    <col min="8969" max="8969" width="6.1796875" style="1" customWidth="1"/>
    <col min="8970" max="8970" width="6.36328125" style="1" customWidth="1"/>
    <col min="8971" max="8973" width="7.6328125" style="1" customWidth="1"/>
    <col min="8974" max="8974" width="7.08984375" style="1" customWidth="1"/>
    <col min="8975" max="8975" width="7.6328125" style="1" customWidth="1"/>
    <col min="8976" max="8976" width="6.54296875" style="1" customWidth="1"/>
    <col min="8977" max="8977" width="7.6328125" style="1" customWidth="1"/>
    <col min="8978" max="8978" width="6.36328125" style="1" customWidth="1"/>
    <col min="8979" max="8979" width="7.6328125" style="1" customWidth="1"/>
    <col min="8980" max="9215" width="8.7265625" style="1"/>
    <col min="9216" max="9216" width="3" style="1" customWidth="1"/>
    <col min="9217" max="9217" width="9.1796875" style="1" customWidth="1"/>
    <col min="9218" max="9218" width="7" style="1" customWidth="1"/>
    <col min="9219" max="9220" width="7.6328125" style="1" customWidth="1"/>
    <col min="9221" max="9221" width="6.1796875" style="1" customWidth="1"/>
    <col min="9222" max="9223" width="7.6328125" style="1" customWidth="1"/>
    <col min="9224" max="9224" width="5.90625" style="1" customWidth="1"/>
    <col min="9225" max="9225" width="6.1796875" style="1" customWidth="1"/>
    <col min="9226" max="9226" width="6.36328125" style="1" customWidth="1"/>
    <col min="9227" max="9229" width="7.6328125" style="1" customWidth="1"/>
    <col min="9230" max="9230" width="7.08984375" style="1" customWidth="1"/>
    <col min="9231" max="9231" width="7.6328125" style="1" customWidth="1"/>
    <col min="9232" max="9232" width="6.54296875" style="1" customWidth="1"/>
    <col min="9233" max="9233" width="7.6328125" style="1" customWidth="1"/>
    <col min="9234" max="9234" width="6.36328125" style="1" customWidth="1"/>
    <col min="9235" max="9235" width="7.6328125" style="1" customWidth="1"/>
    <col min="9236" max="9471" width="8.7265625" style="1"/>
    <col min="9472" max="9472" width="3" style="1" customWidth="1"/>
    <col min="9473" max="9473" width="9.1796875" style="1" customWidth="1"/>
    <col min="9474" max="9474" width="7" style="1" customWidth="1"/>
    <col min="9475" max="9476" width="7.6328125" style="1" customWidth="1"/>
    <col min="9477" max="9477" width="6.1796875" style="1" customWidth="1"/>
    <col min="9478" max="9479" width="7.6328125" style="1" customWidth="1"/>
    <col min="9480" max="9480" width="5.90625" style="1" customWidth="1"/>
    <col min="9481" max="9481" width="6.1796875" style="1" customWidth="1"/>
    <col min="9482" max="9482" width="6.36328125" style="1" customWidth="1"/>
    <col min="9483" max="9485" width="7.6328125" style="1" customWidth="1"/>
    <col min="9486" max="9486" width="7.08984375" style="1" customWidth="1"/>
    <col min="9487" max="9487" width="7.6328125" style="1" customWidth="1"/>
    <col min="9488" max="9488" width="6.54296875" style="1" customWidth="1"/>
    <col min="9489" max="9489" width="7.6328125" style="1" customWidth="1"/>
    <col min="9490" max="9490" width="6.36328125" style="1" customWidth="1"/>
    <col min="9491" max="9491" width="7.6328125" style="1" customWidth="1"/>
    <col min="9492" max="9727" width="8.7265625" style="1"/>
    <col min="9728" max="9728" width="3" style="1" customWidth="1"/>
    <col min="9729" max="9729" width="9.1796875" style="1" customWidth="1"/>
    <col min="9730" max="9730" width="7" style="1" customWidth="1"/>
    <col min="9731" max="9732" width="7.6328125" style="1" customWidth="1"/>
    <col min="9733" max="9733" width="6.1796875" style="1" customWidth="1"/>
    <col min="9734" max="9735" width="7.6328125" style="1" customWidth="1"/>
    <col min="9736" max="9736" width="5.90625" style="1" customWidth="1"/>
    <col min="9737" max="9737" width="6.1796875" style="1" customWidth="1"/>
    <col min="9738" max="9738" width="6.36328125" style="1" customWidth="1"/>
    <col min="9739" max="9741" width="7.6328125" style="1" customWidth="1"/>
    <col min="9742" max="9742" width="7.08984375" style="1" customWidth="1"/>
    <col min="9743" max="9743" width="7.6328125" style="1" customWidth="1"/>
    <col min="9744" max="9744" width="6.54296875" style="1" customWidth="1"/>
    <col min="9745" max="9745" width="7.6328125" style="1" customWidth="1"/>
    <col min="9746" max="9746" width="6.36328125" style="1" customWidth="1"/>
    <col min="9747" max="9747" width="7.6328125" style="1" customWidth="1"/>
    <col min="9748" max="9983" width="8.7265625" style="1"/>
    <col min="9984" max="9984" width="3" style="1" customWidth="1"/>
    <col min="9985" max="9985" width="9.1796875" style="1" customWidth="1"/>
    <col min="9986" max="9986" width="7" style="1" customWidth="1"/>
    <col min="9987" max="9988" width="7.6328125" style="1" customWidth="1"/>
    <col min="9989" max="9989" width="6.1796875" style="1" customWidth="1"/>
    <col min="9990" max="9991" width="7.6328125" style="1" customWidth="1"/>
    <col min="9992" max="9992" width="5.90625" style="1" customWidth="1"/>
    <col min="9993" max="9993" width="6.1796875" style="1" customWidth="1"/>
    <col min="9994" max="9994" width="6.36328125" style="1" customWidth="1"/>
    <col min="9995" max="9997" width="7.6328125" style="1" customWidth="1"/>
    <col min="9998" max="9998" width="7.08984375" style="1" customWidth="1"/>
    <col min="9999" max="9999" width="7.6328125" style="1" customWidth="1"/>
    <col min="10000" max="10000" width="6.54296875" style="1" customWidth="1"/>
    <col min="10001" max="10001" width="7.6328125" style="1" customWidth="1"/>
    <col min="10002" max="10002" width="6.36328125" style="1" customWidth="1"/>
    <col min="10003" max="10003" width="7.6328125" style="1" customWidth="1"/>
    <col min="10004" max="10239" width="8.7265625" style="1"/>
    <col min="10240" max="10240" width="3" style="1" customWidth="1"/>
    <col min="10241" max="10241" width="9.1796875" style="1" customWidth="1"/>
    <col min="10242" max="10242" width="7" style="1" customWidth="1"/>
    <col min="10243" max="10244" width="7.6328125" style="1" customWidth="1"/>
    <col min="10245" max="10245" width="6.1796875" style="1" customWidth="1"/>
    <col min="10246" max="10247" width="7.6328125" style="1" customWidth="1"/>
    <col min="10248" max="10248" width="5.90625" style="1" customWidth="1"/>
    <col min="10249" max="10249" width="6.1796875" style="1" customWidth="1"/>
    <col min="10250" max="10250" width="6.36328125" style="1" customWidth="1"/>
    <col min="10251" max="10253" width="7.6328125" style="1" customWidth="1"/>
    <col min="10254" max="10254" width="7.08984375" style="1" customWidth="1"/>
    <col min="10255" max="10255" width="7.6328125" style="1" customWidth="1"/>
    <col min="10256" max="10256" width="6.54296875" style="1" customWidth="1"/>
    <col min="10257" max="10257" width="7.6328125" style="1" customWidth="1"/>
    <col min="10258" max="10258" width="6.36328125" style="1" customWidth="1"/>
    <col min="10259" max="10259" width="7.6328125" style="1" customWidth="1"/>
    <col min="10260" max="10495" width="8.7265625" style="1"/>
    <col min="10496" max="10496" width="3" style="1" customWidth="1"/>
    <col min="10497" max="10497" width="9.1796875" style="1" customWidth="1"/>
    <col min="10498" max="10498" width="7" style="1" customWidth="1"/>
    <col min="10499" max="10500" width="7.6328125" style="1" customWidth="1"/>
    <col min="10501" max="10501" width="6.1796875" style="1" customWidth="1"/>
    <col min="10502" max="10503" width="7.6328125" style="1" customWidth="1"/>
    <col min="10504" max="10504" width="5.90625" style="1" customWidth="1"/>
    <col min="10505" max="10505" width="6.1796875" style="1" customWidth="1"/>
    <col min="10506" max="10506" width="6.36328125" style="1" customWidth="1"/>
    <col min="10507" max="10509" width="7.6328125" style="1" customWidth="1"/>
    <col min="10510" max="10510" width="7.08984375" style="1" customWidth="1"/>
    <col min="10511" max="10511" width="7.6328125" style="1" customWidth="1"/>
    <col min="10512" max="10512" width="6.54296875" style="1" customWidth="1"/>
    <col min="10513" max="10513" width="7.6328125" style="1" customWidth="1"/>
    <col min="10514" max="10514" width="6.36328125" style="1" customWidth="1"/>
    <col min="10515" max="10515" width="7.6328125" style="1" customWidth="1"/>
    <col min="10516" max="10751" width="8.7265625" style="1"/>
    <col min="10752" max="10752" width="3" style="1" customWidth="1"/>
    <col min="10753" max="10753" width="9.1796875" style="1" customWidth="1"/>
    <col min="10754" max="10754" width="7" style="1" customWidth="1"/>
    <col min="10755" max="10756" width="7.6328125" style="1" customWidth="1"/>
    <col min="10757" max="10757" width="6.1796875" style="1" customWidth="1"/>
    <col min="10758" max="10759" width="7.6328125" style="1" customWidth="1"/>
    <col min="10760" max="10760" width="5.90625" style="1" customWidth="1"/>
    <col min="10761" max="10761" width="6.1796875" style="1" customWidth="1"/>
    <col min="10762" max="10762" width="6.36328125" style="1" customWidth="1"/>
    <col min="10763" max="10765" width="7.6328125" style="1" customWidth="1"/>
    <col min="10766" max="10766" width="7.08984375" style="1" customWidth="1"/>
    <col min="10767" max="10767" width="7.6328125" style="1" customWidth="1"/>
    <col min="10768" max="10768" width="6.54296875" style="1" customWidth="1"/>
    <col min="10769" max="10769" width="7.6328125" style="1" customWidth="1"/>
    <col min="10770" max="10770" width="6.36328125" style="1" customWidth="1"/>
    <col min="10771" max="10771" width="7.6328125" style="1" customWidth="1"/>
    <col min="10772" max="11007" width="8.7265625" style="1"/>
    <col min="11008" max="11008" width="3" style="1" customWidth="1"/>
    <col min="11009" max="11009" width="9.1796875" style="1" customWidth="1"/>
    <col min="11010" max="11010" width="7" style="1" customWidth="1"/>
    <col min="11011" max="11012" width="7.6328125" style="1" customWidth="1"/>
    <col min="11013" max="11013" width="6.1796875" style="1" customWidth="1"/>
    <col min="11014" max="11015" width="7.6328125" style="1" customWidth="1"/>
    <col min="11016" max="11016" width="5.90625" style="1" customWidth="1"/>
    <col min="11017" max="11017" width="6.1796875" style="1" customWidth="1"/>
    <col min="11018" max="11018" width="6.36328125" style="1" customWidth="1"/>
    <col min="11019" max="11021" width="7.6328125" style="1" customWidth="1"/>
    <col min="11022" max="11022" width="7.08984375" style="1" customWidth="1"/>
    <col min="11023" max="11023" width="7.6328125" style="1" customWidth="1"/>
    <col min="11024" max="11024" width="6.54296875" style="1" customWidth="1"/>
    <col min="11025" max="11025" width="7.6328125" style="1" customWidth="1"/>
    <col min="11026" max="11026" width="6.36328125" style="1" customWidth="1"/>
    <col min="11027" max="11027" width="7.6328125" style="1" customWidth="1"/>
    <col min="11028" max="11263" width="8.7265625" style="1"/>
    <col min="11264" max="11264" width="3" style="1" customWidth="1"/>
    <col min="11265" max="11265" width="9.1796875" style="1" customWidth="1"/>
    <col min="11266" max="11266" width="7" style="1" customWidth="1"/>
    <col min="11267" max="11268" width="7.6328125" style="1" customWidth="1"/>
    <col min="11269" max="11269" width="6.1796875" style="1" customWidth="1"/>
    <col min="11270" max="11271" width="7.6328125" style="1" customWidth="1"/>
    <col min="11272" max="11272" width="5.90625" style="1" customWidth="1"/>
    <col min="11273" max="11273" width="6.1796875" style="1" customWidth="1"/>
    <col min="11274" max="11274" width="6.36328125" style="1" customWidth="1"/>
    <col min="11275" max="11277" width="7.6328125" style="1" customWidth="1"/>
    <col min="11278" max="11278" width="7.08984375" style="1" customWidth="1"/>
    <col min="11279" max="11279" width="7.6328125" style="1" customWidth="1"/>
    <col min="11280" max="11280" width="6.54296875" style="1" customWidth="1"/>
    <col min="11281" max="11281" width="7.6328125" style="1" customWidth="1"/>
    <col min="11282" max="11282" width="6.36328125" style="1" customWidth="1"/>
    <col min="11283" max="11283" width="7.6328125" style="1" customWidth="1"/>
    <col min="11284" max="11519" width="8.7265625" style="1"/>
    <col min="11520" max="11520" width="3" style="1" customWidth="1"/>
    <col min="11521" max="11521" width="9.1796875" style="1" customWidth="1"/>
    <col min="11522" max="11522" width="7" style="1" customWidth="1"/>
    <col min="11523" max="11524" width="7.6328125" style="1" customWidth="1"/>
    <col min="11525" max="11525" width="6.1796875" style="1" customWidth="1"/>
    <col min="11526" max="11527" width="7.6328125" style="1" customWidth="1"/>
    <col min="11528" max="11528" width="5.90625" style="1" customWidth="1"/>
    <col min="11529" max="11529" width="6.1796875" style="1" customWidth="1"/>
    <col min="11530" max="11530" width="6.36328125" style="1" customWidth="1"/>
    <col min="11531" max="11533" width="7.6328125" style="1" customWidth="1"/>
    <col min="11534" max="11534" width="7.08984375" style="1" customWidth="1"/>
    <col min="11535" max="11535" width="7.6328125" style="1" customWidth="1"/>
    <col min="11536" max="11536" width="6.54296875" style="1" customWidth="1"/>
    <col min="11537" max="11537" width="7.6328125" style="1" customWidth="1"/>
    <col min="11538" max="11538" width="6.36328125" style="1" customWidth="1"/>
    <col min="11539" max="11539" width="7.6328125" style="1" customWidth="1"/>
    <col min="11540" max="11775" width="8.7265625" style="1"/>
    <col min="11776" max="11776" width="3" style="1" customWidth="1"/>
    <col min="11777" max="11777" width="9.1796875" style="1" customWidth="1"/>
    <col min="11778" max="11778" width="7" style="1" customWidth="1"/>
    <col min="11779" max="11780" width="7.6328125" style="1" customWidth="1"/>
    <col min="11781" max="11781" width="6.1796875" style="1" customWidth="1"/>
    <col min="11782" max="11783" width="7.6328125" style="1" customWidth="1"/>
    <col min="11784" max="11784" width="5.90625" style="1" customWidth="1"/>
    <col min="11785" max="11785" width="6.1796875" style="1" customWidth="1"/>
    <col min="11786" max="11786" width="6.36328125" style="1" customWidth="1"/>
    <col min="11787" max="11789" width="7.6328125" style="1" customWidth="1"/>
    <col min="11790" max="11790" width="7.08984375" style="1" customWidth="1"/>
    <col min="11791" max="11791" width="7.6328125" style="1" customWidth="1"/>
    <col min="11792" max="11792" width="6.54296875" style="1" customWidth="1"/>
    <col min="11793" max="11793" width="7.6328125" style="1" customWidth="1"/>
    <col min="11794" max="11794" width="6.36328125" style="1" customWidth="1"/>
    <col min="11795" max="11795" width="7.6328125" style="1" customWidth="1"/>
    <col min="11796" max="12031" width="8.7265625" style="1"/>
    <col min="12032" max="12032" width="3" style="1" customWidth="1"/>
    <col min="12033" max="12033" width="9.1796875" style="1" customWidth="1"/>
    <col min="12034" max="12034" width="7" style="1" customWidth="1"/>
    <col min="12035" max="12036" width="7.6328125" style="1" customWidth="1"/>
    <col min="12037" max="12037" width="6.1796875" style="1" customWidth="1"/>
    <col min="12038" max="12039" width="7.6328125" style="1" customWidth="1"/>
    <col min="12040" max="12040" width="5.90625" style="1" customWidth="1"/>
    <col min="12041" max="12041" width="6.1796875" style="1" customWidth="1"/>
    <col min="12042" max="12042" width="6.36328125" style="1" customWidth="1"/>
    <col min="12043" max="12045" width="7.6328125" style="1" customWidth="1"/>
    <col min="12046" max="12046" width="7.08984375" style="1" customWidth="1"/>
    <col min="12047" max="12047" width="7.6328125" style="1" customWidth="1"/>
    <col min="12048" max="12048" width="6.54296875" style="1" customWidth="1"/>
    <col min="12049" max="12049" width="7.6328125" style="1" customWidth="1"/>
    <col min="12050" max="12050" width="6.36328125" style="1" customWidth="1"/>
    <col min="12051" max="12051" width="7.6328125" style="1" customWidth="1"/>
    <col min="12052" max="12287" width="8.7265625" style="1"/>
    <col min="12288" max="12288" width="3" style="1" customWidth="1"/>
    <col min="12289" max="12289" width="9.1796875" style="1" customWidth="1"/>
    <col min="12290" max="12290" width="7" style="1" customWidth="1"/>
    <col min="12291" max="12292" width="7.6328125" style="1" customWidth="1"/>
    <col min="12293" max="12293" width="6.1796875" style="1" customWidth="1"/>
    <col min="12294" max="12295" width="7.6328125" style="1" customWidth="1"/>
    <col min="12296" max="12296" width="5.90625" style="1" customWidth="1"/>
    <col min="12297" max="12297" width="6.1796875" style="1" customWidth="1"/>
    <col min="12298" max="12298" width="6.36328125" style="1" customWidth="1"/>
    <col min="12299" max="12301" width="7.6328125" style="1" customWidth="1"/>
    <col min="12302" max="12302" width="7.08984375" style="1" customWidth="1"/>
    <col min="12303" max="12303" width="7.6328125" style="1" customWidth="1"/>
    <col min="12304" max="12304" width="6.54296875" style="1" customWidth="1"/>
    <col min="12305" max="12305" width="7.6328125" style="1" customWidth="1"/>
    <col min="12306" max="12306" width="6.36328125" style="1" customWidth="1"/>
    <col min="12307" max="12307" width="7.6328125" style="1" customWidth="1"/>
    <col min="12308" max="12543" width="8.7265625" style="1"/>
    <col min="12544" max="12544" width="3" style="1" customWidth="1"/>
    <col min="12545" max="12545" width="9.1796875" style="1" customWidth="1"/>
    <col min="12546" max="12546" width="7" style="1" customWidth="1"/>
    <col min="12547" max="12548" width="7.6328125" style="1" customWidth="1"/>
    <col min="12549" max="12549" width="6.1796875" style="1" customWidth="1"/>
    <col min="12550" max="12551" width="7.6328125" style="1" customWidth="1"/>
    <col min="12552" max="12552" width="5.90625" style="1" customWidth="1"/>
    <col min="12553" max="12553" width="6.1796875" style="1" customWidth="1"/>
    <col min="12554" max="12554" width="6.36328125" style="1" customWidth="1"/>
    <col min="12555" max="12557" width="7.6328125" style="1" customWidth="1"/>
    <col min="12558" max="12558" width="7.08984375" style="1" customWidth="1"/>
    <col min="12559" max="12559" width="7.6328125" style="1" customWidth="1"/>
    <col min="12560" max="12560" width="6.54296875" style="1" customWidth="1"/>
    <col min="12561" max="12561" width="7.6328125" style="1" customWidth="1"/>
    <col min="12562" max="12562" width="6.36328125" style="1" customWidth="1"/>
    <col min="12563" max="12563" width="7.6328125" style="1" customWidth="1"/>
    <col min="12564" max="12799" width="8.7265625" style="1"/>
    <col min="12800" max="12800" width="3" style="1" customWidth="1"/>
    <col min="12801" max="12801" width="9.1796875" style="1" customWidth="1"/>
    <col min="12802" max="12802" width="7" style="1" customWidth="1"/>
    <col min="12803" max="12804" width="7.6328125" style="1" customWidth="1"/>
    <col min="12805" max="12805" width="6.1796875" style="1" customWidth="1"/>
    <col min="12806" max="12807" width="7.6328125" style="1" customWidth="1"/>
    <col min="12808" max="12808" width="5.90625" style="1" customWidth="1"/>
    <col min="12809" max="12809" width="6.1796875" style="1" customWidth="1"/>
    <col min="12810" max="12810" width="6.36328125" style="1" customWidth="1"/>
    <col min="12811" max="12813" width="7.6328125" style="1" customWidth="1"/>
    <col min="12814" max="12814" width="7.08984375" style="1" customWidth="1"/>
    <col min="12815" max="12815" width="7.6328125" style="1" customWidth="1"/>
    <col min="12816" max="12816" width="6.54296875" style="1" customWidth="1"/>
    <col min="12817" max="12817" width="7.6328125" style="1" customWidth="1"/>
    <col min="12818" max="12818" width="6.36328125" style="1" customWidth="1"/>
    <col min="12819" max="12819" width="7.6328125" style="1" customWidth="1"/>
    <col min="12820" max="13055" width="8.7265625" style="1"/>
    <col min="13056" max="13056" width="3" style="1" customWidth="1"/>
    <col min="13057" max="13057" width="9.1796875" style="1" customWidth="1"/>
    <col min="13058" max="13058" width="7" style="1" customWidth="1"/>
    <col min="13059" max="13060" width="7.6328125" style="1" customWidth="1"/>
    <col min="13061" max="13061" width="6.1796875" style="1" customWidth="1"/>
    <col min="13062" max="13063" width="7.6328125" style="1" customWidth="1"/>
    <col min="13064" max="13064" width="5.90625" style="1" customWidth="1"/>
    <col min="13065" max="13065" width="6.1796875" style="1" customWidth="1"/>
    <col min="13066" max="13066" width="6.36328125" style="1" customWidth="1"/>
    <col min="13067" max="13069" width="7.6328125" style="1" customWidth="1"/>
    <col min="13070" max="13070" width="7.08984375" style="1" customWidth="1"/>
    <col min="13071" max="13071" width="7.6328125" style="1" customWidth="1"/>
    <col min="13072" max="13072" width="6.54296875" style="1" customWidth="1"/>
    <col min="13073" max="13073" width="7.6328125" style="1" customWidth="1"/>
    <col min="13074" max="13074" width="6.36328125" style="1" customWidth="1"/>
    <col min="13075" max="13075" width="7.6328125" style="1" customWidth="1"/>
    <col min="13076" max="13311" width="8.7265625" style="1"/>
    <col min="13312" max="13312" width="3" style="1" customWidth="1"/>
    <col min="13313" max="13313" width="9.1796875" style="1" customWidth="1"/>
    <col min="13314" max="13314" width="7" style="1" customWidth="1"/>
    <col min="13315" max="13316" width="7.6328125" style="1" customWidth="1"/>
    <col min="13317" max="13317" width="6.1796875" style="1" customWidth="1"/>
    <col min="13318" max="13319" width="7.6328125" style="1" customWidth="1"/>
    <col min="13320" max="13320" width="5.90625" style="1" customWidth="1"/>
    <col min="13321" max="13321" width="6.1796875" style="1" customWidth="1"/>
    <col min="13322" max="13322" width="6.36328125" style="1" customWidth="1"/>
    <col min="13323" max="13325" width="7.6328125" style="1" customWidth="1"/>
    <col min="13326" max="13326" width="7.08984375" style="1" customWidth="1"/>
    <col min="13327" max="13327" width="7.6328125" style="1" customWidth="1"/>
    <col min="13328" max="13328" width="6.54296875" style="1" customWidth="1"/>
    <col min="13329" max="13329" width="7.6328125" style="1" customWidth="1"/>
    <col min="13330" max="13330" width="6.36328125" style="1" customWidth="1"/>
    <col min="13331" max="13331" width="7.6328125" style="1" customWidth="1"/>
    <col min="13332" max="13567" width="8.7265625" style="1"/>
    <col min="13568" max="13568" width="3" style="1" customWidth="1"/>
    <col min="13569" max="13569" width="9.1796875" style="1" customWidth="1"/>
    <col min="13570" max="13570" width="7" style="1" customWidth="1"/>
    <col min="13571" max="13572" width="7.6328125" style="1" customWidth="1"/>
    <col min="13573" max="13573" width="6.1796875" style="1" customWidth="1"/>
    <col min="13574" max="13575" width="7.6328125" style="1" customWidth="1"/>
    <col min="13576" max="13576" width="5.90625" style="1" customWidth="1"/>
    <col min="13577" max="13577" width="6.1796875" style="1" customWidth="1"/>
    <col min="13578" max="13578" width="6.36328125" style="1" customWidth="1"/>
    <col min="13579" max="13581" width="7.6328125" style="1" customWidth="1"/>
    <col min="13582" max="13582" width="7.08984375" style="1" customWidth="1"/>
    <col min="13583" max="13583" width="7.6328125" style="1" customWidth="1"/>
    <col min="13584" max="13584" width="6.54296875" style="1" customWidth="1"/>
    <col min="13585" max="13585" width="7.6328125" style="1" customWidth="1"/>
    <col min="13586" max="13586" width="6.36328125" style="1" customWidth="1"/>
    <col min="13587" max="13587" width="7.6328125" style="1" customWidth="1"/>
    <col min="13588" max="13823" width="8.7265625" style="1"/>
    <col min="13824" max="13824" width="3" style="1" customWidth="1"/>
    <col min="13825" max="13825" width="9.1796875" style="1" customWidth="1"/>
    <col min="13826" max="13826" width="7" style="1" customWidth="1"/>
    <col min="13827" max="13828" width="7.6328125" style="1" customWidth="1"/>
    <col min="13829" max="13829" width="6.1796875" style="1" customWidth="1"/>
    <col min="13830" max="13831" width="7.6328125" style="1" customWidth="1"/>
    <col min="13832" max="13832" width="5.90625" style="1" customWidth="1"/>
    <col min="13833" max="13833" width="6.1796875" style="1" customWidth="1"/>
    <col min="13834" max="13834" width="6.36328125" style="1" customWidth="1"/>
    <col min="13835" max="13837" width="7.6328125" style="1" customWidth="1"/>
    <col min="13838" max="13838" width="7.08984375" style="1" customWidth="1"/>
    <col min="13839" max="13839" width="7.6328125" style="1" customWidth="1"/>
    <col min="13840" max="13840" width="6.54296875" style="1" customWidth="1"/>
    <col min="13841" max="13841" width="7.6328125" style="1" customWidth="1"/>
    <col min="13842" max="13842" width="6.36328125" style="1" customWidth="1"/>
    <col min="13843" max="13843" width="7.6328125" style="1" customWidth="1"/>
    <col min="13844" max="14079" width="8.7265625" style="1"/>
    <col min="14080" max="14080" width="3" style="1" customWidth="1"/>
    <col min="14081" max="14081" width="9.1796875" style="1" customWidth="1"/>
    <col min="14082" max="14082" width="7" style="1" customWidth="1"/>
    <col min="14083" max="14084" width="7.6328125" style="1" customWidth="1"/>
    <col min="14085" max="14085" width="6.1796875" style="1" customWidth="1"/>
    <col min="14086" max="14087" width="7.6328125" style="1" customWidth="1"/>
    <col min="14088" max="14088" width="5.90625" style="1" customWidth="1"/>
    <col min="14089" max="14089" width="6.1796875" style="1" customWidth="1"/>
    <col min="14090" max="14090" width="6.36328125" style="1" customWidth="1"/>
    <col min="14091" max="14093" width="7.6328125" style="1" customWidth="1"/>
    <col min="14094" max="14094" width="7.08984375" style="1" customWidth="1"/>
    <col min="14095" max="14095" width="7.6328125" style="1" customWidth="1"/>
    <col min="14096" max="14096" width="6.54296875" style="1" customWidth="1"/>
    <col min="14097" max="14097" width="7.6328125" style="1" customWidth="1"/>
    <col min="14098" max="14098" width="6.36328125" style="1" customWidth="1"/>
    <col min="14099" max="14099" width="7.6328125" style="1" customWidth="1"/>
    <col min="14100" max="14335" width="8.7265625" style="1"/>
    <col min="14336" max="14336" width="3" style="1" customWidth="1"/>
    <col min="14337" max="14337" width="9.1796875" style="1" customWidth="1"/>
    <col min="14338" max="14338" width="7" style="1" customWidth="1"/>
    <col min="14339" max="14340" width="7.6328125" style="1" customWidth="1"/>
    <col min="14341" max="14341" width="6.1796875" style="1" customWidth="1"/>
    <col min="14342" max="14343" width="7.6328125" style="1" customWidth="1"/>
    <col min="14344" max="14344" width="5.90625" style="1" customWidth="1"/>
    <col min="14345" max="14345" width="6.1796875" style="1" customWidth="1"/>
    <col min="14346" max="14346" width="6.36328125" style="1" customWidth="1"/>
    <col min="14347" max="14349" width="7.6328125" style="1" customWidth="1"/>
    <col min="14350" max="14350" width="7.08984375" style="1" customWidth="1"/>
    <col min="14351" max="14351" width="7.6328125" style="1" customWidth="1"/>
    <col min="14352" max="14352" width="6.54296875" style="1" customWidth="1"/>
    <col min="14353" max="14353" width="7.6328125" style="1" customWidth="1"/>
    <col min="14354" max="14354" width="6.36328125" style="1" customWidth="1"/>
    <col min="14355" max="14355" width="7.6328125" style="1" customWidth="1"/>
    <col min="14356" max="14591" width="8.7265625" style="1"/>
    <col min="14592" max="14592" width="3" style="1" customWidth="1"/>
    <col min="14593" max="14593" width="9.1796875" style="1" customWidth="1"/>
    <col min="14594" max="14594" width="7" style="1" customWidth="1"/>
    <col min="14595" max="14596" width="7.6328125" style="1" customWidth="1"/>
    <col min="14597" max="14597" width="6.1796875" style="1" customWidth="1"/>
    <col min="14598" max="14599" width="7.6328125" style="1" customWidth="1"/>
    <col min="14600" max="14600" width="5.90625" style="1" customWidth="1"/>
    <col min="14601" max="14601" width="6.1796875" style="1" customWidth="1"/>
    <col min="14602" max="14602" width="6.36328125" style="1" customWidth="1"/>
    <col min="14603" max="14605" width="7.6328125" style="1" customWidth="1"/>
    <col min="14606" max="14606" width="7.08984375" style="1" customWidth="1"/>
    <col min="14607" max="14607" width="7.6328125" style="1" customWidth="1"/>
    <col min="14608" max="14608" width="6.54296875" style="1" customWidth="1"/>
    <col min="14609" max="14609" width="7.6328125" style="1" customWidth="1"/>
    <col min="14610" max="14610" width="6.36328125" style="1" customWidth="1"/>
    <col min="14611" max="14611" width="7.6328125" style="1" customWidth="1"/>
    <col min="14612" max="14847" width="8.7265625" style="1"/>
    <col min="14848" max="14848" width="3" style="1" customWidth="1"/>
    <col min="14849" max="14849" width="9.1796875" style="1" customWidth="1"/>
    <col min="14850" max="14850" width="7" style="1" customWidth="1"/>
    <col min="14851" max="14852" width="7.6328125" style="1" customWidth="1"/>
    <col min="14853" max="14853" width="6.1796875" style="1" customWidth="1"/>
    <col min="14854" max="14855" width="7.6328125" style="1" customWidth="1"/>
    <col min="14856" max="14856" width="5.90625" style="1" customWidth="1"/>
    <col min="14857" max="14857" width="6.1796875" style="1" customWidth="1"/>
    <col min="14858" max="14858" width="6.36328125" style="1" customWidth="1"/>
    <col min="14859" max="14861" width="7.6328125" style="1" customWidth="1"/>
    <col min="14862" max="14862" width="7.08984375" style="1" customWidth="1"/>
    <col min="14863" max="14863" width="7.6328125" style="1" customWidth="1"/>
    <col min="14864" max="14864" width="6.54296875" style="1" customWidth="1"/>
    <col min="14865" max="14865" width="7.6328125" style="1" customWidth="1"/>
    <col min="14866" max="14866" width="6.36328125" style="1" customWidth="1"/>
    <col min="14867" max="14867" width="7.6328125" style="1" customWidth="1"/>
    <col min="14868" max="15103" width="8.7265625" style="1"/>
    <col min="15104" max="15104" width="3" style="1" customWidth="1"/>
    <col min="15105" max="15105" width="9.1796875" style="1" customWidth="1"/>
    <col min="15106" max="15106" width="7" style="1" customWidth="1"/>
    <col min="15107" max="15108" width="7.6328125" style="1" customWidth="1"/>
    <col min="15109" max="15109" width="6.1796875" style="1" customWidth="1"/>
    <col min="15110" max="15111" width="7.6328125" style="1" customWidth="1"/>
    <col min="15112" max="15112" width="5.90625" style="1" customWidth="1"/>
    <col min="15113" max="15113" width="6.1796875" style="1" customWidth="1"/>
    <col min="15114" max="15114" width="6.36328125" style="1" customWidth="1"/>
    <col min="15115" max="15117" width="7.6328125" style="1" customWidth="1"/>
    <col min="15118" max="15118" width="7.08984375" style="1" customWidth="1"/>
    <col min="15119" max="15119" width="7.6328125" style="1" customWidth="1"/>
    <col min="15120" max="15120" width="6.54296875" style="1" customWidth="1"/>
    <col min="15121" max="15121" width="7.6328125" style="1" customWidth="1"/>
    <col min="15122" max="15122" width="6.36328125" style="1" customWidth="1"/>
    <col min="15123" max="15123" width="7.6328125" style="1" customWidth="1"/>
    <col min="15124" max="15359" width="8.7265625" style="1"/>
    <col min="15360" max="15360" width="3" style="1" customWidth="1"/>
    <col min="15361" max="15361" width="9.1796875" style="1" customWidth="1"/>
    <col min="15362" max="15362" width="7" style="1" customWidth="1"/>
    <col min="15363" max="15364" width="7.6328125" style="1" customWidth="1"/>
    <col min="15365" max="15365" width="6.1796875" style="1" customWidth="1"/>
    <col min="15366" max="15367" width="7.6328125" style="1" customWidth="1"/>
    <col min="15368" max="15368" width="5.90625" style="1" customWidth="1"/>
    <col min="15369" max="15369" width="6.1796875" style="1" customWidth="1"/>
    <col min="15370" max="15370" width="6.36328125" style="1" customWidth="1"/>
    <col min="15371" max="15373" width="7.6328125" style="1" customWidth="1"/>
    <col min="15374" max="15374" width="7.08984375" style="1" customWidth="1"/>
    <col min="15375" max="15375" width="7.6328125" style="1" customWidth="1"/>
    <col min="15376" max="15376" width="6.54296875" style="1" customWidth="1"/>
    <col min="15377" max="15377" width="7.6328125" style="1" customWidth="1"/>
    <col min="15378" max="15378" width="6.36328125" style="1" customWidth="1"/>
    <col min="15379" max="15379" width="7.6328125" style="1" customWidth="1"/>
    <col min="15380" max="15615" width="8.7265625" style="1"/>
    <col min="15616" max="15616" width="3" style="1" customWidth="1"/>
    <col min="15617" max="15617" width="9.1796875" style="1" customWidth="1"/>
    <col min="15618" max="15618" width="7" style="1" customWidth="1"/>
    <col min="15619" max="15620" width="7.6328125" style="1" customWidth="1"/>
    <col min="15621" max="15621" width="6.1796875" style="1" customWidth="1"/>
    <col min="15622" max="15623" width="7.6328125" style="1" customWidth="1"/>
    <col min="15624" max="15624" width="5.90625" style="1" customWidth="1"/>
    <col min="15625" max="15625" width="6.1796875" style="1" customWidth="1"/>
    <col min="15626" max="15626" width="6.36328125" style="1" customWidth="1"/>
    <col min="15627" max="15629" width="7.6328125" style="1" customWidth="1"/>
    <col min="15630" max="15630" width="7.08984375" style="1" customWidth="1"/>
    <col min="15631" max="15631" width="7.6328125" style="1" customWidth="1"/>
    <col min="15632" max="15632" width="6.54296875" style="1" customWidth="1"/>
    <col min="15633" max="15633" width="7.6328125" style="1" customWidth="1"/>
    <col min="15634" max="15634" width="6.36328125" style="1" customWidth="1"/>
    <col min="15635" max="15635" width="7.6328125" style="1" customWidth="1"/>
    <col min="15636" max="15871" width="8.7265625" style="1"/>
    <col min="15872" max="15872" width="3" style="1" customWidth="1"/>
    <col min="15873" max="15873" width="9.1796875" style="1" customWidth="1"/>
    <col min="15874" max="15874" width="7" style="1" customWidth="1"/>
    <col min="15875" max="15876" width="7.6328125" style="1" customWidth="1"/>
    <col min="15877" max="15877" width="6.1796875" style="1" customWidth="1"/>
    <col min="15878" max="15879" width="7.6328125" style="1" customWidth="1"/>
    <col min="15880" max="15880" width="5.90625" style="1" customWidth="1"/>
    <col min="15881" max="15881" width="6.1796875" style="1" customWidth="1"/>
    <col min="15882" max="15882" width="6.36328125" style="1" customWidth="1"/>
    <col min="15883" max="15885" width="7.6328125" style="1" customWidth="1"/>
    <col min="15886" max="15886" width="7.08984375" style="1" customWidth="1"/>
    <col min="15887" max="15887" width="7.6328125" style="1" customWidth="1"/>
    <col min="15888" max="15888" width="6.54296875" style="1" customWidth="1"/>
    <col min="15889" max="15889" width="7.6328125" style="1" customWidth="1"/>
    <col min="15890" max="15890" width="6.36328125" style="1" customWidth="1"/>
    <col min="15891" max="15891" width="7.6328125" style="1" customWidth="1"/>
    <col min="15892" max="16127" width="8.7265625" style="1"/>
    <col min="16128" max="16128" width="3" style="1" customWidth="1"/>
    <col min="16129" max="16129" width="9.1796875" style="1" customWidth="1"/>
    <col min="16130" max="16130" width="7" style="1" customWidth="1"/>
    <col min="16131" max="16132" width="7.6328125" style="1" customWidth="1"/>
    <col min="16133" max="16133" width="6.1796875" style="1" customWidth="1"/>
    <col min="16134" max="16135" width="7.6328125" style="1" customWidth="1"/>
    <col min="16136" max="16136" width="5.90625" style="1" customWidth="1"/>
    <col min="16137" max="16137" width="6.1796875" style="1" customWidth="1"/>
    <col min="16138" max="16138" width="6.36328125" style="1" customWidth="1"/>
    <col min="16139" max="16141" width="7.6328125" style="1" customWidth="1"/>
    <col min="16142" max="16142" width="7.08984375" style="1" customWidth="1"/>
    <col min="16143" max="16143" width="7.6328125" style="1" customWidth="1"/>
    <col min="16144" max="16144" width="6.54296875" style="1" customWidth="1"/>
    <col min="16145" max="16145" width="7.6328125" style="1" customWidth="1"/>
    <col min="16146" max="16146" width="6.36328125" style="1" customWidth="1"/>
    <col min="16147" max="16147" width="7.6328125" style="1" customWidth="1"/>
    <col min="16148" max="16384" width="8.7265625" style="1"/>
  </cols>
  <sheetData>
    <row r="1" spans="1:19" ht="18" customHeight="1" x14ac:dyDescent="0.25">
      <c r="A1" s="184" t="s">
        <v>40</v>
      </c>
      <c r="B1" s="41"/>
      <c r="C1" s="41"/>
      <c r="D1" s="41"/>
      <c r="E1" s="40" t="s">
        <v>39</v>
      </c>
      <c r="F1" s="185" t="s">
        <v>48</v>
      </c>
      <c r="G1" s="185"/>
      <c r="H1" s="185"/>
      <c r="I1" s="185"/>
      <c r="J1" s="185"/>
      <c r="K1" s="185"/>
      <c r="L1" s="185"/>
      <c r="M1" s="185"/>
      <c r="N1" s="185"/>
      <c r="O1" s="185"/>
      <c r="P1" s="185"/>
      <c r="Q1" s="185"/>
      <c r="R1" s="185"/>
      <c r="S1" s="185"/>
    </row>
    <row r="2" spans="1:19" ht="18" customHeight="1" x14ac:dyDescent="0.25">
      <c r="A2" s="184"/>
      <c r="B2" s="41"/>
      <c r="C2" s="120"/>
      <c r="D2" s="41"/>
      <c r="E2" s="40" t="s">
        <v>38</v>
      </c>
      <c r="F2" s="113" t="s">
        <v>49</v>
      </c>
      <c r="G2" s="113"/>
      <c r="H2" s="113"/>
      <c r="I2" s="113"/>
      <c r="J2" s="113"/>
      <c r="K2" s="113"/>
      <c r="L2" s="112"/>
      <c r="M2" s="112"/>
      <c r="N2" s="112"/>
      <c r="O2" s="112"/>
      <c r="P2" s="112"/>
      <c r="Q2" s="112"/>
      <c r="R2" s="112"/>
      <c r="S2" s="112"/>
    </row>
    <row r="3" spans="1:19" ht="18" customHeight="1" x14ac:dyDescent="0.25">
      <c r="A3" s="184"/>
      <c r="B3" s="41"/>
      <c r="C3" s="41"/>
      <c r="D3" s="41"/>
      <c r="E3" s="40" t="s">
        <v>37</v>
      </c>
      <c r="F3" s="115" t="s">
        <v>51</v>
      </c>
      <c r="G3" s="114"/>
      <c r="H3" s="114"/>
      <c r="I3" s="114"/>
      <c r="J3" s="114"/>
      <c r="K3" s="114"/>
      <c r="L3" s="114"/>
      <c r="M3" s="114"/>
      <c r="N3" s="114"/>
      <c r="O3" s="114"/>
      <c r="P3" s="112"/>
      <c r="Q3" s="112"/>
      <c r="R3" s="112"/>
      <c r="S3" s="112"/>
    </row>
    <row r="4" spans="1:19" ht="46.5" customHeight="1" x14ac:dyDescent="0.25">
      <c r="A4" s="41"/>
      <c r="B4" s="41"/>
      <c r="C4" s="41"/>
      <c r="D4" s="41"/>
      <c r="E4" s="40" t="s">
        <v>36</v>
      </c>
      <c r="F4" s="186" t="s">
        <v>52</v>
      </c>
      <c r="G4" s="186"/>
      <c r="H4" s="186"/>
      <c r="I4" s="186"/>
      <c r="J4" s="186"/>
      <c r="K4" s="186"/>
      <c r="L4" s="186"/>
      <c r="M4" s="186"/>
      <c r="N4" s="186"/>
      <c r="O4" s="186"/>
      <c r="P4" s="186"/>
      <c r="Q4" s="186"/>
      <c r="R4" s="186"/>
      <c r="S4" s="186"/>
    </row>
    <row r="5" spans="1:19" ht="46.9" customHeight="1" x14ac:dyDescent="0.25">
      <c r="D5" s="121" t="s">
        <v>47</v>
      </c>
      <c r="E5" s="40" t="s">
        <v>35</v>
      </c>
      <c r="F5" s="187" t="s">
        <v>53</v>
      </c>
      <c r="G5" s="188"/>
      <c r="H5" s="188"/>
      <c r="I5" s="188"/>
      <c r="J5" s="188"/>
      <c r="K5" s="188"/>
      <c r="L5" s="188"/>
      <c r="M5" s="188"/>
      <c r="N5" s="188"/>
      <c r="O5" s="188"/>
      <c r="P5" s="188"/>
      <c r="Q5" s="188"/>
      <c r="R5" s="188"/>
      <c r="S5" s="188"/>
    </row>
    <row r="6" spans="1:19" ht="45.6" customHeight="1" x14ac:dyDescent="0.25">
      <c r="A6" s="39"/>
      <c r="C6" s="38"/>
      <c r="D6" s="38"/>
      <c r="E6" s="37" t="s">
        <v>34</v>
      </c>
      <c r="F6" s="189" t="s">
        <v>54</v>
      </c>
      <c r="G6" s="189"/>
      <c r="H6" s="189"/>
      <c r="I6" s="189"/>
      <c r="J6" s="189"/>
      <c r="K6" s="189"/>
      <c r="L6" s="189"/>
      <c r="M6" s="189"/>
      <c r="N6" s="189"/>
      <c r="O6" s="189"/>
      <c r="P6" s="189"/>
      <c r="Q6" s="189"/>
      <c r="R6" s="189"/>
      <c r="S6" s="189"/>
    </row>
    <row r="7" spans="1:19" s="2" customFormat="1" ht="25.5" x14ac:dyDescent="0.25">
      <c r="A7" s="36" t="s">
        <v>33</v>
      </c>
      <c r="B7" s="30" t="s">
        <v>75</v>
      </c>
      <c r="C7" s="35" t="s">
        <v>10</v>
      </c>
      <c r="D7" s="35" t="s">
        <v>11</v>
      </c>
      <c r="E7" s="30" t="s">
        <v>75</v>
      </c>
      <c r="F7" s="35" t="s">
        <v>10</v>
      </c>
      <c r="G7" s="35" t="s">
        <v>11</v>
      </c>
      <c r="H7" s="30" t="s">
        <v>75</v>
      </c>
      <c r="I7" s="35" t="s">
        <v>10</v>
      </c>
      <c r="J7" s="35" t="s">
        <v>11</v>
      </c>
      <c r="K7" s="30" t="s">
        <v>75</v>
      </c>
      <c r="L7" s="30" t="s">
        <v>32</v>
      </c>
      <c r="M7" s="30" t="s">
        <v>31</v>
      </c>
      <c r="N7" s="35" t="s">
        <v>8</v>
      </c>
      <c r="O7" s="35" t="s">
        <v>13</v>
      </c>
      <c r="P7" s="30" t="s">
        <v>30</v>
      </c>
      <c r="Q7" s="30" t="s">
        <v>29</v>
      </c>
      <c r="R7" s="34" t="s">
        <v>28</v>
      </c>
      <c r="S7" s="30" t="s">
        <v>27</v>
      </c>
    </row>
    <row r="8" spans="1:19" s="2" customFormat="1" ht="13.5" thickBot="1" x14ac:dyDescent="0.3">
      <c r="A8" s="3" t="s">
        <v>14</v>
      </c>
      <c r="D8" s="5">
        <f>D9/B10</f>
        <v>2</v>
      </c>
      <c r="G8" s="5">
        <f>G9/E10</f>
        <v>6</v>
      </c>
      <c r="Q8" s="33"/>
    </row>
    <row r="9" spans="1:19" s="2" customFormat="1" ht="13.5" thickTop="1" x14ac:dyDescent="0.25">
      <c r="A9" s="206" t="s">
        <v>15</v>
      </c>
      <c r="B9" s="207" t="s">
        <v>16</v>
      </c>
      <c r="C9" s="208"/>
      <c r="D9" s="209">
        <f>0+150</f>
        <v>150</v>
      </c>
      <c r="E9" s="210" t="s">
        <v>17</v>
      </c>
      <c r="F9" s="211"/>
      <c r="G9" s="209">
        <f>800+400</f>
        <v>1200</v>
      </c>
      <c r="H9" s="210" t="s">
        <v>18</v>
      </c>
      <c r="I9" s="211"/>
      <c r="J9" s="212"/>
      <c r="K9" s="211"/>
      <c r="L9" s="213">
        <f>550-1150</f>
        <v>-600</v>
      </c>
      <c r="M9" s="212">
        <f>G9+D9+L9+J9</f>
        <v>750</v>
      </c>
      <c r="N9" s="31">
        <v>750</v>
      </c>
      <c r="O9" s="11">
        <f>N9-M9</f>
        <v>0</v>
      </c>
      <c r="P9" s="8"/>
      <c r="Q9" s="12"/>
      <c r="R9" s="8"/>
      <c r="S9" s="13">
        <f>N9</f>
        <v>750</v>
      </c>
    </row>
    <row r="10" spans="1:19" s="2" customFormat="1" x14ac:dyDescent="0.25">
      <c r="A10" s="88">
        <v>42461</v>
      </c>
      <c r="B10" s="11">
        <f>ROUND(+C24/12,2)</f>
        <v>75</v>
      </c>
      <c r="C10" s="14"/>
      <c r="D10" s="11">
        <f t="shared" ref="D10:D21" si="0">D9+B10-C10</f>
        <v>225</v>
      </c>
      <c r="E10" s="11">
        <f>ROUND(+F24/12,2)</f>
        <v>200</v>
      </c>
      <c r="F10" s="14"/>
      <c r="G10" s="11">
        <f t="shared" ref="G10:G21" si="1">G9+E10-F10</f>
        <v>1400</v>
      </c>
      <c r="H10" s="11">
        <f>ROUND(+I24/12,2)</f>
        <v>40.39</v>
      </c>
      <c r="I10" s="47">
        <v>40.39</v>
      </c>
      <c r="J10" s="11">
        <f t="shared" ref="J10:J21" si="2">J9+H10-I10</f>
        <v>0</v>
      </c>
      <c r="K10" s="11">
        <f t="shared" ref="K10:K21" si="3">H10+E10+B10</f>
        <v>315.39</v>
      </c>
      <c r="L10" s="9"/>
      <c r="M10" s="13">
        <f t="shared" ref="M10:M21" si="4">M9+B10-C10+E10-F10+H10-I10</f>
        <v>1025</v>
      </c>
      <c r="P10" s="11">
        <f>ROUND(Q8/12,2)</f>
        <v>0</v>
      </c>
      <c r="Q10" s="9"/>
      <c r="R10" s="11">
        <f t="shared" ref="R10:R21" si="5">K10+P10</f>
        <v>315.39</v>
      </c>
      <c r="S10" s="13">
        <f t="shared" ref="S10:S21" si="6">S9+B10-C10+E10-F10+H10-I10+P10</f>
        <v>1025</v>
      </c>
    </row>
    <row r="11" spans="1:19" s="2" customFormat="1" x14ac:dyDescent="0.25">
      <c r="A11" s="84">
        <f t="shared" ref="A11:A21" si="7">A10+32</f>
        <v>42493</v>
      </c>
      <c r="B11" s="11">
        <f t="shared" ref="B11:B21" si="8">B10</f>
        <v>75</v>
      </c>
      <c r="C11" s="14"/>
      <c r="D11" s="11">
        <f t="shared" si="0"/>
        <v>300</v>
      </c>
      <c r="E11" s="11">
        <f t="shared" ref="E11:E21" si="9">E10</f>
        <v>200</v>
      </c>
      <c r="F11" s="14"/>
      <c r="G11" s="11">
        <f t="shared" si="1"/>
        <v>1600</v>
      </c>
      <c r="H11" s="11">
        <f t="shared" ref="H11:H21" si="10">H10</f>
        <v>40.39</v>
      </c>
      <c r="I11" s="45">
        <f t="shared" ref="I11:I21" si="11">I10</f>
        <v>40.39</v>
      </c>
      <c r="J11" s="11">
        <f t="shared" si="2"/>
        <v>0</v>
      </c>
      <c r="K11" s="11">
        <f t="shared" si="3"/>
        <v>315.39</v>
      </c>
      <c r="L11" s="9"/>
      <c r="M11" s="13">
        <f t="shared" si="4"/>
        <v>1300</v>
      </c>
      <c r="O11" s="2" t="str">
        <f>IF(O9&lt;0,"Catch up",IF(O9&gt;50,"Refund","Do Nothing"))</f>
        <v>Do Nothing</v>
      </c>
      <c r="P11" s="11">
        <f t="shared" ref="P11:P21" si="12">P10</f>
        <v>0</v>
      </c>
      <c r="Q11" s="9"/>
      <c r="R11" s="11">
        <f t="shared" si="5"/>
        <v>315.39</v>
      </c>
      <c r="S11" s="13">
        <f t="shared" si="6"/>
        <v>1300</v>
      </c>
    </row>
    <row r="12" spans="1:19" s="2" customFormat="1" x14ac:dyDescent="0.25">
      <c r="A12" s="84">
        <f t="shared" si="7"/>
        <v>42525</v>
      </c>
      <c r="B12" s="11">
        <f t="shared" si="8"/>
        <v>75</v>
      </c>
      <c r="C12" s="14"/>
      <c r="D12" s="11">
        <f t="shared" si="0"/>
        <v>375</v>
      </c>
      <c r="E12" s="11">
        <f t="shared" si="9"/>
        <v>200</v>
      </c>
      <c r="F12" s="14"/>
      <c r="G12" s="11">
        <f t="shared" si="1"/>
        <v>1800</v>
      </c>
      <c r="H12" s="11">
        <f t="shared" si="10"/>
        <v>40.39</v>
      </c>
      <c r="I12" s="45">
        <f t="shared" si="11"/>
        <v>40.39</v>
      </c>
      <c r="J12" s="11">
        <f t="shared" si="2"/>
        <v>0</v>
      </c>
      <c r="K12" s="11">
        <f t="shared" si="3"/>
        <v>315.39</v>
      </c>
      <c r="L12" s="9"/>
      <c r="M12" s="13">
        <f t="shared" si="4"/>
        <v>1575</v>
      </c>
      <c r="P12" s="11">
        <f t="shared" si="12"/>
        <v>0</v>
      </c>
      <c r="Q12" s="9"/>
      <c r="R12" s="11">
        <f t="shared" si="5"/>
        <v>315.39</v>
      </c>
      <c r="S12" s="13">
        <f t="shared" si="6"/>
        <v>1575</v>
      </c>
    </row>
    <row r="13" spans="1:19" s="2" customFormat="1" x14ac:dyDescent="0.25">
      <c r="A13" s="84">
        <f t="shared" si="7"/>
        <v>42557</v>
      </c>
      <c r="B13" s="11">
        <f t="shared" si="8"/>
        <v>75</v>
      </c>
      <c r="C13" s="14"/>
      <c r="D13" s="11">
        <f t="shared" si="0"/>
        <v>450</v>
      </c>
      <c r="E13" s="11">
        <f t="shared" si="9"/>
        <v>200</v>
      </c>
      <c r="F13" s="14"/>
      <c r="G13" s="11">
        <f t="shared" si="1"/>
        <v>2000</v>
      </c>
      <c r="H13" s="11">
        <f t="shared" si="10"/>
        <v>40.39</v>
      </c>
      <c r="I13" s="45">
        <f t="shared" si="11"/>
        <v>40.39</v>
      </c>
      <c r="J13" s="11">
        <f t="shared" si="2"/>
        <v>0</v>
      </c>
      <c r="K13" s="11">
        <f t="shared" si="3"/>
        <v>315.39</v>
      </c>
      <c r="L13" s="9"/>
      <c r="M13" s="13">
        <f t="shared" si="4"/>
        <v>1850</v>
      </c>
      <c r="P13" s="11">
        <f t="shared" si="12"/>
        <v>0</v>
      </c>
      <c r="Q13" s="9"/>
      <c r="R13" s="11">
        <f t="shared" si="5"/>
        <v>315.39</v>
      </c>
      <c r="S13" s="13">
        <f t="shared" si="6"/>
        <v>1850</v>
      </c>
    </row>
    <row r="14" spans="1:19" s="2" customFormat="1" x14ac:dyDescent="0.25">
      <c r="A14" s="84">
        <f t="shared" si="7"/>
        <v>42589</v>
      </c>
      <c r="B14" s="11">
        <f t="shared" si="8"/>
        <v>75</v>
      </c>
      <c r="C14" s="14"/>
      <c r="D14" s="11">
        <f t="shared" si="0"/>
        <v>525</v>
      </c>
      <c r="E14" s="11">
        <f t="shared" si="9"/>
        <v>200</v>
      </c>
      <c r="F14" s="14">
        <v>1200</v>
      </c>
      <c r="G14" s="11">
        <f t="shared" si="1"/>
        <v>1000</v>
      </c>
      <c r="H14" s="11">
        <f t="shared" si="10"/>
        <v>40.39</v>
      </c>
      <c r="I14" s="45">
        <f t="shared" si="11"/>
        <v>40.39</v>
      </c>
      <c r="J14" s="11">
        <f t="shared" si="2"/>
        <v>0</v>
      </c>
      <c r="K14" s="11">
        <f t="shared" si="3"/>
        <v>315.39</v>
      </c>
      <c r="L14" s="9"/>
      <c r="M14" s="13">
        <f t="shared" si="4"/>
        <v>925</v>
      </c>
      <c r="P14" s="11">
        <f t="shared" si="12"/>
        <v>0</v>
      </c>
      <c r="Q14" s="9"/>
      <c r="R14" s="11">
        <f t="shared" si="5"/>
        <v>315.39</v>
      </c>
      <c r="S14" s="13">
        <f t="shared" si="6"/>
        <v>925</v>
      </c>
    </row>
    <row r="15" spans="1:19" s="2" customFormat="1" x14ac:dyDescent="0.25">
      <c r="A15" s="84">
        <f t="shared" si="7"/>
        <v>42621</v>
      </c>
      <c r="B15" s="11">
        <f t="shared" si="8"/>
        <v>75</v>
      </c>
      <c r="C15" s="14"/>
      <c r="D15" s="11">
        <f t="shared" si="0"/>
        <v>600</v>
      </c>
      <c r="E15" s="11">
        <f t="shared" si="9"/>
        <v>200</v>
      </c>
      <c r="F15" s="14"/>
      <c r="G15" s="11">
        <f t="shared" si="1"/>
        <v>1200</v>
      </c>
      <c r="H15" s="11">
        <f t="shared" si="10"/>
        <v>40.39</v>
      </c>
      <c r="I15" s="45">
        <f t="shared" si="11"/>
        <v>40.39</v>
      </c>
      <c r="J15" s="11">
        <f t="shared" si="2"/>
        <v>0</v>
      </c>
      <c r="K15" s="11">
        <f t="shared" si="3"/>
        <v>315.39</v>
      </c>
      <c r="L15" s="9"/>
      <c r="M15" s="13">
        <f t="shared" si="4"/>
        <v>1200</v>
      </c>
      <c r="P15" s="11">
        <f t="shared" si="12"/>
        <v>0</v>
      </c>
      <c r="Q15" s="9"/>
      <c r="R15" s="11">
        <f t="shared" si="5"/>
        <v>315.39</v>
      </c>
      <c r="S15" s="13">
        <f t="shared" si="6"/>
        <v>1200</v>
      </c>
    </row>
    <row r="16" spans="1:19" s="2" customFormat="1" x14ac:dyDescent="0.25">
      <c r="A16" s="84">
        <f t="shared" si="7"/>
        <v>42653</v>
      </c>
      <c r="B16" s="11">
        <f t="shared" si="8"/>
        <v>75</v>
      </c>
      <c r="C16" s="14"/>
      <c r="D16" s="11">
        <f t="shared" si="0"/>
        <v>675</v>
      </c>
      <c r="E16" s="11">
        <f t="shared" si="9"/>
        <v>200</v>
      </c>
      <c r="F16" s="14"/>
      <c r="G16" s="11">
        <f t="shared" si="1"/>
        <v>1400</v>
      </c>
      <c r="H16" s="11">
        <f t="shared" si="10"/>
        <v>40.39</v>
      </c>
      <c r="I16" s="45">
        <f t="shared" si="11"/>
        <v>40.39</v>
      </c>
      <c r="J16" s="11">
        <f t="shared" si="2"/>
        <v>0</v>
      </c>
      <c r="K16" s="11">
        <f t="shared" si="3"/>
        <v>315.39</v>
      </c>
      <c r="L16" s="9"/>
      <c r="M16" s="13">
        <f t="shared" si="4"/>
        <v>1475</v>
      </c>
      <c r="P16" s="11">
        <f t="shared" si="12"/>
        <v>0</v>
      </c>
      <c r="Q16" s="9"/>
      <c r="R16" s="11">
        <f t="shared" si="5"/>
        <v>315.39</v>
      </c>
      <c r="S16" s="13">
        <f t="shared" si="6"/>
        <v>1475</v>
      </c>
    </row>
    <row r="17" spans="1:19" s="2" customFormat="1" x14ac:dyDescent="0.25">
      <c r="A17" s="84">
        <f t="shared" si="7"/>
        <v>42685</v>
      </c>
      <c r="B17" s="11">
        <f t="shared" si="8"/>
        <v>75</v>
      </c>
      <c r="C17" s="14"/>
      <c r="D17" s="11">
        <f t="shared" si="0"/>
        <v>750</v>
      </c>
      <c r="E17" s="11">
        <f t="shared" si="9"/>
        <v>200</v>
      </c>
      <c r="F17" s="14">
        <v>1200</v>
      </c>
      <c r="G17" s="11">
        <f t="shared" si="1"/>
        <v>400</v>
      </c>
      <c r="H17" s="11">
        <f t="shared" si="10"/>
        <v>40.39</v>
      </c>
      <c r="I17" s="45">
        <f t="shared" si="11"/>
        <v>40.39</v>
      </c>
      <c r="J17" s="11">
        <f t="shared" si="2"/>
        <v>0</v>
      </c>
      <c r="K17" s="11">
        <f t="shared" si="3"/>
        <v>315.39</v>
      </c>
      <c r="L17" s="9"/>
      <c r="M17" s="13">
        <f t="shared" si="4"/>
        <v>550</v>
      </c>
      <c r="P17" s="11">
        <f t="shared" si="12"/>
        <v>0</v>
      </c>
      <c r="Q17" s="9"/>
      <c r="R17" s="11">
        <f t="shared" si="5"/>
        <v>315.39</v>
      </c>
      <c r="S17" s="13">
        <f t="shared" si="6"/>
        <v>550</v>
      </c>
    </row>
    <row r="18" spans="1:19" s="2" customFormat="1" x14ac:dyDescent="0.25">
      <c r="A18" s="84">
        <f t="shared" si="7"/>
        <v>42717</v>
      </c>
      <c r="B18" s="11">
        <f t="shared" si="8"/>
        <v>75</v>
      </c>
      <c r="C18" s="14"/>
      <c r="D18" s="11">
        <f t="shared" si="0"/>
        <v>825</v>
      </c>
      <c r="E18" s="11">
        <f t="shared" si="9"/>
        <v>200</v>
      </c>
      <c r="F18" s="14"/>
      <c r="G18" s="11">
        <f t="shared" si="1"/>
        <v>600</v>
      </c>
      <c r="H18" s="11">
        <f t="shared" si="10"/>
        <v>40.39</v>
      </c>
      <c r="I18" s="45">
        <f t="shared" si="11"/>
        <v>40.39</v>
      </c>
      <c r="J18" s="11">
        <f t="shared" si="2"/>
        <v>0</v>
      </c>
      <c r="K18" s="11">
        <f t="shared" si="3"/>
        <v>315.39</v>
      </c>
      <c r="L18" s="9"/>
      <c r="M18" s="13">
        <f t="shared" si="4"/>
        <v>825</v>
      </c>
      <c r="P18" s="11">
        <f t="shared" si="12"/>
        <v>0</v>
      </c>
      <c r="Q18" s="9"/>
      <c r="R18" s="11">
        <f t="shared" si="5"/>
        <v>315.39</v>
      </c>
      <c r="S18" s="13">
        <f t="shared" si="6"/>
        <v>825</v>
      </c>
    </row>
    <row r="19" spans="1:19" s="2" customFormat="1" x14ac:dyDescent="0.25">
      <c r="A19" s="84">
        <f t="shared" si="7"/>
        <v>42749</v>
      </c>
      <c r="B19" s="11">
        <f t="shared" si="8"/>
        <v>75</v>
      </c>
      <c r="C19" s="14"/>
      <c r="D19" s="11">
        <f t="shared" si="0"/>
        <v>900</v>
      </c>
      <c r="E19" s="11">
        <f t="shared" si="9"/>
        <v>200</v>
      </c>
      <c r="F19" s="14"/>
      <c r="G19" s="11">
        <f t="shared" si="1"/>
        <v>800</v>
      </c>
      <c r="H19" s="11">
        <f t="shared" si="10"/>
        <v>40.39</v>
      </c>
      <c r="I19" s="45">
        <f t="shared" si="11"/>
        <v>40.39</v>
      </c>
      <c r="J19" s="11">
        <f t="shared" si="2"/>
        <v>0</v>
      </c>
      <c r="K19" s="11">
        <f t="shared" si="3"/>
        <v>315.39</v>
      </c>
      <c r="L19" s="9"/>
      <c r="M19" s="13">
        <f t="shared" si="4"/>
        <v>1100</v>
      </c>
      <c r="P19" s="11">
        <f t="shared" si="12"/>
        <v>0</v>
      </c>
      <c r="Q19" s="9"/>
      <c r="R19" s="11">
        <f t="shared" si="5"/>
        <v>315.39</v>
      </c>
      <c r="S19" s="13">
        <f t="shared" si="6"/>
        <v>1100</v>
      </c>
    </row>
    <row r="20" spans="1:19" s="2" customFormat="1" x14ac:dyDescent="0.25">
      <c r="A20" s="84">
        <f t="shared" si="7"/>
        <v>42781</v>
      </c>
      <c r="B20" s="11">
        <f t="shared" si="8"/>
        <v>75</v>
      </c>
      <c r="C20" s="14"/>
      <c r="D20" s="11">
        <f t="shared" si="0"/>
        <v>975</v>
      </c>
      <c r="E20" s="11">
        <f t="shared" si="9"/>
        <v>200</v>
      </c>
      <c r="F20" s="14"/>
      <c r="G20" s="11">
        <f t="shared" si="1"/>
        <v>1000</v>
      </c>
      <c r="H20" s="11">
        <f t="shared" si="10"/>
        <v>40.39</v>
      </c>
      <c r="I20" s="45">
        <f t="shared" si="11"/>
        <v>40.39</v>
      </c>
      <c r="J20" s="11">
        <f t="shared" si="2"/>
        <v>0</v>
      </c>
      <c r="K20" s="11">
        <f t="shared" si="3"/>
        <v>315.39</v>
      </c>
      <c r="L20" s="9"/>
      <c r="M20" s="13">
        <f t="shared" si="4"/>
        <v>1375</v>
      </c>
      <c r="P20" s="11">
        <f t="shared" si="12"/>
        <v>0</v>
      </c>
      <c r="Q20" s="9"/>
      <c r="R20" s="11">
        <f t="shared" si="5"/>
        <v>315.39</v>
      </c>
      <c r="S20" s="13">
        <f t="shared" si="6"/>
        <v>1375</v>
      </c>
    </row>
    <row r="21" spans="1:19" s="2" customFormat="1" x14ac:dyDescent="0.25">
      <c r="A21" s="84">
        <f t="shared" si="7"/>
        <v>42813</v>
      </c>
      <c r="B21" s="11">
        <f t="shared" si="8"/>
        <v>75</v>
      </c>
      <c r="C21" s="14">
        <v>900</v>
      </c>
      <c r="D21" s="11">
        <f t="shared" si="0"/>
        <v>150</v>
      </c>
      <c r="E21" s="15">
        <f t="shared" si="9"/>
        <v>200</v>
      </c>
      <c r="F21" s="14"/>
      <c r="G21" s="16">
        <f t="shared" si="1"/>
        <v>1200</v>
      </c>
      <c r="H21" s="11">
        <f t="shared" si="10"/>
        <v>40.39</v>
      </c>
      <c r="I21" s="45">
        <f t="shared" si="11"/>
        <v>40.39</v>
      </c>
      <c r="J21" s="11">
        <f t="shared" si="2"/>
        <v>0</v>
      </c>
      <c r="K21" s="11">
        <f t="shared" si="3"/>
        <v>315.39</v>
      </c>
      <c r="L21" s="9"/>
      <c r="M21" s="13">
        <f t="shared" si="4"/>
        <v>750</v>
      </c>
      <c r="P21" s="11">
        <f t="shared" si="12"/>
        <v>0</v>
      </c>
      <c r="Q21" s="9"/>
      <c r="R21" s="11">
        <f t="shared" si="5"/>
        <v>315.39</v>
      </c>
      <c r="S21" s="13">
        <f t="shared" si="6"/>
        <v>750</v>
      </c>
    </row>
    <row r="22" spans="1:19" s="2" customFormat="1" x14ac:dyDescent="0.25">
      <c r="A22" s="85" t="s">
        <v>19</v>
      </c>
      <c r="B22" s="17"/>
      <c r="C22" s="18"/>
      <c r="D22" s="17"/>
      <c r="E22" s="17"/>
      <c r="F22" s="19"/>
      <c r="G22" s="17"/>
      <c r="H22" s="17"/>
      <c r="I22" s="18"/>
      <c r="J22" s="17"/>
      <c r="K22" s="17"/>
      <c r="L22" s="17"/>
      <c r="M22" s="17"/>
      <c r="P22" s="17"/>
      <c r="Q22" s="17"/>
      <c r="R22" s="17"/>
    </row>
    <row r="23" spans="1:19" s="2" customFormat="1" x14ac:dyDescent="0.25">
      <c r="B23" s="8"/>
      <c r="C23" s="8"/>
      <c r="D23" s="8"/>
      <c r="E23" s="8"/>
      <c r="F23" s="8"/>
      <c r="G23" s="8"/>
      <c r="H23" s="8"/>
      <c r="I23" s="8"/>
      <c r="J23" s="8"/>
      <c r="K23" s="8"/>
      <c r="L23" s="8"/>
      <c r="M23" s="8"/>
      <c r="N23" s="8"/>
      <c r="O23" s="8"/>
      <c r="P23" s="8"/>
    </row>
    <row r="24" spans="1:19" s="2" customFormat="1" ht="13.5" thickBot="1" x14ac:dyDescent="0.3">
      <c r="A24" s="215" t="s">
        <v>78</v>
      </c>
      <c r="B24" s="20">
        <f>SUM(B10:B21)</f>
        <v>900</v>
      </c>
      <c r="C24" s="216">
        <f>SUM(C10:C21)</f>
        <v>900</v>
      </c>
      <c r="D24" s="8"/>
      <c r="E24" s="20">
        <f>SUM(E10:E21)</f>
        <v>2400</v>
      </c>
      <c r="F24" s="216">
        <f>SUM(F10:F22)</f>
        <v>2400</v>
      </c>
      <c r="G24" s="8"/>
      <c r="H24" s="20">
        <f>SUM(H10:H21)</f>
        <v>484.67999999999989</v>
      </c>
      <c r="I24" s="216">
        <f>SUM(I10:I21)</f>
        <v>484.67999999999989</v>
      </c>
      <c r="J24" s="8"/>
      <c r="K24" s="20">
        <f>SUM(K10:K21)</f>
        <v>3784.6799999999989</v>
      </c>
      <c r="L24" s="8"/>
      <c r="M24" s="8"/>
      <c r="N24" s="8"/>
      <c r="O24" s="8"/>
      <c r="P24" s="20">
        <f>SUM(P10:P21)</f>
        <v>0</v>
      </c>
      <c r="R24" s="20">
        <f>SUM(R10:R21)</f>
        <v>3784.6799999999989</v>
      </c>
    </row>
    <row r="25" spans="1:19" s="2" customFormat="1" ht="13.5" thickTop="1" x14ac:dyDescent="0.25">
      <c r="B25" s="8"/>
      <c r="C25" s="8"/>
      <c r="D25" s="8"/>
      <c r="E25" s="8"/>
      <c r="F25" s="8"/>
      <c r="G25" s="8"/>
      <c r="H25" s="8"/>
      <c r="I25" s="8"/>
      <c r="J25" s="8"/>
      <c r="K25" s="8"/>
      <c r="L25" s="8"/>
      <c r="M25" s="8"/>
      <c r="N25" s="8"/>
      <c r="O25" s="8"/>
      <c r="P25" s="8"/>
    </row>
    <row r="26" spans="1:19" s="2" customFormat="1" x14ac:dyDescent="0.25">
      <c r="A26" s="208" t="s">
        <v>76</v>
      </c>
      <c r="B26" s="211" t="s">
        <v>21</v>
      </c>
      <c r="C26" s="211"/>
      <c r="D26" s="212">
        <f>MINA(D10:D21)</f>
        <v>150</v>
      </c>
      <c r="E26" s="211" t="s">
        <v>21</v>
      </c>
      <c r="F26" s="211"/>
      <c r="G26" s="212">
        <f>MINA(G10:G21)</f>
        <v>400</v>
      </c>
      <c r="H26" s="211" t="s">
        <v>21</v>
      </c>
      <c r="I26" s="211"/>
      <c r="J26" s="212">
        <f>MINA(J10:J21)</f>
        <v>0</v>
      </c>
      <c r="K26" s="214" t="s">
        <v>21</v>
      </c>
      <c r="L26" s="211"/>
      <c r="M26" s="212">
        <f>MINA(M10:M21)</f>
        <v>550</v>
      </c>
      <c r="Q26" s="8"/>
      <c r="R26" s="8"/>
      <c r="S26" s="17"/>
    </row>
    <row r="27" spans="1:19" s="2" customFormat="1" x14ac:dyDescent="0.25">
      <c r="A27" s="218" t="s">
        <v>77</v>
      </c>
      <c r="B27" s="219" t="s">
        <v>22</v>
      </c>
      <c r="C27" s="219"/>
      <c r="D27" s="220">
        <f>B10*2</f>
        <v>150</v>
      </c>
      <c r="E27" s="219" t="s">
        <v>22</v>
      </c>
      <c r="F27" s="219"/>
      <c r="G27" s="220">
        <f>E10*2</f>
        <v>400</v>
      </c>
      <c r="H27" s="219" t="s">
        <v>22</v>
      </c>
      <c r="I27" s="219"/>
      <c r="J27" s="220"/>
      <c r="K27" s="221" t="s">
        <v>22</v>
      </c>
      <c r="L27" s="219"/>
      <c r="M27" s="222">
        <f>D27+G27+J27</f>
        <v>550</v>
      </c>
      <c r="Q27" s="22"/>
      <c r="R27" s="8"/>
    </row>
    <row r="28" spans="1:19" s="2" customFormat="1" x14ac:dyDescent="0.25">
      <c r="K28" s="3" t="s">
        <v>23</v>
      </c>
      <c r="M28" s="13">
        <f>M21</f>
        <v>750</v>
      </c>
      <c r="N28" s="23" t="s">
        <v>24</v>
      </c>
      <c r="S28" s="11">
        <f>S21</f>
        <v>750</v>
      </c>
    </row>
    <row r="29" spans="1:19" s="2" customFormat="1" x14ac:dyDescent="0.25">
      <c r="C29" s="96"/>
      <c r="D29" s="96"/>
      <c r="E29" s="96"/>
    </row>
    <row r="30" spans="1:19" s="2" customFormat="1" x14ac:dyDescent="0.25"/>
  </sheetData>
  <mergeCells count="5">
    <mergeCell ref="A1:A3"/>
    <mergeCell ref="F1:S1"/>
    <mergeCell ref="F4:S4"/>
    <mergeCell ref="F5:S5"/>
    <mergeCell ref="F6:S6"/>
  </mergeCells>
  <printOptions horizontalCentered="1"/>
  <pageMargins left="0.75" right="0.75" top="1" bottom="0.75" header="0.25" footer="0.25"/>
  <pageSetup scale="45"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ignoredErrors>
    <ignoredError sqref="A11:A22 I11:I21" unlockedFormula="1"/>
    <ignoredError sqref="D8:G8 D7 F7:G7" evalError="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S29"/>
  <sheetViews>
    <sheetView zoomScaleNormal="100" zoomScaleSheetLayoutView="100" workbookViewId="0">
      <selection activeCell="G6" sqref="G6:T6"/>
    </sheetView>
  </sheetViews>
  <sheetFormatPr defaultColWidth="8.7265625" defaultRowHeight="12.75" x14ac:dyDescent="0.2"/>
  <cols>
    <col min="1" max="1" width="11.90625" style="52" customWidth="1"/>
    <col min="2" max="20" width="7.6328125" style="52" customWidth="1"/>
    <col min="21" max="16384" width="8.7265625" style="52"/>
  </cols>
  <sheetData>
    <row r="1" spans="1:19" s="76" customFormat="1" ht="18" customHeight="1" x14ac:dyDescent="0.2">
      <c r="A1" s="184" t="s">
        <v>42</v>
      </c>
      <c r="B1" s="41"/>
      <c r="C1" s="41"/>
      <c r="D1" s="41"/>
      <c r="E1" s="40" t="s">
        <v>39</v>
      </c>
      <c r="F1" s="185" t="s">
        <v>48</v>
      </c>
      <c r="G1" s="185"/>
      <c r="H1" s="185"/>
      <c r="I1" s="185"/>
      <c r="J1" s="185"/>
      <c r="K1" s="185"/>
      <c r="L1" s="185"/>
      <c r="M1" s="185"/>
      <c r="N1" s="185"/>
      <c r="O1" s="185"/>
      <c r="P1" s="185"/>
      <c r="Q1" s="185"/>
      <c r="R1" s="185"/>
      <c r="S1" s="185"/>
    </row>
    <row r="2" spans="1:19" s="76" customFormat="1" ht="17.25" customHeight="1" x14ac:dyDescent="0.2">
      <c r="A2" s="184"/>
      <c r="B2" s="41"/>
      <c r="C2" s="41"/>
      <c r="D2" s="41"/>
      <c r="E2" s="40" t="s">
        <v>38</v>
      </c>
      <c r="F2" s="117" t="s">
        <v>49</v>
      </c>
      <c r="G2" s="117"/>
      <c r="H2" s="117"/>
      <c r="I2" s="117"/>
      <c r="J2" s="117"/>
      <c r="K2" s="117"/>
      <c r="L2" s="116"/>
      <c r="M2" s="116"/>
      <c r="N2" s="116"/>
      <c r="O2" s="116"/>
      <c r="P2" s="116"/>
      <c r="Q2" s="116"/>
      <c r="R2" s="116"/>
      <c r="S2" s="116"/>
    </row>
    <row r="3" spans="1:19" s="76" customFormat="1" ht="18" customHeight="1" x14ac:dyDescent="0.2">
      <c r="A3" s="184"/>
      <c r="B3" s="41"/>
      <c r="C3" s="41"/>
      <c r="D3" s="41"/>
      <c r="E3" s="40" t="s">
        <v>37</v>
      </c>
      <c r="F3" s="119" t="s">
        <v>50</v>
      </c>
      <c r="G3" s="118"/>
      <c r="H3" s="118"/>
      <c r="I3" s="118"/>
      <c r="J3" s="118"/>
      <c r="K3" s="118"/>
      <c r="L3" s="118"/>
      <c r="M3" s="118"/>
      <c r="N3" s="118"/>
      <c r="O3" s="118"/>
      <c r="P3" s="116"/>
      <c r="Q3" s="116"/>
      <c r="R3" s="116"/>
      <c r="S3" s="116"/>
    </row>
    <row r="4" spans="1:19" s="76" customFormat="1" ht="40.15" customHeight="1" x14ac:dyDescent="0.2">
      <c r="A4" s="41"/>
      <c r="B4" s="41"/>
      <c r="C4" s="41"/>
      <c r="D4" s="41"/>
      <c r="E4" s="40" t="s">
        <v>36</v>
      </c>
      <c r="F4" s="186" t="s">
        <v>52</v>
      </c>
      <c r="G4" s="186"/>
      <c r="H4" s="186"/>
      <c r="I4" s="186"/>
      <c r="J4" s="186"/>
      <c r="K4" s="186"/>
      <c r="L4" s="186"/>
      <c r="M4" s="186"/>
      <c r="N4" s="186"/>
      <c r="O4" s="186"/>
      <c r="P4" s="186"/>
      <c r="Q4" s="186"/>
      <c r="R4" s="186"/>
      <c r="S4" s="186"/>
    </row>
    <row r="5" spans="1:19" s="76" customFormat="1" ht="33" customHeight="1" x14ac:dyDescent="0.2">
      <c r="A5" s="1"/>
      <c r="B5" s="1"/>
      <c r="C5" s="1"/>
      <c r="D5" s="1"/>
      <c r="E5" s="40" t="s">
        <v>35</v>
      </c>
      <c r="F5" s="187" t="s">
        <v>53</v>
      </c>
      <c r="G5" s="188"/>
      <c r="H5" s="188"/>
      <c r="I5" s="188"/>
      <c r="J5" s="188"/>
      <c r="K5" s="188"/>
      <c r="L5" s="188"/>
      <c r="M5" s="188"/>
      <c r="N5" s="188"/>
      <c r="O5" s="188"/>
      <c r="P5" s="188"/>
      <c r="Q5" s="188"/>
      <c r="R5" s="188"/>
      <c r="S5" s="188"/>
    </row>
    <row r="6" spans="1:19" s="76" customFormat="1" ht="34.5" customHeight="1" x14ac:dyDescent="0.2">
      <c r="A6" s="39"/>
      <c r="B6" s="1"/>
      <c r="C6" s="51"/>
      <c r="D6" s="51"/>
      <c r="E6" s="50" t="s">
        <v>34</v>
      </c>
      <c r="F6" s="189" t="s">
        <v>54</v>
      </c>
      <c r="G6" s="189"/>
      <c r="H6" s="189"/>
      <c r="I6" s="189"/>
      <c r="J6" s="189"/>
      <c r="K6" s="189"/>
      <c r="L6" s="189"/>
      <c r="M6" s="189"/>
      <c r="N6" s="189"/>
      <c r="O6" s="189"/>
      <c r="P6" s="189"/>
      <c r="Q6" s="189"/>
      <c r="R6" s="189"/>
      <c r="S6" s="189"/>
    </row>
    <row r="7" spans="1:19" ht="26.25" thickBot="1" x14ac:dyDescent="0.25">
      <c r="A7" s="36" t="s">
        <v>33</v>
      </c>
      <c r="B7" s="35" t="s">
        <v>9</v>
      </c>
      <c r="C7" s="35" t="s">
        <v>10</v>
      </c>
      <c r="D7" s="35" t="s">
        <v>11</v>
      </c>
      <c r="E7" s="35" t="s">
        <v>9</v>
      </c>
      <c r="F7" s="35" t="s">
        <v>10</v>
      </c>
      <c r="G7" s="35" t="s">
        <v>11</v>
      </c>
      <c r="H7" s="35" t="s">
        <v>9</v>
      </c>
      <c r="I7" s="35" t="s">
        <v>10</v>
      </c>
      <c r="J7" s="35" t="s">
        <v>11</v>
      </c>
      <c r="K7" s="35" t="s">
        <v>9</v>
      </c>
      <c r="L7" s="30" t="s">
        <v>32</v>
      </c>
      <c r="M7" s="30" t="s">
        <v>31</v>
      </c>
      <c r="N7" s="35" t="s">
        <v>8</v>
      </c>
      <c r="O7" s="35" t="s">
        <v>13</v>
      </c>
      <c r="P7" s="30" t="s">
        <v>30</v>
      </c>
      <c r="Q7" s="30" t="s">
        <v>29</v>
      </c>
      <c r="R7" s="34" t="s">
        <v>28</v>
      </c>
      <c r="S7" s="30" t="s">
        <v>27</v>
      </c>
    </row>
    <row r="8" spans="1:19" ht="14.25" thickTop="1" thickBot="1" x14ac:dyDescent="0.25">
      <c r="A8" s="52" t="s">
        <v>14</v>
      </c>
      <c r="B8" s="29"/>
      <c r="C8" s="29"/>
      <c r="D8" s="75" t="e">
        <f>D9/B10</f>
        <v>#DIV/0!</v>
      </c>
      <c r="E8" s="29"/>
      <c r="F8" s="29"/>
      <c r="G8" s="75" t="e">
        <f>G9/E10</f>
        <v>#DIV/0!</v>
      </c>
      <c r="H8" s="29"/>
      <c r="I8" s="29"/>
      <c r="J8" s="75" t="e">
        <f>J9/H10</f>
        <v>#DIV/0!</v>
      </c>
      <c r="K8" s="29"/>
      <c r="L8" s="29"/>
      <c r="M8" s="29"/>
      <c r="N8" s="29"/>
      <c r="O8" s="29"/>
      <c r="P8" s="29"/>
      <c r="Q8" s="74"/>
      <c r="R8" s="29"/>
      <c r="S8" s="29"/>
    </row>
    <row r="9" spans="1:19" ht="13.5" thickTop="1" x14ac:dyDescent="0.2">
      <c r="A9" s="52" t="s">
        <v>15</v>
      </c>
      <c r="B9" s="28" t="s">
        <v>16</v>
      </c>
      <c r="C9" s="29"/>
      <c r="D9" s="73"/>
      <c r="E9" s="72" t="s">
        <v>17</v>
      </c>
      <c r="F9" s="57"/>
      <c r="G9" s="73"/>
      <c r="H9" s="72" t="s">
        <v>18</v>
      </c>
      <c r="I9" s="57"/>
      <c r="J9" s="63"/>
      <c r="K9" s="57"/>
      <c r="L9" s="71"/>
      <c r="M9" s="53">
        <f>D9+G9+J9+L9</f>
        <v>0</v>
      </c>
      <c r="N9" s="70"/>
      <c r="O9" s="53">
        <f>N9-M9</f>
        <v>0</v>
      </c>
      <c r="P9" s="57"/>
      <c r="Q9" s="69"/>
      <c r="R9" s="57"/>
      <c r="S9" s="55">
        <f>N9</f>
        <v>0</v>
      </c>
    </row>
    <row r="10" spans="1:19" x14ac:dyDescent="0.2">
      <c r="A10" s="89">
        <v>42461</v>
      </c>
      <c r="B10" s="53">
        <f>ROUND(+C24/12,2)</f>
        <v>0</v>
      </c>
      <c r="C10" s="66"/>
      <c r="D10" s="53">
        <f t="shared" ref="D10:D21" si="0">D9+B10-C10</f>
        <v>0</v>
      </c>
      <c r="E10" s="53">
        <f>ROUND(+F24/12,2)</f>
        <v>0</v>
      </c>
      <c r="F10" s="66"/>
      <c r="G10" s="53">
        <f t="shared" ref="G10:G21" si="1">G9+E10-F10</f>
        <v>0</v>
      </c>
      <c r="H10" s="53">
        <f>ROUND(+I24/12,2)</f>
        <v>0</v>
      </c>
      <c r="I10" s="14">
        <v>0</v>
      </c>
      <c r="J10" s="53">
        <f t="shared" ref="J10:J21" si="2">J9+H10-I10</f>
        <v>0</v>
      </c>
      <c r="K10" s="53">
        <f t="shared" ref="K10:K21" si="3">H10+E10+B10</f>
        <v>0</v>
      </c>
      <c r="L10" s="64"/>
      <c r="M10" s="55">
        <f t="shared" ref="M10:M21" si="4">M9+B10-C10+E10-F10+H10-I10</f>
        <v>0</v>
      </c>
      <c r="N10" s="29"/>
      <c r="O10" s="29"/>
      <c r="P10" s="53">
        <f>ROUND(Q8/12,2)</f>
        <v>0</v>
      </c>
      <c r="Q10" s="64"/>
      <c r="R10" s="53">
        <f t="shared" ref="R10:R21" si="5">K10+P10</f>
        <v>0</v>
      </c>
      <c r="S10" s="55">
        <f t="shared" ref="S10:S21" si="6">S9+B10-C10+E10-F10+H10-I10+P10</f>
        <v>0</v>
      </c>
    </row>
    <row r="11" spans="1:19" x14ac:dyDescent="0.2">
      <c r="A11" s="68">
        <f t="shared" ref="A11:A21" si="7">A10+32</f>
        <v>42493</v>
      </c>
      <c r="B11" s="53">
        <f t="shared" ref="B11:B21" si="8">B10</f>
        <v>0</v>
      </c>
      <c r="C11" s="66"/>
      <c r="D11" s="53">
        <f t="shared" si="0"/>
        <v>0</v>
      </c>
      <c r="E11" s="53">
        <f t="shared" ref="E11:E21" si="9">E10</f>
        <v>0</v>
      </c>
      <c r="F11" s="66"/>
      <c r="G11" s="53">
        <f t="shared" si="1"/>
        <v>0</v>
      </c>
      <c r="H11" s="53">
        <f t="shared" ref="H11:H21" si="10">H10</f>
        <v>0</v>
      </c>
      <c r="I11" s="45">
        <f t="shared" ref="I11:I21" si="11">I10</f>
        <v>0</v>
      </c>
      <c r="J11" s="53">
        <f t="shared" si="2"/>
        <v>0</v>
      </c>
      <c r="K11" s="53">
        <f t="shared" si="3"/>
        <v>0</v>
      </c>
      <c r="L11" s="64"/>
      <c r="M11" s="55">
        <f t="shared" si="4"/>
        <v>0</v>
      </c>
      <c r="N11" s="29"/>
      <c r="O11" s="29" t="str">
        <f>IF(O9&lt;0,"Catch up",IF(O9&gt;50,"Refund","Do Nothing"))</f>
        <v>Do Nothing</v>
      </c>
      <c r="P11" s="53">
        <f t="shared" ref="P11:P21" si="12">P10</f>
        <v>0</v>
      </c>
      <c r="Q11" s="64"/>
      <c r="R11" s="53">
        <f t="shared" si="5"/>
        <v>0</v>
      </c>
      <c r="S11" s="55">
        <f t="shared" si="6"/>
        <v>0</v>
      </c>
    </row>
    <row r="12" spans="1:19" x14ac:dyDescent="0.2">
      <c r="A12" s="68">
        <f t="shared" si="7"/>
        <v>42525</v>
      </c>
      <c r="B12" s="53">
        <f t="shared" si="8"/>
        <v>0</v>
      </c>
      <c r="C12" s="66"/>
      <c r="D12" s="53">
        <f t="shared" si="0"/>
        <v>0</v>
      </c>
      <c r="E12" s="53">
        <f t="shared" si="9"/>
        <v>0</v>
      </c>
      <c r="F12" s="66"/>
      <c r="G12" s="53">
        <f t="shared" si="1"/>
        <v>0</v>
      </c>
      <c r="H12" s="53">
        <f t="shared" si="10"/>
        <v>0</v>
      </c>
      <c r="I12" s="45">
        <f t="shared" si="11"/>
        <v>0</v>
      </c>
      <c r="J12" s="53">
        <f t="shared" si="2"/>
        <v>0</v>
      </c>
      <c r="K12" s="53">
        <f t="shared" si="3"/>
        <v>0</v>
      </c>
      <c r="L12" s="64"/>
      <c r="M12" s="55">
        <f t="shared" si="4"/>
        <v>0</v>
      </c>
      <c r="N12" s="29"/>
      <c r="O12" s="29"/>
      <c r="P12" s="53">
        <f t="shared" si="12"/>
        <v>0</v>
      </c>
      <c r="Q12" s="64"/>
      <c r="R12" s="53">
        <f t="shared" si="5"/>
        <v>0</v>
      </c>
      <c r="S12" s="55">
        <f t="shared" si="6"/>
        <v>0</v>
      </c>
    </row>
    <row r="13" spans="1:19" x14ac:dyDescent="0.2">
      <c r="A13" s="68">
        <f t="shared" si="7"/>
        <v>42557</v>
      </c>
      <c r="B13" s="53">
        <f t="shared" si="8"/>
        <v>0</v>
      </c>
      <c r="C13" s="66"/>
      <c r="D13" s="53">
        <f t="shared" si="0"/>
        <v>0</v>
      </c>
      <c r="E13" s="53">
        <f t="shared" si="9"/>
        <v>0</v>
      </c>
      <c r="F13" s="66"/>
      <c r="G13" s="53">
        <f t="shared" si="1"/>
        <v>0</v>
      </c>
      <c r="H13" s="53">
        <f t="shared" si="10"/>
        <v>0</v>
      </c>
      <c r="I13" s="45">
        <f t="shared" si="11"/>
        <v>0</v>
      </c>
      <c r="J13" s="53">
        <f t="shared" si="2"/>
        <v>0</v>
      </c>
      <c r="K13" s="53">
        <f t="shared" si="3"/>
        <v>0</v>
      </c>
      <c r="L13" s="64"/>
      <c r="M13" s="55">
        <f t="shared" si="4"/>
        <v>0</v>
      </c>
      <c r="N13" s="29"/>
      <c r="O13" s="29"/>
      <c r="P13" s="53">
        <f t="shared" si="12"/>
        <v>0</v>
      </c>
      <c r="Q13" s="64"/>
      <c r="R13" s="53">
        <f t="shared" si="5"/>
        <v>0</v>
      </c>
      <c r="S13" s="55">
        <f t="shared" si="6"/>
        <v>0</v>
      </c>
    </row>
    <row r="14" spans="1:19" x14ac:dyDescent="0.2">
      <c r="A14" s="68">
        <f t="shared" si="7"/>
        <v>42589</v>
      </c>
      <c r="B14" s="53">
        <f t="shared" si="8"/>
        <v>0</v>
      </c>
      <c r="C14" s="66"/>
      <c r="D14" s="53">
        <f t="shared" si="0"/>
        <v>0</v>
      </c>
      <c r="E14" s="53">
        <f t="shared" si="9"/>
        <v>0</v>
      </c>
      <c r="F14" s="66"/>
      <c r="G14" s="53">
        <f t="shared" si="1"/>
        <v>0</v>
      </c>
      <c r="H14" s="53">
        <f t="shared" si="10"/>
        <v>0</v>
      </c>
      <c r="I14" s="45">
        <f t="shared" si="11"/>
        <v>0</v>
      </c>
      <c r="J14" s="53">
        <f t="shared" si="2"/>
        <v>0</v>
      </c>
      <c r="K14" s="53">
        <f t="shared" si="3"/>
        <v>0</v>
      </c>
      <c r="L14" s="64"/>
      <c r="M14" s="55">
        <f t="shared" si="4"/>
        <v>0</v>
      </c>
      <c r="N14" s="29"/>
      <c r="O14" s="29"/>
      <c r="P14" s="53">
        <f t="shared" si="12"/>
        <v>0</v>
      </c>
      <c r="Q14" s="64"/>
      <c r="R14" s="53">
        <f t="shared" si="5"/>
        <v>0</v>
      </c>
      <c r="S14" s="55">
        <f t="shared" si="6"/>
        <v>0</v>
      </c>
    </row>
    <row r="15" spans="1:19" x14ac:dyDescent="0.2">
      <c r="A15" s="68">
        <f t="shared" si="7"/>
        <v>42621</v>
      </c>
      <c r="B15" s="53">
        <f t="shared" si="8"/>
        <v>0</v>
      </c>
      <c r="C15" s="66"/>
      <c r="D15" s="53">
        <f t="shared" si="0"/>
        <v>0</v>
      </c>
      <c r="E15" s="53">
        <f t="shared" si="9"/>
        <v>0</v>
      </c>
      <c r="F15" s="66"/>
      <c r="G15" s="53">
        <f t="shared" si="1"/>
        <v>0</v>
      </c>
      <c r="H15" s="53">
        <f t="shared" si="10"/>
        <v>0</v>
      </c>
      <c r="I15" s="45">
        <f t="shared" si="11"/>
        <v>0</v>
      </c>
      <c r="J15" s="53">
        <f t="shared" si="2"/>
        <v>0</v>
      </c>
      <c r="K15" s="53">
        <f t="shared" si="3"/>
        <v>0</v>
      </c>
      <c r="L15" s="64"/>
      <c r="M15" s="55">
        <f t="shared" si="4"/>
        <v>0</v>
      </c>
      <c r="N15" s="29"/>
      <c r="O15" s="29"/>
      <c r="P15" s="53">
        <f t="shared" si="12"/>
        <v>0</v>
      </c>
      <c r="Q15" s="64"/>
      <c r="R15" s="53">
        <f t="shared" si="5"/>
        <v>0</v>
      </c>
      <c r="S15" s="55">
        <f t="shared" si="6"/>
        <v>0</v>
      </c>
    </row>
    <row r="16" spans="1:19" x14ac:dyDescent="0.2">
      <c r="A16" s="68">
        <f t="shared" si="7"/>
        <v>42653</v>
      </c>
      <c r="B16" s="53">
        <f t="shared" si="8"/>
        <v>0</v>
      </c>
      <c r="C16" s="66"/>
      <c r="D16" s="53">
        <f t="shared" si="0"/>
        <v>0</v>
      </c>
      <c r="E16" s="53">
        <f t="shared" si="9"/>
        <v>0</v>
      </c>
      <c r="F16" s="66"/>
      <c r="G16" s="53">
        <f t="shared" si="1"/>
        <v>0</v>
      </c>
      <c r="H16" s="53">
        <f t="shared" si="10"/>
        <v>0</v>
      </c>
      <c r="I16" s="45">
        <f t="shared" si="11"/>
        <v>0</v>
      </c>
      <c r="J16" s="53">
        <f t="shared" si="2"/>
        <v>0</v>
      </c>
      <c r="K16" s="53">
        <f t="shared" si="3"/>
        <v>0</v>
      </c>
      <c r="L16" s="64"/>
      <c r="M16" s="55">
        <f t="shared" si="4"/>
        <v>0</v>
      </c>
      <c r="N16" s="29"/>
      <c r="O16" s="29"/>
      <c r="P16" s="53">
        <f t="shared" si="12"/>
        <v>0</v>
      </c>
      <c r="Q16" s="64"/>
      <c r="R16" s="53">
        <f t="shared" si="5"/>
        <v>0</v>
      </c>
      <c r="S16" s="55">
        <f t="shared" si="6"/>
        <v>0</v>
      </c>
    </row>
    <row r="17" spans="1:19" x14ac:dyDescent="0.2">
      <c r="A17" s="68">
        <f t="shared" si="7"/>
        <v>42685</v>
      </c>
      <c r="B17" s="53">
        <f t="shared" si="8"/>
        <v>0</v>
      </c>
      <c r="C17" s="66"/>
      <c r="D17" s="53">
        <f t="shared" si="0"/>
        <v>0</v>
      </c>
      <c r="E17" s="53">
        <f t="shared" si="9"/>
        <v>0</v>
      </c>
      <c r="F17" s="66"/>
      <c r="G17" s="53">
        <f t="shared" si="1"/>
        <v>0</v>
      </c>
      <c r="H17" s="53">
        <f t="shared" si="10"/>
        <v>0</v>
      </c>
      <c r="I17" s="45">
        <f t="shared" si="11"/>
        <v>0</v>
      </c>
      <c r="J17" s="53">
        <f t="shared" si="2"/>
        <v>0</v>
      </c>
      <c r="K17" s="53">
        <f t="shared" si="3"/>
        <v>0</v>
      </c>
      <c r="L17" s="64"/>
      <c r="M17" s="55">
        <f t="shared" si="4"/>
        <v>0</v>
      </c>
      <c r="N17" s="29"/>
      <c r="O17" s="29"/>
      <c r="P17" s="53">
        <f t="shared" si="12"/>
        <v>0</v>
      </c>
      <c r="Q17" s="64"/>
      <c r="R17" s="53">
        <f t="shared" si="5"/>
        <v>0</v>
      </c>
      <c r="S17" s="55">
        <f t="shared" si="6"/>
        <v>0</v>
      </c>
    </row>
    <row r="18" spans="1:19" x14ac:dyDescent="0.2">
      <c r="A18" s="68">
        <f t="shared" si="7"/>
        <v>42717</v>
      </c>
      <c r="B18" s="53">
        <f t="shared" si="8"/>
        <v>0</v>
      </c>
      <c r="C18" s="66"/>
      <c r="D18" s="53">
        <f t="shared" si="0"/>
        <v>0</v>
      </c>
      <c r="E18" s="53">
        <f t="shared" si="9"/>
        <v>0</v>
      </c>
      <c r="F18" s="66"/>
      <c r="G18" s="53">
        <f t="shared" si="1"/>
        <v>0</v>
      </c>
      <c r="H18" s="53">
        <f t="shared" si="10"/>
        <v>0</v>
      </c>
      <c r="I18" s="45">
        <f t="shared" si="11"/>
        <v>0</v>
      </c>
      <c r="J18" s="53">
        <f t="shared" si="2"/>
        <v>0</v>
      </c>
      <c r="K18" s="53">
        <f t="shared" si="3"/>
        <v>0</v>
      </c>
      <c r="L18" s="64"/>
      <c r="M18" s="55">
        <f t="shared" si="4"/>
        <v>0</v>
      </c>
      <c r="N18" s="29"/>
      <c r="O18" s="29"/>
      <c r="P18" s="53">
        <f t="shared" si="12"/>
        <v>0</v>
      </c>
      <c r="Q18" s="64"/>
      <c r="R18" s="53">
        <f t="shared" si="5"/>
        <v>0</v>
      </c>
      <c r="S18" s="55">
        <f t="shared" si="6"/>
        <v>0</v>
      </c>
    </row>
    <row r="19" spans="1:19" x14ac:dyDescent="0.2">
      <c r="A19" s="68">
        <f t="shared" si="7"/>
        <v>42749</v>
      </c>
      <c r="B19" s="53">
        <f t="shared" si="8"/>
        <v>0</v>
      </c>
      <c r="C19" s="66"/>
      <c r="D19" s="53">
        <f t="shared" si="0"/>
        <v>0</v>
      </c>
      <c r="E19" s="53">
        <f t="shared" si="9"/>
        <v>0</v>
      </c>
      <c r="F19" s="66"/>
      <c r="G19" s="53">
        <f t="shared" si="1"/>
        <v>0</v>
      </c>
      <c r="H19" s="53">
        <f t="shared" si="10"/>
        <v>0</v>
      </c>
      <c r="I19" s="45">
        <f t="shared" si="11"/>
        <v>0</v>
      </c>
      <c r="J19" s="53">
        <f t="shared" si="2"/>
        <v>0</v>
      </c>
      <c r="K19" s="53">
        <f t="shared" si="3"/>
        <v>0</v>
      </c>
      <c r="L19" s="64"/>
      <c r="M19" s="55">
        <f t="shared" si="4"/>
        <v>0</v>
      </c>
      <c r="N19" s="29"/>
      <c r="O19" s="29"/>
      <c r="P19" s="53">
        <f t="shared" si="12"/>
        <v>0</v>
      </c>
      <c r="Q19" s="64"/>
      <c r="R19" s="53">
        <f t="shared" si="5"/>
        <v>0</v>
      </c>
      <c r="S19" s="55">
        <f t="shared" si="6"/>
        <v>0</v>
      </c>
    </row>
    <row r="20" spans="1:19" x14ac:dyDescent="0.2">
      <c r="A20" s="68">
        <f t="shared" si="7"/>
        <v>42781</v>
      </c>
      <c r="B20" s="53">
        <f t="shared" si="8"/>
        <v>0</v>
      </c>
      <c r="C20" s="66"/>
      <c r="D20" s="53">
        <f t="shared" si="0"/>
        <v>0</v>
      </c>
      <c r="E20" s="53">
        <f t="shared" si="9"/>
        <v>0</v>
      </c>
      <c r="F20" s="66"/>
      <c r="G20" s="53">
        <f t="shared" si="1"/>
        <v>0</v>
      </c>
      <c r="H20" s="53">
        <f t="shared" si="10"/>
        <v>0</v>
      </c>
      <c r="I20" s="45">
        <f t="shared" si="11"/>
        <v>0</v>
      </c>
      <c r="J20" s="53">
        <f t="shared" si="2"/>
        <v>0</v>
      </c>
      <c r="K20" s="53">
        <f t="shared" si="3"/>
        <v>0</v>
      </c>
      <c r="L20" s="64"/>
      <c r="M20" s="55">
        <f t="shared" si="4"/>
        <v>0</v>
      </c>
      <c r="N20" s="29"/>
      <c r="O20" s="29"/>
      <c r="P20" s="53">
        <f t="shared" si="12"/>
        <v>0</v>
      </c>
      <c r="Q20" s="64"/>
      <c r="R20" s="53">
        <f t="shared" si="5"/>
        <v>0</v>
      </c>
      <c r="S20" s="55">
        <f t="shared" si="6"/>
        <v>0</v>
      </c>
    </row>
    <row r="21" spans="1:19" x14ac:dyDescent="0.2">
      <c r="A21" s="68">
        <f t="shared" si="7"/>
        <v>42813</v>
      </c>
      <c r="B21" s="53">
        <f t="shared" si="8"/>
        <v>0</v>
      </c>
      <c r="C21" s="66"/>
      <c r="D21" s="53">
        <f t="shared" si="0"/>
        <v>0</v>
      </c>
      <c r="E21" s="67">
        <f t="shared" si="9"/>
        <v>0</v>
      </c>
      <c r="F21" s="66"/>
      <c r="G21" s="65">
        <f t="shared" si="1"/>
        <v>0</v>
      </c>
      <c r="H21" s="53">
        <f t="shared" si="10"/>
        <v>0</v>
      </c>
      <c r="I21" s="45">
        <f t="shared" si="11"/>
        <v>0</v>
      </c>
      <c r="J21" s="53">
        <f t="shared" si="2"/>
        <v>0</v>
      </c>
      <c r="K21" s="53">
        <f t="shared" si="3"/>
        <v>0</v>
      </c>
      <c r="L21" s="64"/>
      <c r="M21" s="55">
        <f t="shared" si="4"/>
        <v>0</v>
      </c>
      <c r="N21" s="29"/>
      <c r="O21" s="29"/>
      <c r="P21" s="53">
        <f t="shared" si="12"/>
        <v>0</v>
      </c>
      <c r="Q21" s="64"/>
      <c r="R21" s="53">
        <f t="shared" si="5"/>
        <v>0</v>
      </c>
      <c r="S21" s="55">
        <f t="shared" si="6"/>
        <v>0</v>
      </c>
    </row>
    <row r="22" spans="1:19" x14ac:dyDescent="0.2">
      <c r="A22" s="86" t="s">
        <v>19</v>
      </c>
      <c r="B22" s="60"/>
      <c r="C22" s="62"/>
      <c r="D22" s="60"/>
      <c r="E22" s="60"/>
      <c r="F22" s="63"/>
      <c r="G22" s="60"/>
      <c r="H22" s="60"/>
      <c r="I22" s="62"/>
      <c r="J22" s="60"/>
      <c r="K22" s="60"/>
      <c r="L22" s="60"/>
      <c r="M22" s="60"/>
      <c r="N22" s="29"/>
      <c r="O22" s="29"/>
      <c r="P22" s="60"/>
      <c r="Q22" s="60"/>
      <c r="R22" s="60"/>
      <c r="S22" s="29"/>
    </row>
    <row r="23" spans="1:19" x14ac:dyDescent="0.2">
      <c r="B23" s="57"/>
      <c r="C23" s="57"/>
      <c r="D23" s="57"/>
      <c r="E23" s="57"/>
      <c r="F23" s="57"/>
      <c r="G23" s="57"/>
      <c r="H23" s="57"/>
      <c r="I23" s="57"/>
      <c r="J23" s="57"/>
      <c r="K23" s="57"/>
      <c r="L23" s="57"/>
      <c r="M23" s="57"/>
      <c r="N23" s="57"/>
      <c r="O23" s="57"/>
      <c r="P23" s="57"/>
      <c r="Q23" s="29"/>
      <c r="R23" s="29"/>
      <c r="S23" s="29"/>
    </row>
    <row r="24" spans="1:19" ht="13.5" thickBot="1" x14ac:dyDescent="0.25">
      <c r="A24" s="52" t="s">
        <v>20</v>
      </c>
      <c r="B24" s="61">
        <f>SUM(B10:B21)</f>
        <v>0</v>
      </c>
      <c r="C24" s="61">
        <f>SUM(C10:C21)</f>
        <v>0</v>
      </c>
      <c r="D24" s="57"/>
      <c r="E24" s="61">
        <f>SUM(E10:E21)</f>
        <v>0</v>
      </c>
      <c r="F24" s="61">
        <f>SUM(F10:F22)</f>
        <v>0</v>
      </c>
      <c r="G24" s="57"/>
      <c r="H24" s="61">
        <f>SUM(H10:H21)</f>
        <v>0</v>
      </c>
      <c r="I24" s="61">
        <f>SUM(I10:I21)</f>
        <v>0</v>
      </c>
      <c r="J24" s="57"/>
      <c r="K24" s="61">
        <f>SUM(K10:K21)</f>
        <v>0</v>
      </c>
      <c r="L24" s="57"/>
      <c r="M24" s="57"/>
      <c r="N24" s="57"/>
      <c r="O24" s="57"/>
      <c r="P24" s="61">
        <f>SUM(P10:P21)</f>
        <v>0</v>
      </c>
      <c r="Q24" s="29"/>
      <c r="R24" s="61">
        <f>SUM(R10:R21)</f>
        <v>0</v>
      </c>
      <c r="S24" s="29"/>
    </row>
    <row r="25" spans="1:19" ht="13.5" thickTop="1" x14ac:dyDescent="0.2">
      <c r="B25" s="57"/>
      <c r="C25" s="57"/>
      <c r="D25" s="57"/>
      <c r="E25" s="57"/>
      <c r="F25" s="57"/>
      <c r="G25" s="57"/>
      <c r="H25" s="57"/>
      <c r="I25" s="57"/>
      <c r="J25" s="57"/>
      <c r="K25" s="57"/>
      <c r="L25" s="57"/>
      <c r="M25" s="57"/>
      <c r="N25" s="57"/>
      <c r="O25" s="57"/>
      <c r="P25" s="57"/>
      <c r="Q25" s="29"/>
      <c r="R25" s="29"/>
      <c r="S25" s="29"/>
    </row>
    <row r="26" spans="1:19" x14ac:dyDescent="0.2">
      <c r="B26" s="59" t="s">
        <v>21</v>
      </c>
      <c r="C26" s="57"/>
      <c r="D26" s="53">
        <f>MINA(D10:D21)</f>
        <v>0</v>
      </c>
      <c r="E26" s="59" t="s">
        <v>21</v>
      </c>
      <c r="F26" s="57"/>
      <c r="G26" s="53">
        <f>MINA(G10:G21)</f>
        <v>0</v>
      </c>
      <c r="H26" s="59" t="s">
        <v>21</v>
      </c>
      <c r="I26" s="57"/>
      <c r="J26" s="53">
        <f>MINA(J10:J21)</f>
        <v>0</v>
      </c>
      <c r="K26" s="59" t="s">
        <v>21</v>
      </c>
      <c r="L26" s="57"/>
      <c r="M26" s="53">
        <f>MINA(M10:M21)</f>
        <v>0</v>
      </c>
      <c r="N26" s="29"/>
      <c r="O26" s="29"/>
      <c r="P26" s="29"/>
      <c r="Q26" s="57"/>
      <c r="R26" s="57"/>
      <c r="S26" s="60"/>
    </row>
    <row r="27" spans="1:19" x14ac:dyDescent="0.2">
      <c r="B27" s="59" t="s">
        <v>22</v>
      </c>
      <c r="C27" s="57"/>
      <c r="D27" s="53">
        <f>2*B10</f>
        <v>0</v>
      </c>
      <c r="E27" s="59" t="s">
        <v>22</v>
      </c>
      <c r="F27" s="57"/>
      <c r="G27" s="53">
        <f>2*E10</f>
        <v>0</v>
      </c>
      <c r="H27" s="59" t="s">
        <v>22</v>
      </c>
      <c r="I27" s="57"/>
      <c r="J27" s="53">
        <f>2*H10</f>
        <v>0</v>
      </c>
      <c r="K27" s="59" t="s">
        <v>22</v>
      </c>
      <c r="L27" s="57"/>
      <c r="M27" s="55">
        <f>D27+G27+J27</f>
        <v>0</v>
      </c>
      <c r="N27" s="29"/>
      <c r="O27" s="29"/>
      <c r="P27" s="29"/>
      <c r="Q27" s="58"/>
      <c r="R27" s="57"/>
      <c r="S27" s="29"/>
    </row>
    <row r="28" spans="1:19" x14ac:dyDescent="0.2">
      <c r="B28" s="29"/>
      <c r="C28" s="29"/>
      <c r="D28" s="29"/>
      <c r="E28" s="29"/>
      <c r="F28" s="29"/>
      <c r="G28" s="29"/>
      <c r="H28" s="56"/>
      <c r="I28" s="29"/>
      <c r="J28" s="29"/>
      <c r="K28" s="56" t="s">
        <v>23</v>
      </c>
      <c r="L28" s="29"/>
      <c r="M28" s="55">
        <f>M21</f>
        <v>0</v>
      </c>
      <c r="N28" s="54" t="s">
        <v>24</v>
      </c>
      <c r="O28" s="29"/>
      <c r="P28" s="29"/>
      <c r="Q28" s="29"/>
      <c r="R28" s="29"/>
      <c r="S28" s="53">
        <f>S21</f>
        <v>0</v>
      </c>
    </row>
    <row r="29" spans="1:19" x14ac:dyDescent="0.2">
      <c r="C29" s="97"/>
      <c r="D29" s="97"/>
      <c r="E29" s="97"/>
    </row>
  </sheetData>
  <mergeCells count="5">
    <mergeCell ref="A1:A3"/>
    <mergeCell ref="F1:S1"/>
    <mergeCell ref="F4:S4"/>
    <mergeCell ref="F5:S5"/>
    <mergeCell ref="F6:S6"/>
  </mergeCells>
  <printOptions horizontalCentered="1"/>
  <pageMargins left="0.75" right="0.75" top="1" bottom="0.75" header="0.25" footer="0.25"/>
  <pageSetup scale="43"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ignoredErrors>
    <ignoredError sqref="A11:A21 I11:I21" unlockedFormula="1"/>
    <ignoredError sqref="D8:J8" evalError="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29"/>
  <sheetViews>
    <sheetView zoomScaleNormal="100" zoomScaleSheetLayoutView="100" workbookViewId="0">
      <selection activeCell="G6" sqref="G6:T6"/>
    </sheetView>
  </sheetViews>
  <sheetFormatPr defaultRowHeight="12.75" x14ac:dyDescent="0.25"/>
  <cols>
    <col min="1" max="1" width="11.26953125" style="1" customWidth="1"/>
    <col min="2" max="19" width="7.54296875" style="1" customWidth="1"/>
    <col min="20" max="255" width="8.7265625" style="1"/>
    <col min="256" max="256" width="3" style="1" customWidth="1"/>
    <col min="257" max="257" width="9.1796875" style="1" customWidth="1"/>
    <col min="258" max="258" width="7" style="1" customWidth="1"/>
    <col min="259" max="260" width="7.6328125" style="1" customWidth="1"/>
    <col min="261" max="261" width="6.1796875" style="1" customWidth="1"/>
    <col min="262" max="263" width="7.6328125" style="1" customWidth="1"/>
    <col min="264" max="264" width="5.90625" style="1" customWidth="1"/>
    <col min="265" max="265" width="6.1796875" style="1" customWidth="1"/>
    <col min="266" max="266" width="6.36328125" style="1" customWidth="1"/>
    <col min="267" max="269" width="7.6328125" style="1" customWidth="1"/>
    <col min="270" max="270" width="7.08984375" style="1" customWidth="1"/>
    <col min="271" max="271" width="7.6328125" style="1" customWidth="1"/>
    <col min="272" max="272" width="6.54296875" style="1" customWidth="1"/>
    <col min="273" max="273" width="7.6328125" style="1" customWidth="1"/>
    <col min="274" max="274" width="6.36328125" style="1" customWidth="1"/>
    <col min="275" max="275" width="7.6328125" style="1" customWidth="1"/>
    <col min="276" max="511" width="8.7265625" style="1"/>
    <col min="512" max="512" width="3" style="1" customWidth="1"/>
    <col min="513" max="513" width="9.1796875" style="1" customWidth="1"/>
    <col min="514" max="514" width="7" style="1" customWidth="1"/>
    <col min="515" max="516" width="7.6328125" style="1" customWidth="1"/>
    <col min="517" max="517" width="6.1796875" style="1" customWidth="1"/>
    <col min="518" max="519" width="7.6328125" style="1" customWidth="1"/>
    <col min="520" max="520" width="5.90625" style="1" customWidth="1"/>
    <col min="521" max="521" width="6.1796875" style="1" customWidth="1"/>
    <col min="522" max="522" width="6.36328125" style="1" customWidth="1"/>
    <col min="523" max="525" width="7.6328125" style="1" customWidth="1"/>
    <col min="526" max="526" width="7.08984375" style="1" customWidth="1"/>
    <col min="527" max="527" width="7.6328125" style="1" customWidth="1"/>
    <col min="528" max="528" width="6.54296875" style="1" customWidth="1"/>
    <col min="529" max="529" width="7.6328125" style="1" customWidth="1"/>
    <col min="530" max="530" width="6.36328125" style="1" customWidth="1"/>
    <col min="531" max="531" width="7.6328125" style="1" customWidth="1"/>
    <col min="532" max="767" width="8.7265625" style="1"/>
    <col min="768" max="768" width="3" style="1" customWidth="1"/>
    <col min="769" max="769" width="9.1796875" style="1" customWidth="1"/>
    <col min="770" max="770" width="7" style="1" customWidth="1"/>
    <col min="771" max="772" width="7.6328125" style="1" customWidth="1"/>
    <col min="773" max="773" width="6.1796875" style="1" customWidth="1"/>
    <col min="774" max="775" width="7.6328125" style="1" customWidth="1"/>
    <col min="776" max="776" width="5.90625" style="1" customWidth="1"/>
    <col min="777" max="777" width="6.1796875" style="1" customWidth="1"/>
    <col min="778" max="778" width="6.36328125" style="1" customWidth="1"/>
    <col min="779" max="781" width="7.6328125" style="1" customWidth="1"/>
    <col min="782" max="782" width="7.08984375" style="1" customWidth="1"/>
    <col min="783" max="783" width="7.6328125" style="1" customWidth="1"/>
    <col min="784" max="784" width="6.54296875" style="1" customWidth="1"/>
    <col min="785" max="785" width="7.6328125" style="1" customWidth="1"/>
    <col min="786" max="786" width="6.36328125" style="1" customWidth="1"/>
    <col min="787" max="787" width="7.6328125" style="1" customWidth="1"/>
    <col min="788" max="1023" width="8.7265625" style="1"/>
    <col min="1024" max="1024" width="3" style="1" customWidth="1"/>
    <col min="1025" max="1025" width="9.1796875" style="1" customWidth="1"/>
    <col min="1026" max="1026" width="7" style="1" customWidth="1"/>
    <col min="1027" max="1028" width="7.6328125" style="1" customWidth="1"/>
    <col min="1029" max="1029" width="6.1796875" style="1" customWidth="1"/>
    <col min="1030" max="1031" width="7.6328125" style="1" customWidth="1"/>
    <col min="1032" max="1032" width="5.90625" style="1" customWidth="1"/>
    <col min="1033" max="1033" width="6.1796875" style="1" customWidth="1"/>
    <col min="1034" max="1034" width="6.36328125" style="1" customWidth="1"/>
    <col min="1035" max="1037" width="7.6328125" style="1" customWidth="1"/>
    <col min="1038" max="1038" width="7.08984375" style="1" customWidth="1"/>
    <col min="1039" max="1039" width="7.6328125" style="1" customWidth="1"/>
    <col min="1040" max="1040" width="6.54296875" style="1" customWidth="1"/>
    <col min="1041" max="1041" width="7.6328125" style="1" customWidth="1"/>
    <col min="1042" max="1042" width="6.36328125" style="1" customWidth="1"/>
    <col min="1043" max="1043" width="7.6328125" style="1" customWidth="1"/>
    <col min="1044" max="1279" width="8.7265625" style="1"/>
    <col min="1280" max="1280" width="3" style="1" customWidth="1"/>
    <col min="1281" max="1281" width="9.1796875" style="1" customWidth="1"/>
    <col min="1282" max="1282" width="7" style="1" customWidth="1"/>
    <col min="1283" max="1284" width="7.6328125" style="1" customWidth="1"/>
    <col min="1285" max="1285" width="6.1796875" style="1" customWidth="1"/>
    <col min="1286" max="1287" width="7.6328125" style="1" customWidth="1"/>
    <col min="1288" max="1288" width="5.90625" style="1" customWidth="1"/>
    <col min="1289" max="1289" width="6.1796875" style="1" customWidth="1"/>
    <col min="1290" max="1290" width="6.36328125" style="1" customWidth="1"/>
    <col min="1291" max="1293" width="7.6328125" style="1" customWidth="1"/>
    <col min="1294" max="1294" width="7.08984375" style="1" customWidth="1"/>
    <col min="1295" max="1295" width="7.6328125" style="1" customWidth="1"/>
    <col min="1296" max="1296" width="6.54296875" style="1" customWidth="1"/>
    <col min="1297" max="1297" width="7.6328125" style="1" customWidth="1"/>
    <col min="1298" max="1298" width="6.36328125" style="1" customWidth="1"/>
    <col min="1299" max="1299" width="7.6328125" style="1" customWidth="1"/>
    <col min="1300" max="1535" width="8.7265625" style="1"/>
    <col min="1536" max="1536" width="3" style="1" customWidth="1"/>
    <col min="1537" max="1537" width="9.1796875" style="1" customWidth="1"/>
    <col min="1538" max="1538" width="7" style="1" customWidth="1"/>
    <col min="1539" max="1540" width="7.6328125" style="1" customWidth="1"/>
    <col min="1541" max="1541" width="6.1796875" style="1" customWidth="1"/>
    <col min="1542" max="1543" width="7.6328125" style="1" customWidth="1"/>
    <col min="1544" max="1544" width="5.90625" style="1" customWidth="1"/>
    <col min="1545" max="1545" width="6.1796875" style="1" customWidth="1"/>
    <col min="1546" max="1546" width="6.36328125" style="1" customWidth="1"/>
    <col min="1547" max="1549" width="7.6328125" style="1" customWidth="1"/>
    <col min="1550" max="1550" width="7.08984375" style="1" customWidth="1"/>
    <col min="1551" max="1551" width="7.6328125" style="1" customWidth="1"/>
    <col min="1552" max="1552" width="6.54296875" style="1" customWidth="1"/>
    <col min="1553" max="1553" width="7.6328125" style="1" customWidth="1"/>
    <col min="1554" max="1554" width="6.36328125" style="1" customWidth="1"/>
    <col min="1555" max="1555" width="7.6328125" style="1" customWidth="1"/>
    <col min="1556" max="1791" width="8.7265625" style="1"/>
    <col min="1792" max="1792" width="3" style="1" customWidth="1"/>
    <col min="1793" max="1793" width="9.1796875" style="1" customWidth="1"/>
    <col min="1794" max="1794" width="7" style="1" customWidth="1"/>
    <col min="1795" max="1796" width="7.6328125" style="1" customWidth="1"/>
    <col min="1797" max="1797" width="6.1796875" style="1" customWidth="1"/>
    <col min="1798" max="1799" width="7.6328125" style="1" customWidth="1"/>
    <col min="1800" max="1800" width="5.90625" style="1" customWidth="1"/>
    <col min="1801" max="1801" width="6.1796875" style="1" customWidth="1"/>
    <col min="1802" max="1802" width="6.36328125" style="1" customWidth="1"/>
    <col min="1803" max="1805" width="7.6328125" style="1" customWidth="1"/>
    <col min="1806" max="1806" width="7.08984375" style="1" customWidth="1"/>
    <col min="1807" max="1807" width="7.6328125" style="1" customWidth="1"/>
    <col min="1808" max="1808" width="6.54296875" style="1" customWidth="1"/>
    <col min="1809" max="1809" width="7.6328125" style="1" customWidth="1"/>
    <col min="1810" max="1810" width="6.36328125" style="1" customWidth="1"/>
    <col min="1811" max="1811" width="7.6328125" style="1" customWidth="1"/>
    <col min="1812" max="2047" width="8.7265625" style="1"/>
    <col min="2048" max="2048" width="3" style="1" customWidth="1"/>
    <col min="2049" max="2049" width="9.1796875" style="1" customWidth="1"/>
    <col min="2050" max="2050" width="7" style="1" customWidth="1"/>
    <col min="2051" max="2052" width="7.6328125" style="1" customWidth="1"/>
    <col min="2053" max="2053" width="6.1796875" style="1" customWidth="1"/>
    <col min="2054" max="2055" width="7.6328125" style="1" customWidth="1"/>
    <col min="2056" max="2056" width="5.90625" style="1" customWidth="1"/>
    <col min="2057" max="2057" width="6.1796875" style="1" customWidth="1"/>
    <col min="2058" max="2058" width="6.36328125" style="1" customWidth="1"/>
    <col min="2059" max="2061" width="7.6328125" style="1" customWidth="1"/>
    <col min="2062" max="2062" width="7.08984375" style="1" customWidth="1"/>
    <col min="2063" max="2063" width="7.6328125" style="1" customWidth="1"/>
    <col min="2064" max="2064" width="6.54296875" style="1" customWidth="1"/>
    <col min="2065" max="2065" width="7.6328125" style="1" customWidth="1"/>
    <col min="2066" max="2066" width="6.36328125" style="1" customWidth="1"/>
    <col min="2067" max="2067" width="7.6328125" style="1" customWidth="1"/>
    <col min="2068" max="2303" width="8.7265625" style="1"/>
    <col min="2304" max="2304" width="3" style="1" customWidth="1"/>
    <col min="2305" max="2305" width="9.1796875" style="1" customWidth="1"/>
    <col min="2306" max="2306" width="7" style="1" customWidth="1"/>
    <col min="2307" max="2308" width="7.6328125" style="1" customWidth="1"/>
    <col min="2309" max="2309" width="6.1796875" style="1" customWidth="1"/>
    <col min="2310" max="2311" width="7.6328125" style="1" customWidth="1"/>
    <col min="2312" max="2312" width="5.90625" style="1" customWidth="1"/>
    <col min="2313" max="2313" width="6.1796875" style="1" customWidth="1"/>
    <col min="2314" max="2314" width="6.36328125" style="1" customWidth="1"/>
    <col min="2315" max="2317" width="7.6328125" style="1" customWidth="1"/>
    <col min="2318" max="2318" width="7.08984375" style="1" customWidth="1"/>
    <col min="2319" max="2319" width="7.6328125" style="1" customWidth="1"/>
    <col min="2320" max="2320" width="6.54296875" style="1" customWidth="1"/>
    <col min="2321" max="2321" width="7.6328125" style="1" customWidth="1"/>
    <col min="2322" max="2322" width="6.36328125" style="1" customWidth="1"/>
    <col min="2323" max="2323" width="7.6328125" style="1" customWidth="1"/>
    <col min="2324" max="2559" width="8.7265625" style="1"/>
    <col min="2560" max="2560" width="3" style="1" customWidth="1"/>
    <col min="2561" max="2561" width="9.1796875" style="1" customWidth="1"/>
    <col min="2562" max="2562" width="7" style="1" customWidth="1"/>
    <col min="2563" max="2564" width="7.6328125" style="1" customWidth="1"/>
    <col min="2565" max="2565" width="6.1796875" style="1" customWidth="1"/>
    <col min="2566" max="2567" width="7.6328125" style="1" customWidth="1"/>
    <col min="2568" max="2568" width="5.90625" style="1" customWidth="1"/>
    <col min="2569" max="2569" width="6.1796875" style="1" customWidth="1"/>
    <col min="2570" max="2570" width="6.36328125" style="1" customWidth="1"/>
    <col min="2571" max="2573" width="7.6328125" style="1" customWidth="1"/>
    <col min="2574" max="2574" width="7.08984375" style="1" customWidth="1"/>
    <col min="2575" max="2575" width="7.6328125" style="1" customWidth="1"/>
    <col min="2576" max="2576" width="6.54296875" style="1" customWidth="1"/>
    <col min="2577" max="2577" width="7.6328125" style="1" customWidth="1"/>
    <col min="2578" max="2578" width="6.36328125" style="1" customWidth="1"/>
    <col min="2579" max="2579" width="7.6328125" style="1" customWidth="1"/>
    <col min="2580" max="2815" width="8.7265625" style="1"/>
    <col min="2816" max="2816" width="3" style="1" customWidth="1"/>
    <col min="2817" max="2817" width="9.1796875" style="1" customWidth="1"/>
    <col min="2818" max="2818" width="7" style="1" customWidth="1"/>
    <col min="2819" max="2820" width="7.6328125" style="1" customWidth="1"/>
    <col min="2821" max="2821" width="6.1796875" style="1" customWidth="1"/>
    <col min="2822" max="2823" width="7.6328125" style="1" customWidth="1"/>
    <col min="2824" max="2824" width="5.90625" style="1" customWidth="1"/>
    <col min="2825" max="2825" width="6.1796875" style="1" customWidth="1"/>
    <col min="2826" max="2826" width="6.36328125" style="1" customWidth="1"/>
    <col min="2827" max="2829" width="7.6328125" style="1" customWidth="1"/>
    <col min="2830" max="2830" width="7.08984375" style="1" customWidth="1"/>
    <col min="2831" max="2831" width="7.6328125" style="1" customWidth="1"/>
    <col min="2832" max="2832" width="6.54296875" style="1" customWidth="1"/>
    <col min="2833" max="2833" width="7.6328125" style="1" customWidth="1"/>
    <col min="2834" max="2834" width="6.36328125" style="1" customWidth="1"/>
    <col min="2835" max="2835" width="7.6328125" style="1" customWidth="1"/>
    <col min="2836" max="3071" width="8.7265625" style="1"/>
    <col min="3072" max="3072" width="3" style="1" customWidth="1"/>
    <col min="3073" max="3073" width="9.1796875" style="1" customWidth="1"/>
    <col min="3074" max="3074" width="7" style="1" customWidth="1"/>
    <col min="3075" max="3076" width="7.6328125" style="1" customWidth="1"/>
    <col min="3077" max="3077" width="6.1796875" style="1" customWidth="1"/>
    <col min="3078" max="3079" width="7.6328125" style="1" customWidth="1"/>
    <col min="3080" max="3080" width="5.90625" style="1" customWidth="1"/>
    <col min="3081" max="3081" width="6.1796875" style="1" customWidth="1"/>
    <col min="3082" max="3082" width="6.36328125" style="1" customWidth="1"/>
    <col min="3083" max="3085" width="7.6328125" style="1" customWidth="1"/>
    <col min="3086" max="3086" width="7.08984375" style="1" customWidth="1"/>
    <col min="3087" max="3087" width="7.6328125" style="1" customWidth="1"/>
    <col min="3088" max="3088" width="6.54296875" style="1" customWidth="1"/>
    <col min="3089" max="3089" width="7.6328125" style="1" customWidth="1"/>
    <col min="3090" max="3090" width="6.36328125" style="1" customWidth="1"/>
    <col min="3091" max="3091" width="7.6328125" style="1" customWidth="1"/>
    <col min="3092" max="3327" width="8.7265625" style="1"/>
    <col min="3328" max="3328" width="3" style="1" customWidth="1"/>
    <col min="3329" max="3329" width="9.1796875" style="1" customWidth="1"/>
    <col min="3330" max="3330" width="7" style="1" customWidth="1"/>
    <col min="3331" max="3332" width="7.6328125" style="1" customWidth="1"/>
    <col min="3333" max="3333" width="6.1796875" style="1" customWidth="1"/>
    <col min="3334" max="3335" width="7.6328125" style="1" customWidth="1"/>
    <col min="3336" max="3336" width="5.90625" style="1" customWidth="1"/>
    <col min="3337" max="3337" width="6.1796875" style="1" customWidth="1"/>
    <col min="3338" max="3338" width="6.36328125" style="1" customWidth="1"/>
    <col min="3339" max="3341" width="7.6328125" style="1" customWidth="1"/>
    <col min="3342" max="3342" width="7.08984375" style="1" customWidth="1"/>
    <col min="3343" max="3343" width="7.6328125" style="1" customWidth="1"/>
    <col min="3344" max="3344" width="6.54296875" style="1" customWidth="1"/>
    <col min="3345" max="3345" width="7.6328125" style="1" customWidth="1"/>
    <col min="3346" max="3346" width="6.36328125" style="1" customWidth="1"/>
    <col min="3347" max="3347" width="7.6328125" style="1" customWidth="1"/>
    <col min="3348" max="3583" width="8.7265625" style="1"/>
    <col min="3584" max="3584" width="3" style="1" customWidth="1"/>
    <col min="3585" max="3585" width="9.1796875" style="1" customWidth="1"/>
    <col min="3586" max="3586" width="7" style="1" customWidth="1"/>
    <col min="3587" max="3588" width="7.6328125" style="1" customWidth="1"/>
    <col min="3589" max="3589" width="6.1796875" style="1" customWidth="1"/>
    <col min="3590" max="3591" width="7.6328125" style="1" customWidth="1"/>
    <col min="3592" max="3592" width="5.90625" style="1" customWidth="1"/>
    <col min="3593" max="3593" width="6.1796875" style="1" customWidth="1"/>
    <col min="3594" max="3594" width="6.36328125" style="1" customWidth="1"/>
    <col min="3595" max="3597" width="7.6328125" style="1" customWidth="1"/>
    <col min="3598" max="3598" width="7.08984375" style="1" customWidth="1"/>
    <col min="3599" max="3599" width="7.6328125" style="1" customWidth="1"/>
    <col min="3600" max="3600" width="6.54296875" style="1" customWidth="1"/>
    <col min="3601" max="3601" width="7.6328125" style="1" customWidth="1"/>
    <col min="3602" max="3602" width="6.36328125" style="1" customWidth="1"/>
    <col min="3603" max="3603" width="7.6328125" style="1" customWidth="1"/>
    <col min="3604" max="3839" width="8.7265625" style="1"/>
    <col min="3840" max="3840" width="3" style="1" customWidth="1"/>
    <col min="3841" max="3841" width="9.1796875" style="1" customWidth="1"/>
    <col min="3842" max="3842" width="7" style="1" customWidth="1"/>
    <col min="3843" max="3844" width="7.6328125" style="1" customWidth="1"/>
    <col min="3845" max="3845" width="6.1796875" style="1" customWidth="1"/>
    <col min="3846" max="3847" width="7.6328125" style="1" customWidth="1"/>
    <col min="3848" max="3848" width="5.90625" style="1" customWidth="1"/>
    <col min="3849" max="3849" width="6.1796875" style="1" customWidth="1"/>
    <col min="3850" max="3850" width="6.36328125" style="1" customWidth="1"/>
    <col min="3851" max="3853" width="7.6328125" style="1" customWidth="1"/>
    <col min="3854" max="3854" width="7.08984375" style="1" customWidth="1"/>
    <col min="3855" max="3855" width="7.6328125" style="1" customWidth="1"/>
    <col min="3856" max="3856" width="6.54296875" style="1" customWidth="1"/>
    <col min="3857" max="3857" width="7.6328125" style="1" customWidth="1"/>
    <col min="3858" max="3858" width="6.36328125" style="1" customWidth="1"/>
    <col min="3859" max="3859" width="7.6328125" style="1" customWidth="1"/>
    <col min="3860" max="4095" width="8.7265625" style="1"/>
    <col min="4096" max="4096" width="3" style="1" customWidth="1"/>
    <col min="4097" max="4097" width="9.1796875" style="1" customWidth="1"/>
    <col min="4098" max="4098" width="7" style="1" customWidth="1"/>
    <col min="4099" max="4100" width="7.6328125" style="1" customWidth="1"/>
    <col min="4101" max="4101" width="6.1796875" style="1" customWidth="1"/>
    <col min="4102" max="4103" width="7.6328125" style="1" customWidth="1"/>
    <col min="4104" max="4104" width="5.90625" style="1" customWidth="1"/>
    <col min="4105" max="4105" width="6.1796875" style="1" customWidth="1"/>
    <col min="4106" max="4106" width="6.36328125" style="1" customWidth="1"/>
    <col min="4107" max="4109" width="7.6328125" style="1" customWidth="1"/>
    <col min="4110" max="4110" width="7.08984375" style="1" customWidth="1"/>
    <col min="4111" max="4111" width="7.6328125" style="1" customWidth="1"/>
    <col min="4112" max="4112" width="6.54296875" style="1" customWidth="1"/>
    <col min="4113" max="4113" width="7.6328125" style="1" customWidth="1"/>
    <col min="4114" max="4114" width="6.36328125" style="1" customWidth="1"/>
    <col min="4115" max="4115" width="7.6328125" style="1" customWidth="1"/>
    <col min="4116" max="4351" width="8.7265625" style="1"/>
    <col min="4352" max="4352" width="3" style="1" customWidth="1"/>
    <col min="4353" max="4353" width="9.1796875" style="1" customWidth="1"/>
    <col min="4354" max="4354" width="7" style="1" customWidth="1"/>
    <col min="4355" max="4356" width="7.6328125" style="1" customWidth="1"/>
    <col min="4357" max="4357" width="6.1796875" style="1" customWidth="1"/>
    <col min="4358" max="4359" width="7.6328125" style="1" customWidth="1"/>
    <col min="4360" max="4360" width="5.90625" style="1" customWidth="1"/>
    <col min="4361" max="4361" width="6.1796875" style="1" customWidth="1"/>
    <col min="4362" max="4362" width="6.36328125" style="1" customWidth="1"/>
    <col min="4363" max="4365" width="7.6328125" style="1" customWidth="1"/>
    <col min="4366" max="4366" width="7.08984375" style="1" customWidth="1"/>
    <col min="4367" max="4367" width="7.6328125" style="1" customWidth="1"/>
    <col min="4368" max="4368" width="6.54296875" style="1" customWidth="1"/>
    <col min="4369" max="4369" width="7.6328125" style="1" customWidth="1"/>
    <col min="4370" max="4370" width="6.36328125" style="1" customWidth="1"/>
    <col min="4371" max="4371" width="7.6328125" style="1" customWidth="1"/>
    <col min="4372" max="4607" width="8.7265625" style="1"/>
    <col min="4608" max="4608" width="3" style="1" customWidth="1"/>
    <col min="4609" max="4609" width="9.1796875" style="1" customWidth="1"/>
    <col min="4610" max="4610" width="7" style="1" customWidth="1"/>
    <col min="4611" max="4612" width="7.6328125" style="1" customWidth="1"/>
    <col min="4613" max="4613" width="6.1796875" style="1" customWidth="1"/>
    <col min="4614" max="4615" width="7.6328125" style="1" customWidth="1"/>
    <col min="4616" max="4616" width="5.90625" style="1" customWidth="1"/>
    <col min="4617" max="4617" width="6.1796875" style="1" customWidth="1"/>
    <col min="4618" max="4618" width="6.36328125" style="1" customWidth="1"/>
    <col min="4619" max="4621" width="7.6328125" style="1" customWidth="1"/>
    <col min="4622" max="4622" width="7.08984375" style="1" customWidth="1"/>
    <col min="4623" max="4623" width="7.6328125" style="1" customWidth="1"/>
    <col min="4624" max="4624" width="6.54296875" style="1" customWidth="1"/>
    <col min="4625" max="4625" width="7.6328125" style="1" customWidth="1"/>
    <col min="4626" max="4626" width="6.36328125" style="1" customWidth="1"/>
    <col min="4627" max="4627" width="7.6328125" style="1" customWidth="1"/>
    <col min="4628" max="4863" width="8.7265625" style="1"/>
    <col min="4864" max="4864" width="3" style="1" customWidth="1"/>
    <col min="4865" max="4865" width="9.1796875" style="1" customWidth="1"/>
    <col min="4866" max="4866" width="7" style="1" customWidth="1"/>
    <col min="4867" max="4868" width="7.6328125" style="1" customWidth="1"/>
    <col min="4869" max="4869" width="6.1796875" style="1" customWidth="1"/>
    <col min="4870" max="4871" width="7.6328125" style="1" customWidth="1"/>
    <col min="4872" max="4872" width="5.90625" style="1" customWidth="1"/>
    <col min="4873" max="4873" width="6.1796875" style="1" customWidth="1"/>
    <col min="4874" max="4874" width="6.36328125" style="1" customWidth="1"/>
    <col min="4875" max="4877" width="7.6328125" style="1" customWidth="1"/>
    <col min="4878" max="4878" width="7.08984375" style="1" customWidth="1"/>
    <col min="4879" max="4879" width="7.6328125" style="1" customWidth="1"/>
    <col min="4880" max="4880" width="6.54296875" style="1" customWidth="1"/>
    <col min="4881" max="4881" width="7.6328125" style="1" customWidth="1"/>
    <col min="4882" max="4882" width="6.36328125" style="1" customWidth="1"/>
    <col min="4883" max="4883" width="7.6328125" style="1" customWidth="1"/>
    <col min="4884" max="5119" width="8.7265625" style="1"/>
    <col min="5120" max="5120" width="3" style="1" customWidth="1"/>
    <col min="5121" max="5121" width="9.1796875" style="1" customWidth="1"/>
    <col min="5122" max="5122" width="7" style="1" customWidth="1"/>
    <col min="5123" max="5124" width="7.6328125" style="1" customWidth="1"/>
    <col min="5125" max="5125" width="6.1796875" style="1" customWidth="1"/>
    <col min="5126" max="5127" width="7.6328125" style="1" customWidth="1"/>
    <col min="5128" max="5128" width="5.90625" style="1" customWidth="1"/>
    <col min="5129" max="5129" width="6.1796875" style="1" customWidth="1"/>
    <col min="5130" max="5130" width="6.36328125" style="1" customWidth="1"/>
    <col min="5131" max="5133" width="7.6328125" style="1" customWidth="1"/>
    <col min="5134" max="5134" width="7.08984375" style="1" customWidth="1"/>
    <col min="5135" max="5135" width="7.6328125" style="1" customWidth="1"/>
    <col min="5136" max="5136" width="6.54296875" style="1" customWidth="1"/>
    <col min="5137" max="5137" width="7.6328125" style="1" customWidth="1"/>
    <col min="5138" max="5138" width="6.36328125" style="1" customWidth="1"/>
    <col min="5139" max="5139" width="7.6328125" style="1" customWidth="1"/>
    <col min="5140" max="5375" width="8.7265625" style="1"/>
    <col min="5376" max="5376" width="3" style="1" customWidth="1"/>
    <col min="5377" max="5377" width="9.1796875" style="1" customWidth="1"/>
    <col min="5378" max="5378" width="7" style="1" customWidth="1"/>
    <col min="5379" max="5380" width="7.6328125" style="1" customWidth="1"/>
    <col min="5381" max="5381" width="6.1796875" style="1" customWidth="1"/>
    <col min="5382" max="5383" width="7.6328125" style="1" customWidth="1"/>
    <col min="5384" max="5384" width="5.90625" style="1" customWidth="1"/>
    <col min="5385" max="5385" width="6.1796875" style="1" customWidth="1"/>
    <col min="5386" max="5386" width="6.36328125" style="1" customWidth="1"/>
    <col min="5387" max="5389" width="7.6328125" style="1" customWidth="1"/>
    <col min="5390" max="5390" width="7.08984375" style="1" customWidth="1"/>
    <col min="5391" max="5391" width="7.6328125" style="1" customWidth="1"/>
    <col min="5392" max="5392" width="6.54296875" style="1" customWidth="1"/>
    <col min="5393" max="5393" width="7.6328125" style="1" customWidth="1"/>
    <col min="5394" max="5394" width="6.36328125" style="1" customWidth="1"/>
    <col min="5395" max="5395" width="7.6328125" style="1" customWidth="1"/>
    <col min="5396" max="5631" width="8.7265625" style="1"/>
    <col min="5632" max="5632" width="3" style="1" customWidth="1"/>
    <col min="5633" max="5633" width="9.1796875" style="1" customWidth="1"/>
    <col min="5634" max="5634" width="7" style="1" customWidth="1"/>
    <col min="5635" max="5636" width="7.6328125" style="1" customWidth="1"/>
    <col min="5637" max="5637" width="6.1796875" style="1" customWidth="1"/>
    <col min="5638" max="5639" width="7.6328125" style="1" customWidth="1"/>
    <col min="5640" max="5640" width="5.90625" style="1" customWidth="1"/>
    <col min="5641" max="5641" width="6.1796875" style="1" customWidth="1"/>
    <col min="5642" max="5642" width="6.36328125" style="1" customWidth="1"/>
    <col min="5643" max="5645" width="7.6328125" style="1" customWidth="1"/>
    <col min="5646" max="5646" width="7.08984375" style="1" customWidth="1"/>
    <col min="5647" max="5647" width="7.6328125" style="1" customWidth="1"/>
    <col min="5648" max="5648" width="6.54296875" style="1" customWidth="1"/>
    <col min="5649" max="5649" width="7.6328125" style="1" customWidth="1"/>
    <col min="5650" max="5650" width="6.36328125" style="1" customWidth="1"/>
    <col min="5651" max="5651" width="7.6328125" style="1" customWidth="1"/>
    <col min="5652" max="5887" width="8.7265625" style="1"/>
    <col min="5888" max="5888" width="3" style="1" customWidth="1"/>
    <col min="5889" max="5889" width="9.1796875" style="1" customWidth="1"/>
    <col min="5890" max="5890" width="7" style="1" customWidth="1"/>
    <col min="5891" max="5892" width="7.6328125" style="1" customWidth="1"/>
    <col min="5893" max="5893" width="6.1796875" style="1" customWidth="1"/>
    <col min="5894" max="5895" width="7.6328125" style="1" customWidth="1"/>
    <col min="5896" max="5896" width="5.90625" style="1" customWidth="1"/>
    <col min="5897" max="5897" width="6.1796875" style="1" customWidth="1"/>
    <col min="5898" max="5898" width="6.36328125" style="1" customWidth="1"/>
    <col min="5899" max="5901" width="7.6328125" style="1" customWidth="1"/>
    <col min="5902" max="5902" width="7.08984375" style="1" customWidth="1"/>
    <col min="5903" max="5903" width="7.6328125" style="1" customWidth="1"/>
    <col min="5904" max="5904" width="6.54296875" style="1" customWidth="1"/>
    <col min="5905" max="5905" width="7.6328125" style="1" customWidth="1"/>
    <col min="5906" max="5906" width="6.36328125" style="1" customWidth="1"/>
    <col min="5907" max="5907" width="7.6328125" style="1" customWidth="1"/>
    <col min="5908" max="6143" width="8.7265625" style="1"/>
    <col min="6144" max="6144" width="3" style="1" customWidth="1"/>
    <col min="6145" max="6145" width="9.1796875" style="1" customWidth="1"/>
    <col min="6146" max="6146" width="7" style="1" customWidth="1"/>
    <col min="6147" max="6148" width="7.6328125" style="1" customWidth="1"/>
    <col min="6149" max="6149" width="6.1796875" style="1" customWidth="1"/>
    <col min="6150" max="6151" width="7.6328125" style="1" customWidth="1"/>
    <col min="6152" max="6152" width="5.90625" style="1" customWidth="1"/>
    <col min="6153" max="6153" width="6.1796875" style="1" customWidth="1"/>
    <col min="6154" max="6154" width="6.36328125" style="1" customWidth="1"/>
    <col min="6155" max="6157" width="7.6328125" style="1" customWidth="1"/>
    <col min="6158" max="6158" width="7.08984375" style="1" customWidth="1"/>
    <col min="6159" max="6159" width="7.6328125" style="1" customWidth="1"/>
    <col min="6160" max="6160" width="6.54296875" style="1" customWidth="1"/>
    <col min="6161" max="6161" width="7.6328125" style="1" customWidth="1"/>
    <col min="6162" max="6162" width="6.36328125" style="1" customWidth="1"/>
    <col min="6163" max="6163" width="7.6328125" style="1" customWidth="1"/>
    <col min="6164" max="6399" width="8.7265625" style="1"/>
    <col min="6400" max="6400" width="3" style="1" customWidth="1"/>
    <col min="6401" max="6401" width="9.1796875" style="1" customWidth="1"/>
    <col min="6402" max="6402" width="7" style="1" customWidth="1"/>
    <col min="6403" max="6404" width="7.6328125" style="1" customWidth="1"/>
    <col min="6405" max="6405" width="6.1796875" style="1" customWidth="1"/>
    <col min="6406" max="6407" width="7.6328125" style="1" customWidth="1"/>
    <col min="6408" max="6408" width="5.90625" style="1" customWidth="1"/>
    <col min="6409" max="6409" width="6.1796875" style="1" customWidth="1"/>
    <col min="6410" max="6410" width="6.36328125" style="1" customWidth="1"/>
    <col min="6411" max="6413" width="7.6328125" style="1" customWidth="1"/>
    <col min="6414" max="6414" width="7.08984375" style="1" customWidth="1"/>
    <col min="6415" max="6415" width="7.6328125" style="1" customWidth="1"/>
    <col min="6416" max="6416" width="6.54296875" style="1" customWidth="1"/>
    <col min="6417" max="6417" width="7.6328125" style="1" customWidth="1"/>
    <col min="6418" max="6418" width="6.36328125" style="1" customWidth="1"/>
    <col min="6419" max="6419" width="7.6328125" style="1" customWidth="1"/>
    <col min="6420" max="6655" width="8.7265625" style="1"/>
    <col min="6656" max="6656" width="3" style="1" customWidth="1"/>
    <col min="6657" max="6657" width="9.1796875" style="1" customWidth="1"/>
    <col min="6658" max="6658" width="7" style="1" customWidth="1"/>
    <col min="6659" max="6660" width="7.6328125" style="1" customWidth="1"/>
    <col min="6661" max="6661" width="6.1796875" style="1" customWidth="1"/>
    <col min="6662" max="6663" width="7.6328125" style="1" customWidth="1"/>
    <col min="6664" max="6664" width="5.90625" style="1" customWidth="1"/>
    <col min="6665" max="6665" width="6.1796875" style="1" customWidth="1"/>
    <col min="6666" max="6666" width="6.36328125" style="1" customWidth="1"/>
    <col min="6667" max="6669" width="7.6328125" style="1" customWidth="1"/>
    <col min="6670" max="6670" width="7.08984375" style="1" customWidth="1"/>
    <col min="6671" max="6671" width="7.6328125" style="1" customWidth="1"/>
    <col min="6672" max="6672" width="6.54296875" style="1" customWidth="1"/>
    <col min="6673" max="6673" width="7.6328125" style="1" customWidth="1"/>
    <col min="6674" max="6674" width="6.36328125" style="1" customWidth="1"/>
    <col min="6675" max="6675" width="7.6328125" style="1" customWidth="1"/>
    <col min="6676" max="6911" width="8.7265625" style="1"/>
    <col min="6912" max="6912" width="3" style="1" customWidth="1"/>
    <col min="6913" max="6913" width="9.1796875" style="1" customWidth="1"/>
    <col min="6914" max="6914" width="7" style="1" customWidth="1"/>
    <col min="6915" max="6916" width="7.6328125" style="1" customWidth="1"/>
    <col min="6917" max="6917" width="6.1796875" style="1" customWidth="1"/>
    <col min="6918" max="6919" width="7.6328125" style="1" customWidth="1"/>
    <col min="6920" max="6920" width="5.90625" style="1" customWidth="1"/>
    <col min="6921" max="6921" width="6.1796875" style="1" customWidth="1"/>
    <col min="6922" max="6922" width="6.36328125" style="1" customWidth="1"/>
    <col min="6923" max="6925" width="7.6328125" style="1" customWidth="1"/>
    <col min="6926" max="6926" width="7.08984375" style="1" customWidth="1"/>
    <col min="6927" max="6927" width="7.6328125" style="1" customWidth="1"/>
    <col min="6928" max="6928" width="6.54296875" style="1" customWidth="1"/>
    <col min="6929" max="6929" width="7.6328125" style="1" customWidth="1"/>
    <col min="6930" max="6930" width="6.36328125" style="1" customWidth="1"/>
    <col min="6931" max="6931" width="7.6328125" style="1" customWidth="1"/>
    <col min="6932" max="7167" width="8.7265625" style="1"/>
    <col min="7168" max="7168" width="3" style="1" customWidth="1"/>
    <col min="7169" max="7169" width="9.1796875" style="1" customWidth="1"/>
    <col min="7170" max="7170" width="7" style="1" customWidth="1"/>
    <col min="7171" max="7172" width="7.6328125" style="1" customWidth="1"/>
    <col min="7173" max="7173" width="6.1796875" style="1" customWidth="1"/>
    <col min="7174" max="7175" width="7.6328125" style="1" customWidth="1"/>
    <col min="7176" max="7176" width="5.90625" style="1" customWidth="1"/>
    <col min="7177" max="7177" width="6.1796875" style="1" customWidth="1"/>
    <col min="7178" max="7178" width="6.36328125" style="1" customWidth="1"/>
    <col min="7179" max="7181" width="7.6328125" style="1" customWidth="1"/>
    <col min="7182" max="7182" width="7.08984375" style="1" customWidth="1"/>
    <col min="7183" max="7183" width="7.6328125" style="1" customWidth="1"/>
    <col min="7184" max="7184" width="6.54296875" style="1" customWidth="1"/>
    <col min="7185" max="7185" width="7.6328125" style="1" customWidth="1"/>
    <col min="7186" max="7186" width="6.36328125" style="1" customWidth="1"/>
    <col min="7187" max="7187" width="7.6328125" style="1" customWidth="1"/>
    <col min="7188" max="7423" width="8.7265625" style="1"/>
    <col min="7424" max="7424" width="3" style="1" customWidth="1"/>
    <col min="7425" max="7425" width="9.1796875" style="1" customWidth="1"/>
    <col min="7426" max="7426" width="7" style="1" customWidth="1"/>
    <col min="7427" max="7428" width="7.6328125" style="1" customWidth="1"/>
    <col min="7429" max="7429" width="6.1796875" style="1" customWidth="1"/>
    <col min="7430" max="7431" width="7.6328125" style="1" customWidth="1"/>
    <col min="7432" max="7432" width="5.90625" style="1" customWidth="1"/>
    <col min="7433" max="7433" width="6.1796875" style="1" customWidth="1"/>
    <col min="7434" max="7434" width="6.36328125" style="1" customWidth="1"/>
    <col min="7435" max="7437" width="7.6328125" style="1" customWidth="1"/>
    <col min="7438" max="7438" width="7.08984375" style="1" customWidth="1"/>
    <col min="7439" max="7439" width="7.6328125" style="1" customWidth="1"/>
    <col min="7440" max="7440" width="6.54296875" style="1" customWidth="1"/>
    <col min="7441" max="7441" width="7.6328125" style="1" customWidth="1"/>
    <col min="7442" max="7442" width="6.36328125" style="1" customWidth="1"/>
    <col min="7443" max="7443" width="7.6328125" style="1" customWidth="1"/>
    <col min="7444" max="7679" width="8.7265625" style="1"/>
    <col min="7680" max="7680" width="3" style="1" customWidth="1"/>
    <col min="7681" max="7681" width="9.1796875" style="1" customWidth="1"/>
    <col min="7682" max="7682" width="7" style="1" customWidth="1"/>
    <col min="7683" max="7684" width="7.6328125" style="1" customWidth="1"/>
    <col min="7685" max="7685" width="6.1796875" style="1" customWidth="1"/>
    <col min="7686" max="7687" width="7.6328125" style="1" customWidth="1"/>
    <col min="7688" max="7688" width="5.90625" style="1" customWidth="1"/>
    <col min="7689" max="7689" width="6.1796875" style="1" customWidth="1"/>
    <col min="7690" max="7690" width="6.36328125" style="1" customWidth="1"/>
    <col min="7691" max="7693" width="7.6328125" style="1" customWidth="1"/>
    <col min="7694" max="7694" width="7.08984375" style="1" customWidth="1"/>
    <col min="7695" max="7695" width="7.6328125" style="1" customWidth="1"/>
    <col min="7696" max="7696" width="6.54296875" style="1" customWidth="1"/>
    <col min="7697" max="7697" width="7.6328125" style="1" customWidth="1"/>
    <col min="7698" max="7698" width="6.36328125" style="1" customWidth="1"/>
    <col min="7699" max="7699" width="7.6328125" style="1" customWidth="1"/>
    <col min="7700" max="7935" width="8.7265625" style="1"/>
    <col min="7936" max="7936" width="3" style="1" customWidth="1"/>
    <col min="7937" max="7937" width="9.1796875" style="1" customWidth="1"/>
    <col min="7938" max="7938" width="7" style="1" customWidth="1"/>
    <col min="7939" max="7940" width="7.6328125" style="1" customWidth="1"/>
    <col min="7941" max="7941" width="6.1796875" style="1" customWidth="1"/>
    <col min="7942" max="7943" width="7.6328125" style="1" customWidth="1"/>
    <col min="7944" max="7944" width="5.90625" style="1" customWidth="1"/>
    <col min="7945" max="7945" width="6.1796875" style="1" customWidth="1"/>
    <col min="7946" max="7946" width="6.36328125" style="1" customWidth="1"/>
    <col min="7947" max="7949" width="7.6328125" style="1" customWidth="1"/>
    <col min="7950" max="7950" width="7.08984375" style="1" customWidth="1"/>
    <col min="7951" max="7951" width="7.6328125" style="1" customWidth="1"/>
    <col min="7952" max="7952" width="6.54296875" style="1" customWidth="1"/>
    <col min="7953" max="7953" width="7.6328125" style="1" customWidth="1"/>
    <col min="7954" max="7954" width="6.36328125" style="1" customWidth="1"/>
    <col min="7955" max="7955" width="7.6328125" style="1" customWidth="1"/>
    <col min="7956" max="8191" width="8.7265625" style="1"/>
    <col min="8192" max="8192" width="3" style="1" customWidth="1"/>
    <col min="8193" max="8193" width="9.1796875" style="1" customWidth="1"/>
    <col min="8194" max="8194" width="7" style="1" customWidth="1"/>
    <col min="8195" max="8196" width="7.6328125" style="1" customWidth="1"/>
    <col min="8197" max="8197" width="6.1796875" style="1" customWidth="1"/>
    <col min="8198" max="8199" width="7.6328125" style="1" customWidth="1"/>
    <col min="8200" max="8200" width="5.90625" style="1" customWidth="1"/>
    <col min="8201" max="8201" width="6.1796875" style="1" customWidth="1"/>
    <col min="8202" max="8202" width="6.36328125" style="1" customWidth="1"/>
    <col min="8203" max="8205" width="7.6328125" style="1" customWidth="1"/>
    <col min="8206" max="8206" width="7.08984375" style="1" customWidth="1"/>
    <col min="8207" max="8207" width="7.6328125" style="1" customWidth="1"/>
    <col min="8208" max="8208" width="6.54296875" style="1" customWidth="1"/>
    <col min="8209" max="8209" width="7.6328125" style="1" customWidth="1"/>
    <col min="8210" max="8210" width="6.36328125" style="1" customWidth="1"/>
    <col min="8211" max="8211" width="7.6328125" style="1" customWidth="1"/>
    <col min="8212" max="8447" width="8.7265625" style="1"/>
    <col min="8448" max="8448" width="3" style="1" customWidth="1"/>
    <col min="8449" max="8449" width="9.1796875" style="1" customWidth="1"/>
    <col min="8450" max="8450" width="7" style="1" customWidth="1"/>
    <col min="8451" max="8452" width="7.6328125" style="1" customWidth="1"/>
    <col min="8453" max="8453" width="6.1796875" style="1" customWidth="1"/>
    <col min="8454" max="8455" width="7.6328125" style="1" customWidth="1"/>
    <col min="8456" max="8456" width="5.90625" style="1" customWidth="1"/>
    <col min="8457" max="8457" width="6.1796875" style="1" customWidth="1"/>
    <col min="8458" max="8458" width="6.36328125" style="1" customWidth="1"/>
    <col min="8459" max="8461" width="7.6328125" style="1" customWidth="1"/>
    <col min="8462" max="8462" width="7.08984375" style="1" customWidth="1"/>
    <col min="8463" max="8463" width="7.6328125" style="1" customWidth="1"/>
    <col min="8464" max="8464" width="6.54296875" style="1" customWidth="1"/>
    <col min="8465" max="8465" width="7.6328125" style="1" customWidth="1"/>
    <col min="8466" max="8466" width="6.36328125" style="1" customWidth="1"/>
    <col min="8467" max="8467" width="7.6328125" style="1" customWidth="1"/>
    <col min="8468" max="8703" width="8.7265625" style="1"/>
    <col min="8704" max="8704" width="3" style="1" customWidth="1"/>
    <col min="8705" max="8705" width="9.1796875" style="1" customWidth="1"/>
    <col min="8706" max="8706" width="7" style="1" customWidth="1"/>
    <col min="8707" max="8708" width="7.6328125" style="1" customWidth="1"/>
    <col min="8709" max="8709" width="6.1796875" style="1" customWidth="1"/>
    <col min="8710" max="8711" width="7.6328125" style="1" customWidth="1"/>
    <col min="8712" max="8712" width="5.90625" style="1" customWidth="1"/>
    <col min="8713" max="8713" width="6.1796875" style="1" customWidth="1"/>
    <col min="8714" max="8714" width="6.36328125" style="1" customWidth="1"/>
    <col min="8715" max="8717" width="7.6328125" style="1" customWidth="1"/>
    <col min="8718" max="8718" width="7.08984375" style="1" customWidth="1"/>
    <col min="8719" max="8719" width="7.6328125" style="1" customWidth="1"/>
    <col min="8720" max="8720" width="6.54296875" style="1" customWidth="1"/>
    <col min="8721" max="8721" width="7.6328125" style="1" customWidth="1"/>
    <col min="8722" max="8722" width="6.36328125" style="1" customWidth="1"/>
    <col min="8723" max="8723" width="7.6328125" style="1" customWidth="1"/>
    <col min="8724" max="8959" width="8.7265625" style="1"/>
    <col min="8960" max="8960" width="3" style="1" customWidth="1"/>
    <col min="8961" max="8961" width="9.1796875" style="1" customWidth="1"/>
    <col min="8962" max="8962" width="7" style="1" customWidth="1"/>
    <col min="8963" max="8964" width="7.6328125" style="1" customWidth="1"/>
    <col min="8965" max="8965" width="6.1796875" style="1" customWidth="1"/>
    <col min="8966" max="8967" width="7.6328125" style="1" customWidth="1"/>
    <col min="8968" max="8968" width="5.90625" style="1" customWidth="1"/>
    <col min="8969" max="8969" width="6.1796875" style="1" customWidth="1"/>
    <col min="8970" max="8970" width="6.36328125" style="1" customWidth="1"/>
    <col min="8971" max="8973" width="7.6328125" style="1" customWidth="1"/>
    <col min="8974" max="8974" width="7.08984375" style="1" customWidth="1"/>
    <col min="8975" max="8975" width="7.6328125" style="1" customWidth="1"/>
    <col min="8976" max="8976" width="6.54296875" style="1" customWidth="1"/>
    <col min="8977" max="8977" width="7.6328125" style="1" customWidth="1"/>
    <col min="8978" max="8978" width="6.36328125" style="1" customWidth="1"/>
    <col min="8979" max="8979" width="7.6328125" style="1" customWidth="1"/>
    <col min="8980" max="9215" width="8.7265625" style="1"/>
    <col min="9216" max="9216" width="3" style="1" customWidth="1"/>
    <col min="9217" max="9217" width="9.1796875" style="1" customWidth="1"/>
    <col min="9218" max="9218" width="7" style="1" customWidth="1"/>
    <col min="9219" max="9220" width="7.6328125" style="1" customWidth="1"/>
    <col min="9221" max="9221" width="6.1796875" style="1" customWidth="1"/>
    <col min="9222" max="9223" width="7.6328125" style="1" customWidth="1"/>
    <col min="9224" max="9224" width="5.90625" style="1" customWidth="1"/>
    <col min="9225" max="9225" width="6.1796875" style="1" customWidth="1"/>
    <col min="9226" max="9226" width="6.36328125" style="1" customWidth="1"/>
    <col min="9227" max="9229" width="7.6328125" style="1" customWidth="1"/>
    <col min="9230" max="9230" width="7.08984375" style="1" customWidth="1"/>
    <col min="9231" max="9231" width="7.6328125" style="1" customWidth="1"/>
    <col min="9232" max="9232" width="6.54296875" style="1" customWidth="1"/>
    <col min="9233" max="9233" width="7.6328125" style="1" customWidth="1"/>
    <col min="9234" max="9234" width="6.36328125" style="1" customWidth="1"/>
    <col min="9235" max="9235" width="7.6328125" style="1" customWidth="1"/>
    <col min="9236" max="9471" width="8.7265625" style="1"/>
    <col min="9472" max="9472" width="3" style="1" customWidth="1"/>
    <col min="9473" max="9473" width="9.1796875" style="1" customWidth="1"/>
    <col min="9474" max="9474" width="7" style="1" customWidth="1"/>
    <col min="9475" max="9476" width="7.6328125" style="1" customWidth="1"/>
    <col min="9477" max="9477" width="6.1796875" style="1" customWidth="1"/>
    <col min="9478" max="9479" width="7.6328125" style="1" customWidth="1"/>
    <col min="9480" max="9480" width="5.90625" style="1" customWidth="1"/>
    <col min="9481" max="9481" width="6.1796875" style="1" customWidth="1"/>
    <col min="9482" max="9482" width="6.36328125" style="1" customWidth="1"/>
    <col min="9483" max="9485" width="7.6328125" style="1" customWidth="1"/>
    <col min="9486" max="9486" width="7.08984375" style="1" customWidth="1"/>
    <col min="9487" max="9487" width="7.6328125" style="1" customWidth="1"/>
    <col min="9488" max="9488" width="6.54296875" style="1" customWidth="1"/>
    <col min="9489" max="9489" width="7.6328125" style="1" customWidth="1"/>
    <col min="9490" max="9490" width="6.36328125" style="1" customWidth="1"/>
    <col min="9491" max="9491" width="7.6328125" style="1" customWidth="1"/>
    <col min="9492" max="9727" width="8.7265625" style="1"/>
    <col min="9728" max="9728" width="3" style="1" customWidth="1"/>
    <col min="9729" max="9729" width="9.1796875" style="1" customWidth="1"/>
    <col min="9730" max="9730" width="7" style="1" customWidth="1"/>
    <col min="9731" max="9732" width="7.6328125" style="1" customWidth="1"/>
    <col min="9733" max="9733" width="6.1796875" style="1" customWidth="1"/>
    <col min="9734" max="9735" width="7.6328125" style="1" customWidth="1"/>
    <col min="9736" max="9736" width="5.90625" style="1" customWidth="1"/>
    <col min="9737" max="9737" width="6.1796875" style="1" customWidth="1"/>
    <col min="9738" max="9738" width="6.36328125" style="1" customWidth="1"/>
    <col min="9739" max="9741" width="7.6328125" style="1" customWidth="1"/>
    <col min="9742" max="9742" width="7.08984375" style="1" customWidth="1"/>
    <col min="9743" max="9743" width="7.6328125" style="1" customWidth="1"/>
    <col min="9744" max="9744" width="6.54296875" style="1" customWidth="1"/>
    <col min="9745" max="9745" width="7.6328125" style="1" customWidth="1"/>
    <col min="9746" max="9746" width="6.36328125" style="1" customWidth="1"/>
    <col min="9747" max="9747" width="7.6328125" style="1" customWidth="1"/>
    <col min="9748" max="9983" width="8.7265625" style="1"/>
    <col min="9984" max="9984" width="3" style="1" customWidth="1"/>
    <col min="9985" max="9985" width="9.1796875" style="1" customWidth="1"/>
    <col min="9986" max="9986" width="7" style="1" customWidth="1"/>
    <col min="9987" max="9988" width="7.6328125" style="1" customWidth="1"/>
    <col min="9989" max="9989" width="6.1796875" style="1" customWidth="1"/>
    <col min="9990" max="9991" width="7.6328125" style="1" customWidth="1"/>
    <col min="9992" max="9992" width="5.90625" style="1" customWidth="1"/>
    <col min="9993" max="9993" width="6.1796875" style="1" customWidth="1"/>
    <col min="9994" max="9994" width="6.36328125" style="1" customWidth="1"/>
    <col min="9995" max="9997" width="7.6328125" style="1" customWidth="1"/>
    <col min="9998" max="9998" width="7.08984375" style="1" customWidth="1"/>
    <col min="9999" max="9999" width="7.6328125" style="1" customWidth="1"/>
    <col min="10000" max="10000" width="6.54296875" style="1" customWidth="1"/>
    <col min="10001" max="10001" width="7.6328125" style="1" customWidth="1"/>
    <col min="10002" max="10002" width="6.36328125" style="1" customWidth="1"/>
    <col min="10003" max="10003" width="7.6328125" style="1" customWidth="1"/>
    <col min="10004" max="10239" width="8.7265625" style="1"/>
    <col min="10240" max="10240" width="3" style="1" customWidth="1"/>
    <col min="10241" max="10241" width="9.1796875" style="1" customWidth="1"/>
    <col min="10242" max="10242" width="7" style="1" customWidth="1"/>
    <col min="10243" max="10244" width="7.6328125" style="1" customWidth="1"/>
    <col min="10245" max="10245" width="6.1796875" style="1" customWidth="1"/>
    <col min="10246" max="10247" width="7.6328125" style="1" customWidth="1"/>
    <col min="10248" max="10248" width="5.90625" style="1" customWidth="1"/>
    <col min="10249" max="10249" width="6.1796875" style="1" customWidth="1"/>
    <col min="10250" max="10250" width="6.36328125" style="1" customWidth="1"/>
    <col min="10251" max="10253" width="7.6328125" style="1" customWidth="1"/>
    <col min="10254" max="10254" width="7.08984375" style="1" customWidth="1"/>
    <col min="10255" max="10255" width="7.6328125" style="1" customWidth="1"/>
    <col min="10256" max="10256" width="6.54296875" style="1" customWidth="1"/>
    <col min="10257" max="10257" width="7.6328125" style="1" customWidth="1"/>
    <col min="10258" max="10258" width="6.36328125" style="1" customWidth="1"/>
    <col min="10259" max="10259" width="7.6328125" style="1" customWidth="1"/>
    <col min="10260" max="10495" width="8.7265625" style="1"/>
    <col min="10496" max="10496" width="3" style="1" customWidth="1"/>
    <col min="10497" max="10497" width="9.1796875" style="1" customWidth="1"/>
    <col min="10498" max="10498" width="7" style="1" customWidth="1"/>
    <col min="10499" max="10500" width="7.6328125" style="1" customWidth="1"/>
    <col min="10501" max="10501" width="6.1796875" style="1" customWidth="1"/>
    <col min="10502" max="10503" width="7.6328125" style="1" customWidth="1"/>
    <col min="10504" max="10504" width="5.90625" style="1" customWidth="1"/>
    <col min="10505" max="10505" width="6.1796875" style="1" customWidth="1"/>
    <col min="10506" max="10506" width="6.36328125" style="1" customWidth="1"/>
    <col min="10507" max="10509" width="7.6328125" style="1" customWidth="1"/>
    <col min="10510" max="10510" width="7.08984375" style="1" customWidth="1"/>
    <col min="10511" max="10511" width="7.6328125" style="1" customWidth="1"/>
    <col min="10512" max="10512" width="6.54296875" style="1" customWidth="1"/>
    <col min="10513" max="10513" width="7.6328125" style="1" customWidth="1"/>
    <col min="10514" max="10514" width="6.36328125" style="1" customWidth="1"/>
    <col min="10515" max="10515" width="7.6328125" style="1" customWidth="1"/>
    <col min="10516" max="10751" width="8.7265625" style="1"/>
    <col min="10752" max="10752" width="3" style="1" customWidth="1"/>
    <col min="10753" max="10753" width="9.1796875" style="1" customWidth="1"/>
    <col min="10754" max="10754" width="7" style="1" customWidth="1"/>
    <col min="10755" max="10756" width="7.6328125" style="1" customWidth="1"/>
    <col min="10757" max="10757" width="6.1796875" style="1" customWidth="1"/>
    <col min="10758" max="10759" width="7.6328125" style="1" customWidth="1"/>
    <col min="10760" max="10760" width="5.90625" style="1" customWidth="1"/>
    <col min="10761" max="10761" width="6.1796875" style="1" customWidth="1"/>
    <col min="10762" max="10762" width="6.36328125" style="1" customWidth="1"/>
    <col min="10763" max="10765" width="7.6328125" style="1" customWidth="1"/>
    <col min="10766" max="10766" width="7.08984375" style="1" customWidth="1"/>
    <col min="10767" max="10767" width="7.6328125" style="1" customWidth="1"/>
    <col min="10768" max="10768" width="6.54296875" style="1" customWidth="1"/>
    <col min="10769" max="10769" width="7.6328125" style="1" customWidth="1"/>
    <col min="10770" max="10770" width="6.36328125" style="1" customWidth="1"/>
    <col min="10771" max="10771" width="7.6328125" style="1" customWidth="1"/>
    <col min="10772" max="11007" width="8.7265625" style="1"/>
    <col min="11008" max="11008" width="3" style="1" customWidth="1"/>
    <col min="11009" max="11009" width="9.1796875" style="1" customWidth="1"/>
    <col min="11010" max="11010" width="7" style="1" customWidth="1"/>
    <col min="11011" max="11012" width="7.6328125" style="1" customWidth="1"/>
    <col min="11013" max="11013" width="6.1796875" style="1" customWidth="1"/>
    <col min="11014" max="11015" width="7.6328125" style="1" customWidth="1"/>
    <col min="11016" max="11016" width="5.90625" style="1" customWidth="1"/>
    <col min="11017" max="11017" width="6.1796875" style="1" customWidth="1"/>
    <col min="11018" max="11018" width="6.36328125" style="1" customWidth="1"/>
    <col min="11019" max="11021" width="7.6328125" style="1" customWidth="1"/>
    <col min="11022" max="11022" width="7.08984375" style="1" customWidth="1"/>
    <col min="11023" max="11023" width="7.6328125" style="1" customWidth="1"/>
    <col min="11024" max="11024" width="6.54296875" style="1" customWidth="1"/>
    <col min="11025" max="11025" width="7.6328125" style="1" customWidth="1"/>
    <col min="11026" max="11026" width="6.36328125" style="1" customWidth="1"/>
    <col min="11027" max="11027" width="7.6328125" style="1" customWidth="1"/>
    <col min="11028" max="11263" width="8.7265625" style="1"/>
    <col min="11264" max="11264" width="3" style="1" customWidth="1"/>
    <col min="11265" max="11265" width="9.1796875" style="1" customWidth="1"/>
    <col min="11266" max="11266" width="7" style="1" customWidth="1"/>
    <col min="11267" max="11268" width="7.6328125" style="1" customWidth="1"/>
    <col min="11269" max="11269" width="6.1796875" style="1" customWidth="1"/>
    <col min="11270" max="11271" width="7.6328125" style="1" customWidth="1"/>
    <col min="11272" max="11272" width="5.90625" style="1" customWidth="1"/>
    <col min="11273" max="11273" width="6.1796875" style="1" customWidth="1"/>
    <col min="11274" max="11274" width="6.36328125" style="1" customWidth="1"/>
    <col min="11275" max="11277" width="7.6328125" style="1" customWidth="1"/>
    <col min="11278" max="11278" width="7.08984375" style="1" customWidth="1"/>
    <col min="11279" max="11279" width="7.6328125" style="1" customWidth="1"/>
    <col min="11280" max="11280" width="6.54296875" style="1" customWidth="1"/>
    <col min="11281" max="11281" width="7.6328125" style="1" customWidth="1"/>
    <col min="11282" max="11282" width="6.36328125" style="1" customWidth="1"/>
    <col min="11283" max="11283" width="7.6328125" style="1" customWidth="1"/>
    <col min="11284" max="11519" width="8.7265625" style="1"/>
    <col min="11520" max="11520" width="3" style="1" customWidth="1"/>
    <col min="11521" max="11521" width="9.1796875" style="1" customWidth="1"/>
    <col min="11522" max="11522" width="7" style="1" customWidth="1"/>
    <col min="11523" max="11524" width="7.6328125" style="1" customWidth="1"/>
    <col min="11525" max="11525" width="6.1796875" style="1" customWidth="1"/>
    <col min="11526" max="11527" width="7.6328125" style="1" customWidth="1"/>
    <col min="11528" max="11528" width="5.90625" style="1" customWidth="1"/>
    <col min="11529" max="11529" width="6.1796875" style="1" customWidth="1"/>
    <col min="11530" max="11530" width="6.36328125" style="1" customWidth="1"/>
    <col min="11531" max="11533" width="7.6328125" style="1" customWidth="1"/>
    <col min="11534" max="11534" width="7.08984375" style="1" customWidth="1"/>
    <col min="11535" max="11535" width="7.6328125" style="1" customWidth="1"/>
    <col min="11536" max="11536" width="6.54296875" style="1" customWidth="1"/>
    <col min="11537" max="11537" width="7.6328125" style="1" customWidth="1"/>
    <col min="11538" max="11538" width="6.36328125" style="1" customWidth="1"/>
    <col min="11539" max="11539" width="7.6328125" style="1" customWidth="1"/>
    <col min="11540" max="11775" width="8.7265625" style="1"/>
    <col min="11776" max="11776" width="3" style="1" customWidth="1"/>
    <col min="11777" max="11777" width="9.1796875" style="1" customWidth="1"/>
    <col min="11778" max="11778" width="7" style="1" customWidth="1"/>
    <col min="11779" max="11780" width="7.6328125" style="1" customWidth="1"/>
    <col min="11781" max="11781" width="6.1796875" style="1" customWidth="1"/>
    <col min="11782" max="11783" width="7.6328125" style="1" customWidth="1"/>
    <col min="11784" max="11784" width="5.90625" style="1" customWidth="1"/>
    <col min="11785" max="11785" width="6.1796875" style="1" customWidth="1"/>
    <col min="11786" max="11786" width="6.36328125" style="1" customWidth="1"/>
    <col min="11787" max="11789" width="7.6328125" style="1" customWidth="1"/>
    <col min="11790" max="11790" width="7.08984375" style="1" customWidth="1"/>
    <col min="11791" max="11791" width="7.6328125" style="1" customWidth="1"/>
    <col min="11792" max="11792" width="6.54296875" style="1" customWidth="1"/>
    <col min="11793" max="11793" width="7.6328125" style="1" customWidth="1"/>
    <col min="11794" max="11794" width="6.36328125" style="1" customWidth="1"/>
    <col min="11795" max="11795" width="7.6328125" style="1" customWidth="1"/>
    <col min="11796" max="12031" width="8.7265625" style="1"/>
    <col min="12032" max="12032" width="3" style="1" customWidth="1"/>
    <col min="12033" max="12033" width="9.1796875" style="1" customWidth="1"/>
    <col min="12034" max="12034" width="7" style="1" customWidth="1"/>
    <col min="12035" max="12036" width="7.6328125" style="1" customWidth="1"/>
    <col min="12037" max="12037" width="6.1796875" style="1" customWidth="1"/>
    <col min="12038" max="12039" width="7.6328125" style="1" customWidth="1"/>
    <col min="12040" max="12040" width="5.90625" style="1" customWidth="1"/>
    <col min="12041" max="12041" width="6.1796875" style="1" customWidth="1"/>
    <col min="12042" max="12042" width="6.36328125" style="1" customWidth="1"/>
    <col min="12043" max="12045" width="7.6328125" style="1" customWidth="1"/>
    <col min="12046" max="12046" width="7.08984375" style="1" customWidth="1"/>
    <col min="12047" max="12047" width="7.6328125" style="1" customWidth="1"/>
    <col min="12048" max="12048" width="6.54296875" style="1" customWidth="1"/>
    <col min="12049" max="12049" width="7.6328125" style="1" customWidth="1"/>
    <col min="12050" max="12050" width="6.36328125" style="1" customWidth="1"/>
    <col min="12051" max="12051" width="7.6328125" style="1" customWidth="1"/>
    <col min="12052" max="12287" width="8.7265625" style="1"/>
    <col min="12288" max="12288" width="3" style="1" customWidth="1"/>
    <col min="12289" max="12289" width="9.1796875" style="1" customWidth="1"/>
    <col min="12290" max="12290" width="7" style="1" customWidth="1"/>
    <col min="12291" max="12292" width="7.6328125" style="1" customWidth="1"/>
    <col min="12293" max="12293" width="6.1796875" style="1" customWidth="1"/>
    <col min="12294" max="12295" width="7.6328125" style="1" customWidth="1"/>
    <col min="12296" max="12296" width="5.90625" style="1" customWidth="1"/>
    <col min="12297" max="12297" width="6.1796875" style="1" customWidth="1"/>
    <col min="12298" max="12298" width="6.36328125" style="1" customWidth="1"/>
    <col min="12299" max="12301" width="7.6328125" style="1" customWidth="1"/>
    <col min="12302" max="12302" width="7.08984375" style="1" customWidth="1"/>
    <col min="12303" max="12303" width="7.6328125" style="1" customWidth="1"/>
    <col min="12304" max="12304" width="6.54296875" style="1" customWidth="1"/>
    <col min="12305" max="12305" width="7.6328125" style="1" customWidth="1"/>
    <col min="12306" max="12306" width="6.36328125" style="1" customWidth="1"/>
    <col min="12307" max="12307" width="7.6328125" style="1" customWidth="1"/>
    <col min="12308" max="12543" width="8.7265625" style="1"/>
    <col min="12544" max="12544" width="3" style="1" customWidth="1"/>
    <col min="12545" max="12545" width="9.1796875" style="1" customWidth="1"/>
    <col min="12546" max="12546" width="7" style="1" customWidth="1"/>
    <col min="12547" max="12548" width="7.6328125" style="1" customWidth="1"/>
    <col min="12549" max="12549" width="6.1796875" style="1" customWidth="1"/>
    <col min="12550" max="12551" width="7.6328125" style="1" customWidth="1"/>
    <col min="12552" max="12552" width="5.90625" style="1" customWidth="1"/>
    <col min="12553" max="12553" width="6.1796875" style="1" customWidth="1"/>
    <col min="12554" max="12554" width="6.36328125" style="1" customWidth="1"/>
    <col min="12555" max="12557" width="7.6328125" style="1" customWidth="1"/>
    <col min="12558" max="12558" width="7.08984375" style="1" customWidth="1"/>
    <col min="12559" max="12559" width="7.6328125" style="1" customWidth="1"/>
    <col min="12560" max="12560" width="6.54296875" style="1" customWidth="1"/>
    <col min="12561" max="12561" width="7.6328125" style="1" customWidth="1"/>
    <col min="12562" max="12562" width="6.36328125" style="1" customWidth="1"/>
    <col min="12563" max="12563" width="7.6328125" style="1" customWidth="1"/>
    <col min="12564" max="12799" width="8.7265625" style="1"/>
    <col min="12800" max="12800" width="3" style="1" customWidth="1"/>
    <col min="12801" max="12801" width="9.1796875" style="1" customWidth="1"/>
    <col min="12802" max="12802" width="7" style="1" customWidth="1"/>
    <col min="12803" max="12804" width="7.6328125" style="1" customWidth="1"/>
    <col min="12805" max="12805" width="6.1796875" style="1" customWidth="1"/>
    <col min="12806" max="12807" width="7.6328125" style="1" customWidth="1"/>
    <col min="12808" max="12808" width="5.90625" style="1" customWidth="1"/>
    <col min="12809" max="12809" width="6.1796875" style="1" customWidth="1"/>
    <col min="12810" max="12810" width="6.36328125" style="1" customWidth="1"/>
    <col min="12811" max="12813" width="7.6328125" style="1" customWidth="1"/>
    <col min="12814" max="12814" width="7.08984375" style="1" customWidth="1"/>
    <col min="12815" max="12815" width="7.6328125" style="1" customWidth="1"/>
    <col min="12816" max="12816" width="6.54296875" style="1" customWidth="1"/>
    <col min="12817" max="12817" width="7.6328125" style="1" customWidth="1"/>
    <col min="12818" max="12818" width="6.36328125" style="1" customWidth="1"/>
    <col min="12819" max="12819" width="7.6328125" style="1" customWidth="1"/>
    <col min="12820" max="13055" width="8.7265625" style="1"/>
    <col min="13056" max="13056" width="3" style="1" customWidth="1"/>
    <col min="13057" max="13057" width="9.1796875" style="1" customWidth="1"/>
    <col min="13058" max="13058" width="7" style="1" customWidth="1"/>
    <col min="13059" max="13060" width="7.6328125" style="1" customWidth="1"/>
    <col min="13061" max="13061" width="6.1796875" style="1" customWidth="1"/>
    <col min="13062" max="13063" width="7.6328125" style="1" customWidth="1"/>
    <col min="13064" max="13064" width="5.90625" style="1" customWidth="1"/>
    <col min="13065" max="13065" width="6.1796875" style="1" customWidth="1"/>
    <col min="13066" max="13066" width="6.36328125" style="1" customWidth="1"/>
    <col min="13067" max="13069" width="7.6328125" style="1" customWidth="1"/>
    <col min="13070" max="13070" width="7.08984375" style="1" customWidth="1"/>
    <col min="13071" max="13071" width="7.6328125" style="1" customWidth="1"/>
    <col min="13072" max="13072" width="6.54296875" style="1" customWidth="1"/>
    <col min="13073" max="13073" width="7.6328125" style="1" customWidth="1"/>
    <col min="13074" max="13074" width="6.36328125" style="1" customWidth="1"/>
    <col min="13075" max="13075" width="7.6328125" style="1" customWidth="1"/>
    <col min="13076" max="13311" width="8.7265625" style="1"/>
    <col min="13312" max="13312" width="3" style="1" customWidth="1"/>
    <col min="13313" max="13313" width="9.1796875" style="1" customWidth="1"/>
    <col min="13314" max="13314" width="7" style="1" customWidth="1"/>
    <col min="13315" max="13316" width="7.6328125" style="1" customWidth="1"/>
    <col min="13317" max="13317" width="6.1796875" style="1" customWidth="1"/>
    <col min="13318" max="13319" width="7.6328125" style="1" customWidth="1"/>
    <col min="13320" max="13320" width="5.90625" style="1" customWidth="1"/>
    <col min="13321" max="13321" width="6.1796875" style="1" customWidth="1"/>
    <col min="13322" max="13322" width="6.36328125" style="1" customWidth="1"/>
    <col min="13323" max="13325" width="7.6328125" style="1" customWidth="1"/>
    <col min="13326" max="13326" width="7.08984375" style="1" customWidth="1"/>
    <col min="13327" max="13327" width="7.6328125" style="1" customWidth="1"/>
    <col min="13328" max="13328" width="6.54296875" style="1" customWidth="1"/>
    <col min="13329" max="13329" width="7.6328125" style="1" customWidth="1"/>
    <col min="13330" max="13330" width="6.36328125" style="1" customWidth="1"/>
    <col min="13331" max="13331" width="7.6328125" style="1" customWidth="1"/>
    <col min="13332" max="13567" width="8.7265625" style="1"/>
    <col min="13568" max="13568" width="3" style="1" customWidth="1"/>
    <col min="13569" max="13569" width="9.1796875" style="1" customWidth="1"/>
    <col min="13570" max="13570" width="7" style="1" customWidth="1"/>
    <col min="13571" max="13572" width="7.6328125" style="1" customWidth="1"/>
    <col min="13573" max="13573" width="6.1796875" style="1" customWidth="1"/>
    <col min="13574" max="13575" width="7.6328125" style="1" customWidth="1"/>
    <col min="13576" max="13576" width="5.90625" style="1" customWidth="1"/>
    <col min="13577" max="13577" width="6.1796875" style="1" customWidth="1"/>
    <col min="13578" max="13578" width="6.36328125" style="1" customWidth="1"/>
    <col min="13579" max="13581" width="7.6328125" style="1" customWidth="1"/>
    <col min="13582" max="13582" width="7.08984375" style="1" customWidth="1"/>
    <col min="13583" max="13583" width="7.6328125" style="1" customWidth="1"/>
    <col min="13584" max="13584" width="6.54296875" style="1" customWidth="1"/>
    <col min="13585" max="13585" width="7.6328125" style="1" customWidth="1"/>
    <col min="13586" max="13586" width="6.36328125" style="1" customWidth="1"/>
    <col min="13587" max="13587" width="7.6328125" style="1" customWidth="1"/>
    <col min="13588" max="13823" width="8.7265625" style="1"/>
    <col min="13824" max="13824" width="3" style="1" customWidth="1"/>
    <col min="13825" max="13825" width="9.1796875" style="1" customWidth="1"/>
    <col min="13826" max="13826" width="7" style="1" customWidth="1"/>
    <col min="13827" max="13828" width="7.6328125" style="1" customWidth="1"/>
    <col min="13829" max="13829" width="6.1796875" style="1" customWidth="1"/>
    <col min="13830" max="13831" width="7.6328125" style="1" customWidth="1"/>
    <col min="13832" max="13832" width="5.90625" style="1" customWidth="1"/>
    <col min="13833" max="13833" width="6.1796875" style="1" customWidth="1"/>
    <col min="13834" max="13834" width="6.36328125" style="1" customWidth="1"/>
    <col min="13835" max="13837" width="7.6328125" style="1" customWidth="1"/>
    <col min="13838" max="13838" width="7.08984375" style="1" customWidth="1"/>
    <col min="13839" max="13839" width="7.6328125" style="1" customWidth="1"/>
    <col min="13840" max="13840" width="6.54296875" style="1" customWidth="1"/>
    <col min="13841" max="13841" width="7.6328125" style="1" customWidth="1"/>
    <col min="13842" max="13842" width="6.36328125" style="1" customWidth="1"/>
    <col min="13843" max="13843" width="7.6328125" style="1" customWidth="1"/>
    <col min="13844" max="14079" width="8.7265625" style="1"/>
    <col min="14080" max="14080" width="3" style="1" customWidth="1"/>
    <col min="14081" max="14081" width="9.1796875" style="1" customWidth="1"/>
    <col min="14082" max="14082" width="7" style="1" customWidth="1"/>
    <col min="14083" max="14084" width="7.6328125" style="1" customWidth="1"/>
    <col min="14085" max="14085" width="6.1796875" style="1" customWidth="1"/>
    <col min="14086" max="14087" width="7.6328125" style="1" customWidth="1"/>
    <col min="14088" max="14088" width="5.90625" style="1" customWidth="1"/>
    <col min="14089" max="14089" width="6.1796875" style="1" customWidth="1"/>
    <col min="14090" max="14090" width="6.36328125" style="1" customWidth="1"/>
    <col min="14091" max="14093" width="7.6328125" style="1" customWidth="1"/>
    <col min="14094" max="14094" width="7.08984375" style="1" customWidth="1"/>
    <col min="14095" max="14095" width="7.6328125" style="1" customWidth="1"/>
    <col min="14096" max="14096" width="6.54296875" style="1" customWidth="1"/>
    <col min="14097" max="14097" width="7.6328125" style="1" customWidth="1"/>
    <col min="14098" max="14098" width="6.36328125" style="1" customWidth="1"/>
    <col min="14099" max="14099" width="7.6328125" style="1" customWidth="1"/>
    <col min="14100" max="14335" width="8.7265625" style="1"/>
    <col min="14336" max="14336" width="3" style="1" customWidth="1"/>
    <col min="14337" max="14337" width="9.1796875" style="1" customWidth="1"/>
    <col min="14338" max="14338" width="7" style="1" customWidth="1"/>
    <col min="14339" max="14340" width="7.6328125" style="1" customWidth="1"/>
    <col min="14341" max="14341" width="6.1796875" style="1" customWidth="1"/>
    <col min="14342" max="14343" width="7.6328125" style="1" customWidth="1"/>
    <col min="14344" max="14344" width="5.90625" style="1" customWidth="1"/>
    <col min="14345" max="14345" width="6.1796875" style="1" customWidth="1"/>
    <col min="14346" max="14346" width="6.36328125" style="1" customWidth="1"/>
    <col min="14347" max="14349" width="7.6328125" style="1" customWidth="1"/>
    <col min="14350" max="14350" width="7.08984375" style="1" customWidth="1"/>
    <col min="14351" max="14351" width="7.6328125" style="1" customWidth="1"/>
    <col min="14352" max="14352" width="6.54296875" style="1" customWidth="1"/>
    <col min="14353" max="14353" width="7.6328125" style="1" customWidth="1"/>
    <col min="14354" max="14354" width="6.36328125" style="1" customWidth="1"/>
    <col min="14355" max="14355" width="7.6328125" style="1" customWidth="1"/>
    <col min="14356" max="14591" width="8.7265625" style="1"/>
    <col min="14592" max="14592" width="3" style="1" customWidth="1"/>
    <col min="14593" max="14593" width="9.1796875" style="1" customWidth="1"/>
    <col min="14594" max="14594" width="7" style="1" customWidth="1"/>
    <col min="14595" max="14596" width="7.6328125" style="1" customWidth="1"/>
    <col min="14597" max="14597" width="6.1796875" style="1" customWidth="1"/>
    <col min="14598" max="14599" width="7.6328125" style="1" customWidth="1"/>
    <col min="14600" max="14600" width="5.90625" style="1" customWidth="1"/>
    <col min="14601" max="14601" width="6.1796875" style="1" customWidth="1"/>
    <col min="14602" max="14602" width="6.36328125" style="1" customWidth="1"/>
    <col min="14603" max="14605" width="7.6328125" style="1" customWidth="1"/>
    <col min="14606" max="14606" width="7.08984375" style="1" customWidth="1"/>
    <col min="14607" max="14607" width="7.6328125" style="1" customWidth="1"/>
    <col min="14608" max="14608" width="6.54296875" style="1" customWidth="1"/>
    <col min="14609" max="14609" width="7.6328125" style="1" customWidth="1"/>
    <col min="14610" max="14610" width="6.36328125" style="1" customWidth="1"/>
    <col min="14611" max="14611" width="7.6328125" style="1" customWidth="1"/>
    <col min="14612" max="14847" width="8.7265625" style="1"/>
    <col min="14848" max="14848" width="3" style="1" customWidth="1"/>
    <col min="14849" max="14849" width="9.1796875" style="1" customWidth="1"/>
    <col min="14850" max="14850" width="7" style="1" customWidth="1"/>
    <col min="14851" max="14852" width="7.6328125" style="1" customWidth="1"/>
    <col min="14853" max="14853" width="6.1796875" style="1" customWidth="1"/>
    <col min="14854" max="14855" width="7.6328125" style="1" customWidth="1"/>
    <col min="14856" max="14856" width="5.90625" style="1" customWidth="1"/>
    <col min="14857" max="14857" width="6.1796875" style="1" customWidth="1"/>
    <col min="14858" max="14858" width="6.36328125" style="1" customWidth="1"/>
    <col min="14859" max="14861" width="7.6328125" style="1" customWidth="1"/>
    <col min="14862" max="14862" width="7.08984375" style="1" customWidth="1"/>
    <col min="14863" max="14863" width="7.6328125" style="1" customWidth="1"/>
    <col min="14864" max="14864" width="6.54296875" style="1" customWidth="1"/>
    <col min="14865" max="14865" width="7.6328125" style="1" customWidth="1"/>
    <col min="14866" max="14866" width="6.36328125" style="1" customWidth="1"/>
    <col min="14867" max="14867" width="7.6328125" style="1" customWidth="1"/>
    <col min="14868" max="15103" width="8.7265625" style="1"/>
    <col min="15104" max="15104" width="3" style="1" customWidth="1"/>
    <col min="15105" max="15105" width="9.1796875" style="1" customWidth="1"/>
    <col min="15106" max="15106" width="7" style="1" customWidth="1"/>
    <col min="15107" max="15108" width="7.6328125" style="1" customWidth="1"/>
    <col min="15109" max="15109" width="6.1796875" style="1" customWidth="1"/>
    <col min="15110" max="15111" width="7.6328125" style="1" customWidth="1"/>
    <col min="15112" max="15112" width="5.90625" style="1" customWidth="1"/>
    <col min="15113" max="15113" width="6.1796875" style="1" customWidth="1"/>
    <col min="15114" max="15114" width="6.36328125" style="1" customWidth="1"/>
    <col min="15115" max="15117" width="7.6328125" style="1" customWidth="1"/>
    <col min="15118" max="15118" width="7.08984375" style="1" customWidth="1"/>
    <col min="15119" max="15119" width="7.6328125" style="1" customWidth="1"/>
    <col min="15120" max="15120" width="6.54296875" style="1" customWidth="1"/>
    <col min="15121" max="15121" width="7.6328125" style="1" customWidth="1"/>
    <col min="15122" max="15122" width="6.36328125" style="1" customWidth="1"/>
    <col min="15123" max="15123" width="7.6328125" style="1" customWidth="1"/>
    <col min="15124" max="15359" width="8.7265625" style="1"/>
    <col min="15360" max="15360" width="3" style="1" customWidth="1"/>
    <col min="15361" max="15361" width="9.1796875" style="1" customWidth="1"/>
    <col min="15362" max="15362" width="7" style="1" customWidth="1"/>
    <col min="15363" max="15364" width="7.6328125" style="1" customWidth="1"/>
    <col min="15365" max="15365" width="6.1796875" style="1" customWidth="1"/>
    <col min="15366" max="15367" width="7.6328125" style="1" customWidth="1"/>
    <col min="15368" max="15368" width="5.90625" style="1" customWidth="1"/>
    <col min="15369" max="15369" width="6.1796875" style="1" customWidth="1"/>
    <col min="15370" max="15370" width="6.36328125" style="1" customWidth="1"/>
    <col min="15371" max="15373" width="7.6328125" style="1" customWidth="1"/>
    <col min="15374" max="15374" width="7.08984375" style="1" customWidth="1"/>
    <col min="15375" max="15375" width="7.6328125" style="1" customWidth="1"/>
    <col min="15376" max="15376" width="6.54296875" style="1" customWidth="1"/>
    <col min="15377" max="15377" width="7.6328125" style="1" customWidth="1"/>
    <col min="15378" max="15378" width="6.36328125" style="1" customWidth="1"/>
    <col min="15379" max="15379" width="7.6328125" style="1" customWidth="1"/>
    <col min="15380" max="15615" width="8.7265625" style="1"/>
    <col min="15616" max="15616" width="3" style="1" customWidth="1"/>
    <col min="15617" max="15617" width="9.1796875" style="1" customWidth="1"/>
    <col min="15618" max="15618" width="7" style="1" customWidth="1"/>
    <col min="15619" max="15620" width="7.6328125" style="1" customWidth="1"/>
    <col min="15621" max="15621" width="6.1796875" style="1" customWidth="1"/>
    <col min="15622" max="15623" width="7.6328125" style="1" customWidth="1"/>
    <col min="15624" max="15624" width="5.90625" style="1" customWidth="1"/>
    <col min="15625" max="15625" width="6.1796875" style="1" customWidth="1"/>
    <col min="15626" max="15626" width="6.36328125" style="1" customWidth="1"/>
    <col min="15627" max="15629" width="7.6328125" style="1" customWidth="1"/>
    <col min="15630" max="15630" width="7.08984375" style="1" customWidth="1"/>
    <col min="15631" max="15631" width="7.6328125" style="1" customWidth="1"/>
    <col min="15632" max="15632" width="6.54296875" style="1" customWidth="1"/>
    <col min="15633" max="15633" width="7.6328125" style="1" customWidth="1"/>
    <col min="15634" max="15634" width="6.36328125" style="1" customWidth="1"/>
    <col min="15635" max="15635" width="7.6328125" style="1" customWidth="1"/>
    <col min="15636" max="15871" width="8.7265625" style="1"/>
    <col min="15872" max="15872" width="3" style="1" customWidth="1"/>
    <col min="15873" max="15873" width="9.1796875" style="1" customWidth="1"/>
    <col min="15874" max="15874" width="7" style="1" customWidth="1"/>
    <col min="15875" max="15876" width="7.6328125" style="1" customWidth="1"/>
    <col min="15877" max="15877" width="6.1796875" style="1" customWidth="1"/>
    <col min="15878" max="15879" width="7.6328125" style="1" customWidth="1"/>
    <col min="15880" max="15880" width="5.90625" style="1" customWidth="1"/>
    <col min="15881" max="15881" width="6.1796875" style="1" customWidth="1"/>
    <col min="15882" max="15882" width="6.36328125" style="1" customWidth="1"/>
    <col min="15883" max="15885" width="7.6328125" style="1" customWidth="1"/>
    <col min="15886" max="15886" width="7.08984375" style="1" customWidth="1"/>
    <col min="15887" max="15887" width="7.6328125" style="1" customWidth="1"/>
    <col min="15888" max="15888" width="6.54296875" style="1" customWidth="1"/>
    <col min="15889" max="15889" width="7.6328125" style="1" customWidth="1"/>
    <col min="15890" max="15890" width="6.36328125" style="1" customWidth="1"/>
    <col min="15891" max="15891" width="7.6328125" style="1" customWidth="1"/>
    <col min="15892" max="16127" width="8.7265625" style="1"/>
    <col min="16128" max="16128" width="3" style="1" customWidth="1"/>
    <col min="16129" max="16129" width="9.1796875" style="1" customWidth="1"/>
    <col min="16130" max="16130" width="7" style="1" customWidth="1"/>
    <col min="16131" max="16132" width="7.6328125" style="1" customWidth="1"/>
    <col min="16133" max="16133" width="6.1796875" style="1" customWidth="1"/>
    <col min="16134" max="16135" width="7.6328125" style="1" customWidth="1"/>
    <col min="16136" max="16136" width="5.90625" style="1" customWidth="1"/>
    <col min="16137" max="16137" width="6.1796875" style="1" customWidth="1"/>
    <col min="16138" max="16138" width="6.36328125" style="1" customWidth="1"/>
    <col min="16139" max="16141" width="7.6328125" style="1" customWidth="1"/>
    <col min="16142" max="16142" width="7.08984375" style="1" customWidth="1"/>
    <col min="16143" max="16143" width="7.6328125" style="1" customWidth="1"/>
    <col min="16144" max="16144" width="6.54296875" style="1" customWidth="1"/>
    <col min="16145" max="16145" width="7.6328125" style="1" customWidth="1"/>
    <col min="16146" max="16146" width="6.36328125" style="1" customWidth="1"/>
    <col min="16147" max="16147" width="7.6328125" style="1" customWidth="1"/>
    <col min="16148" max="16384" width="8.7265625" style="1"/>
  </cols>
  <sheetData>
    <row r="1" spans="1:19" ht="18" customHeight="1" x14ac:dyDescent="0.25">
      <c r="A1" s="184" t="s">
        <v>41</v>
      </c>
      <c r="B1" s="41"/>
      <c r="C1" s="41"/>
      <c r="D1" s="41"/>
      <c r="E1" s="40" t="s">
        <v>39</v>
      </c>
      <c r="F1" s="185" t="s">
        <v>48</v>
      </c>
      <c r="G1" s="185"/>
      <c r="H1" s="185"/>
      <c r="I1" s="185"/>
      <c r="J1" s="185"/>
      <c r="K1" s="185"/>
      <c r="L1" s="185"/>
      <c r="M1" s="185"/>
      <c r="N1" s="185"/>
      <c r="O1" s="185"/>
      <c r="P1" s="185"/>
      <c r="Q1" s="185"/>
      <c r="R1" s="185"/>
      <c r="S1" s="185"/>
    </row>
    <row r="2" spans="1:19" ht="18" customHeight="1" x14ac:dyDescent="0.25">
      <c r="A2" s="184"/>
      <c r="B2" s="41"/>
      <c r="C2" s="41"/>
      <c r="D2" s="41"/>
      <c r="E2" s="40" t="s">
        <v>38</v>
      </c>
      <c r="F2" s="117" t="s">
        <v>49</v>
      </c>
      <c r="G2" s="117"/>
      <c r="H2" s="117"/>
      <c r="I2" s="117"/>
      <c r="J2" s="117"/>
      <c r="K2" s="117"/>
      <c r="L2" s="116"/>
      <c r="M2" s="116"/>
      <c r="N2" s="116"/>
      <c r="O2" s="116"/>
      <c r="P2" s="116"/>
      <c r="Q2" s="116"/>
      <c r="R2" s="116"/>
      <c r="S2" s="116"/>
    </row>
    <row r="3" spans="1:19" ht="18" customHeight="1" x14ac:dyDescent="0.25">
      <c r="A3" s="184"/>
      <c r="B3" s="41"/>
      <c r="C3" s="41"/>
      <c r="D3" s="41"/>
      <c r="E3" s="40" t="s">
        <v>37</v>
      </c>
      <c r="F3" s="119" t="s">
        <v>51</v>
      </c>
      <c r="G3" s="118"/>
      <c r="H3" s="118"/>
      <c r="I3" s="118"/>
      <c r="J3" s="118"/>
      <c r="K3" s="118"/>
      <c r="L3" s="118"/>
      <c r="M3" s="118"/>
      <c r="N3" s="118"/>
      <c r="O3" s="118"/>
      <c r="P3" s="116"/>
      <c r="Q3" s="116"/>
      <c r="R3" s="116"/>
      <c r="S3" s="116"/>
    </row>
    <row r="4" spans="1:19" ht="42.75" customHeight="1" x14ac:dyDescent="0.25">
      <c r="A4" s="41"/>
      <c r="B4" s="41"/>
      <c r="C4" s="41"/>
      <c r="D4" s="41"/>
      <c r="E4" s="40" t="s">
        <v>36</v>
      </c>
      <c r="F4" s="186" t="s">
        <v>52</v>
      </c>
      <c r="G4" s="186"/>
      <c r="H4" s="186"/>
      <c r="I4" s="186"/>
      <c r="J4" s="186"/>
      <c r="K4" s="186"/>
      <c r="L4" s="186"/>
      <c r="M4" s="186"/>
      <c r="N4" s="186"/>
      <c r="O4" s="186"/>
      <c r="P4" s="186"/>
      <c r="Q4" s="186"/>
      <c r="R4" s="186"/>
      <c r="S4" s="186"/>
    </row>
    <row r="5" spans="1:19" ht="35.25" customHeight="1" x14ac:dyDescent="0.25">
      <c r="E5" s="40" t="s">
        <v>35</v>
      </c>
      <c r="F5" s="187" t="s">
        <v>53</v>
      </c>
      <c r="G5" s="188"/>
      <c r="H5" s="188"/>
      <c r="I5" s="188"/>
      <c r="J5" s="188"/>
      <c r="K5" s="188"/>
      <c r="L5" s="188"/>
      <c r="M5" s="188"/>
      <c r="N5" s="188"/>
      <c r="O5" s="188"/>
      <c r="P5" s="188"/>
      <c r="Q5" s="188"/>
      <c r="R5" s="188"/>
      <c r="S5" s="188"/>
    </row>
    <row r="6" spans="1:19" ht="33.75" customHeight="1" x14ac:dyDescent="0.25">
      <c r="A6" s="39"/>
      <c r="C6" s="51"/>
      <c r="D6" s="51"/>
      <c r="E6" s="50" t="s">
        <v>34</v>
      </c>
      <c r="F6" s="189" t="s">
        <v>54</v>
      </c>
      <c r="G6" s="189"/>
      <c r="H6" s="189"/>
      <c r="I6" s="189"/>
      <c r="J6" s="189"/>
      <c r="K6" s="189"/>
      <c r="L6" s="189"/>
      <c r="M6" s="189"/>
      <c r="N6" s="189"/>
      <c r="O6" s="189"/>
      <c r="P6" s="189"/>
      <c r="Q6" s="189"/>
      <c r="R6" s="189"/>
      <c r="S6" s="189"/>
    </row>
    <row r="7" spans="1:19" ht="26.25" thickBot="1" x14ac:dyDescent="0.3">
      <c r="A7" s="36" t="s">
        <v>33</v>
      </c>
      <c r="B7" s="35" t="s">
        <v>9</v>
      </c>
      <c r="C7" s="35" t="s">
        <v>10</v>
      </c>
      <c r="D7" s="35" t="s">
        <v>11</v>
      </c>
      <c r="E7" s="35" t="s">
        <v>9</v>
      </c>
      <c r="F7" s="35" t="s">
        <v>10</v>
      </c>
      <c r="G7" s="35" t="s">
        <v>11</v>
      </c>
      <c r="H7" s="35" t="s">
        <v>9</v>
      </c>
      <c r="I7" s="35" t="s">
        <v>10</v>
      </c>
      <c r="J7" s="35" t="s">
        <v>11</v>
      </c>
      <c r="K7" s="35" t="s">
        <v>9</v>
      </c>
      <c r="L7" s="30" t="s">
        <v>32</v>
      </c>
      <c r="M7" s="30" t="s">
        <v>31</v>
      </c>
      <c r="N7" s="35" t="s">
        <v>8</v>
      </c>
      <c r="O7" s="35" t="s">
        <v>13</v>
      </c>
      <c r="P7" s="30" t="s">
        <v>30</v>
      </c>
      <c r="Q7" s="30" t="s">
        <v>29</v>
      </c>
      <c r="R7" s="34" t="s">
        <v>28</v>
      </c>
      <c r="S7" s="30" t="s">
        <v>27</v>
      </c>
    </row>
    <row r="8" spans="1:19" ht="14.25" thickTop="1" thickBot="1" x14ac:dyDescent="0.3">
      <c r="A8" s="1" t="s">
        <v>14</v>
      </c>
      <c r="B8" s="2"/>
      <c r="C8" s="2"/>
      <c r="D8" s="49" t="e">
        <f>D9/B10</f>
        <v>#DIV/0!</v>
      </c>
      <c r="E8" s="2"/>
      <c r="F8" s="2"/>
      <c r="G8" s="49" t="e">
        <f>G9/E10</f>
        <v>#DIV/0!</v>
      </c>
      <c r="H8" s="2"/>
      <c r="I8" s="2"/>
      <c r="J8" s="2"/>
      <c r="K8" s="2"/>
      <c r="L8" s="2"/>
      <c r="M8" s="2"/>
      <c r="N8" s="2"/>
      <c r="O8" s="2"/>
      <c r="P8" s="2"/>
      <c r="Q8" s="48"/>
      <c r="R8" s="2"/>
      <c r="S8" s="2"/>
    </row>
    <row r="9" spans="1:19" ht="13.5" thickTop="1" x14ac:dyDescent="0.25">
      <c r="A9" s="1" t="s">
        <v>15</v>
      </c>
      <c r="B9" s="6" t="s">
        <v>16</v>
      </c>
      <c r="C9" s="2"/>
      <c r="D9" s="32"/>
      <c r="E9" s="7" t="s">
        <v>17</v>
      </c>
      <c r="F9" s="8"/>
      <c r="G9" s="32"/>
      <c r="H9" s="7" t="s">
        <v>18</v>
      </c>
      <c r="I9" s="8"/>
      <c r="J9" s="9"/>
      <c r="K9" s="8"/>
      <c r="L9" s="10"/>
      <c r="M9" s="11">
        <f>G9+D9+L9+J9</f>
        <v>0</v>
      </c>
      <c r="N9" s="31"/>
      <c r="O9" s="11">
        <f>N9-M9</f>
        <v>0</v>
      </c>
      <c r="P9" s="8"/>
      <c r="Q9" s="12"/>
      <c r="R9" s="8"/>
      <c r="S9" s="13">
        <f>N9</f>
        <v>0</v>
      </c>
    </row>
    <row r="10" spans="1:19" x14ac:dyDescent="0.25">
      <c r="A10" s="90">
        <v>42461</v>
      </c>
      <c r="B10" s="11">
        <f>ROUND(+C24/12,2)</f>
        <v>0</v>
      </c>
      <c r="C10" s="14"/>
      <c r="D10" s="11">
        <f t="shared" ref="D10:D21" si="0">D9+B10-C10</f>
        <v>0</v>
      </c>
      <c r="E10" s="11">
        <f>ROUND(+F24/12,2)</f>
        <v>0</v>
      </c>
      <c r="F10" s="14"/>
      <c r="G10" s="11">
        <f t="shared" ref="G10:G21" si="1">G9+E10-F10</f>
        <v>0</v>
      </c>
      <c r="H10" s="11">
        <f>ROUND(+I24/12,2)</f>
        <v>0</v>
      </c>
      <c r="I10" s="47">
        <v>0</v>
      </c>
      <c r="J10" s="11">
        <f t="shared" ref="J10:J21" si="2">J9+H10-I10</f>
        <v>0</v>
      </c>
      <c r="K10" s="11">
        <f t="shared" ref="K10:K21" si="3">H10+E10+B10</f>
        <v>0</v>
      </c>
      <c r="L10" s="9"/>
      <c r="M10" s="13">
        <f t="shared" ref="M10:M21" si="4">M9+B10-C10+E10-F10+H10-I10</f>
        <v>0</v>
      </c>
      <c r="N10" s="2"/>
      <c r="O10" s="2"/>
      <c r="P10" s="11">
        <f>ROUND(Q8/12,2)</f>
        <v>0</v>
      </c>
      <c r="Q10" s="9"/>
      <c r="R10" s="11">
        <f t="shared" ref="R10:R21" si="5">K10+P10</f>
        <v>0</v>
      </c>
      <c r="S10" s="13">
        <f t="shared" ref="S10:S21" si="6">S9+B10-C10+E10-F10+H10-I10+P10</f>
        <v>0</v>
      </c>
    </row>
    <row r="11" spans="1:19" x14ac:dyDescent="0.25">
      <c r="A11" s="46">
        <f t="shared" ref="A11:A21" si="7">A10+32</f>
        <v>42493</v>
      </c>
      <c r="B11" s="11">
        <f t="shared" ref="B11:B21" si="8">B10</f>
        <v>0</v>
      </c>
      <c r="C11" s="14"/>
      <c r="D11" s="11">
        <f t="shared" si="0"/>
        <v>0</v>
      </c>
      <c r="E11" s="11">
        <f t="shared" ref="E11:E21" si="9">E10</f>
        <v>0</v>
      </c>
      <c r="F11" s="14"/>
      <c r="G11" s="11">
        <f t="shared" si="1"/>
        <v>0</v>
      </c>
      <c r="H11" s="11">
        <f t="shared" ref="H11:H21" si="10">H10</f>
        <v>0</v>
      </c>
      <c r="I11" s="45">
        <f t="shared" ref="I11:I21" si="11">I10</f>
        <v>0</v>
      </c>
      <c r="J11" s="11">
        <f t="shared" si="2"/>
        <v>0</v>
      </c>
      <c r="K11" s="11">
        <f t="shared" si="3"/>
        <v>0</v>
      </c>
      <c r="L11" s="9"/>
      <c r="M11" s="13">
        <f t="shared" si="4"/>
        <v>0</v>
      </c>
      <c r="N11" s="2"/>
      <c r="O11" s="2" t="str">
        <f>IF(O9&lt;0,"Catch up",IF(O9&gt;50,"Refund","Do Nothing"))</f>
        <v>Do Nothing</v>
      </c>
      <c r="P11" s="11">
        <f t="shared" ref="P11:P21" si="12">P10</f>
        <v>0</v>
      </c>
      <c r="Q11" s="9"/>
      <c r="R11" s="11">
        <f t="shared" si="5"/>
        <v>0</v>
      </c>
      <c r="S11" s="13">
        <f t="shared" si="6"/>
        <v>0</v>
      </c>
    </row>
    <row r="12" spans="1:19" x14ac:dyDescent="0.25">
      <c r="A12" s="46">
        <f t="shared" si="7"/>
        <v>42525</v>
      </c>
      <c r="B12" s="11">
        <f t="shared" si="8"/>
        <v>0</v>
      </c>
      <c r="C12" s="14"/>
      <c r="D12" s="11">
        <f t="shared" si="0"/>
        <v>0</v>
      </c>
      <c r="E12" s="11">
        <f t="shared" si="9"/>
        <v>0</v>
      </c>
      <c r="F12" s="14"/>
      <c r="G12" s="11">
        <f t="shared" si="1"/>
        <v>0</v>
      </c>
      <c r="H12" s="11">
        <f t="shared" si="10"/>
        <v>0</v>
      </c>
      <c r="I12" s="45">
        <f t="shared" si="11"/>
        <v>0</v>
      </c>
      <c r="J12" s="11">
        <f t="shared" si="2"/>
        <v>0</v>
      </c>
      <c r="K12" s="11">
        <f t="shared" si="3"/>
        <v>0</v>
      </c>
      <c r="L12" s="9"/>
      <c r="M12" s="13">
        <f t="shared" si="4"/>
        <v>0</v>
      </c>
      <c r="N12" s="2"/>
      <c r="O12" s="2"/>
      <c r="P12" s="11">
        <f t="shared" si="12"/>
        <v>0</v>
      </c>
      <c r="Q12" s="9"/>
      <c r="R12" s="11">
        <f t="shared" si="5"/>
        <v>0</v>
      </c>
      <c r="S12" s="13">
        <f t="shared" si="6"/>
        <v>0</v>
      </c>
    </row>
    <row r="13" spans="1:19" x14ac:dyDescent="0.25">
      <c r="A13" s="46">
        <f t="shared" si="7"/>
        <v>42557</v>
      </c>
      <c r="B13" s="11">
        <f t="shared" si="8"/>
        <v>0</v>
      </c>
      <c r="C13" s="14"/>
      <c r="D13" s="11">
        <f t="shared" si="0"/>
        <v>0</v>
      </c>
      <c r="E13" s="11">
        <f t="shared" si="9"/>
        <v>0</v>
      </c>
      <c r="F13" s="14"/>
      <c r="G13" s="11">
        <f t="shared" si="1"/>
        <v>0</v>
      </c>
      <c r="H13" s="11">
        <f t="shared" si="10"/>
        <v>0</v>
      </c>
      <c r="I13" s="45">
        <f t="shared" si="11"/>
        <v>0</v>
      </c>
      <c r="J13" s="11">
        <f t="shared" si="2"/>
        <v>0</v>
      </c>
      <c r="K13" s="11">
        <f t="shared" si="3"/>
        <v>0</v>
      </c>
      <c r="L13" s="9"/>
      <c r="M13" s="13">
        <f t="shared" si="4"/>
        <v>0</v>
      </c>
      <c r="N13" s="2"/>
      <c r="O13" s="2"/>
      <c r="P13" s="11">
        <f t="shared" si="12"/>
        <v>0</v>
      </c>
      <c r="Q13" s="9"/>
      <c r="R13" s="11">
        <f t="shared" si="5"/>
        <v>0</v>
      </c>
      <c r="S13" s="13">
        <f t="shared" si="6"/>
        <v>0</v>
      </c>
    </row>
    <row r="14" spans="1:19" x14ac:dyDescent="0.25">
      <c r="A14" s="46">
        <f t="shared" si="7"/>
        <v>42589</v>
      </c>
      <c r="B14" s="11">
        <f t="shared" si="8"/>
        <v>0</v>
      </c>
      <c r="C14" s="14"/>
      <c r="D14" s="11">
        <f t="shared" si="0"/>
        <v>0</v>
      </c>
      <c r="E14" s="11">
        <f t="shared" si="9"/>
        <v>0</v>
      </c>
      <c r="F14" s="14"/>
      <c r="G14" s="11">
        <f t="shared" si="1"/>
        <v>0</v>
      </c>
      <c r="H14" s="11">
        <f t="shared" si="10"/>
        <v>0</v>
      </c>
      <c r="I14" s="45">
        <f t="shared" si="11"/>
        <v>0</v>
      </c>
      <c r="J14" s="11">
        <f t="shared" si="2"/>
        <v>0</v>
      </c>
      <c r="K14" s="11">
        <f t="shared" si="3"/>
        <v>0</v>
      </c>
      <c r="L14" s="9"/>
      <c r="M14" s="13">
        <f t="shared" si="4"/>
        <v>0</v>
      </c>
      <c r="N14" s="2"/>
      <c r="O14" s="2"/>
      <c r="P14" s="11">
        <f t="shared" si="12"/>
        <v>0</v>
      </c>
      <c r="Q14" s="9"/>
      <c r="R14" s="11">
        <f t="shared" si="5"/>
        <v>0</v>
      </c>
      <c r="S14" s="13">
        <f t="shared" si="6"/>
        <v>0</v>
      </c>
    </row>
    <row r="15" spans="1:19" x14ac:dyDescent="0.25">
      <c r="A15" s="46">
        <f t="shared" si="7"/>
        <v>42621</v>
      </c>
      <c r="B15" s="11">
        <f t="shared" si="8"/>
        <v>0</v>
      </c>
      <c r="C15" s="14"/>
      <c r="D15" s="11">
        <f t="shared" si="0"/>
        <v>0</v>
      </c>
      <c r="E15" s="11">
        <f t="shared" si="9"/>
        <v>0</v>
      </c>
      <c r="F15" s="14"/>
      <c r="G15" s="11">
        <f t="shared" si="1"/>
        <v>0</v>
      </c>
      <c r="H15" s="11">
        <f t="shared" si="10"/>
        <v>0</v>
      </c>
      <c r="I15" s="45">
        <f t="shared" si="11"/>
        <v>0</v>
      </c>
      <c r="J15" s="11">
        <f t="shared" si="2"/>
        <v>0</v>
      </c>
      <c r="K15" s="11">
        <f t="shared" si="3"/>
        <v>0</v>
      </c>
      <c r="L15" s="9"/>
      <c r="M15" s="13">
        <f t="shared" si="4"/>
        <v>0</v>
      </c>
      <c r="N15" s="2"/>
      <c r="O15" s="2"/>
      <c r="P15" s="11">
        <f t="shared" si="12"/>
        <v>0</v>
      </c>
      <c r="Q15" s="9"/>
      <c r="R15" s="11">
        <f t="shared" si="5"/>
        <v>0</v>
      </c>
      <c r="S15" s="13">
        <f t="shared" si="6"/>
        <v>0</v>
      </c>
    </row>
    <row r="16" spans="1:19" x14ac:dyDescent="0.25">
      <c r="A16" s="46">
        <f t="shared" si="7"/>
        <v>42653</v>
      </c>
      <c r="B16" s="11">
        <f t="shared" si="8"/>
        <v>0</v>
      </c>
      <c r="C16" s="14"/>
      <c r="D16" s="11">
        <f t="shared" si="0"/>
        <v>0</v>
      </c>
      <c r="E16" s="11">
        <f t="shared" si="9"/>
        <v>0</v>
      </c>
      <c r="F16" s="14"/>
      <c r="G16" s="11">
        <f t="shared" si="1"/>
        <v>0</v>
      </c>
      <c r="H16" s="11">
        <f t="shared" si="10"/>
        <v>0</v>
      </c>
      <c r="I16" s="45">
        <f t="shared" si="11"/>
        <v>0</v>
      </c>
      <c r="J16" s="11">
        <f t="shared" si="2"/>
        <v>0</v>
      </c>
      <c r="K16" s="11">
        <f t="shared" si="3"/>
        <v>0</v>
      </c>
      <c r="L16" s="9"/>
      <c r="M16" s="13">
        <f t="shared" si="4"/>
        <v>0</v>
      </c>
      <c r="N16" s="2"/>
      <c r="O16" s="2"/>
      <c r="P16" s="11">
        <f t="shared" si="12"/>
        <v>0</v>
      </c>
      <c r="Q16" s="9"/>
      <c r="R16" s="11">
        <f t="shared" si="5"/>
        <v>0</v>
      </c>
      <c r="S16" s="13">
        <f t="shared" si="6"/>
        <v>0</v>
      </c>
    </row>
    <row r="17" spans="1:19" x14ac:dyDescent="0.25">
      <c r="A17" s="46">
        <f t="shared" si="7"/>
        <v>42685</v>
      </c>
      <c r="B17" s="11">
        <f t="shared" si="8"/>
        <v>0</v>
      </c>
      <c r="C17" s="14"/>
      <c r="D17" s="11">
        <f t="shared" si="0"/>
        <v>0</v>
      </c>
      <c r="E17" s="11">
        <f t="shared" si="9"/>
        <v>0</v>
      </c>
      <c r="F17" s="14"/>
      <c r="G17" s="11">
        <f t="shared" si="1"/>
        <v>0</v>
      </c>
      <c r="H17" s="11">
        <f t="shared" si="10"/>
        <v>0</v>
      </c>
      <c r="I17" s="45">
        <f t="shared" si="11"/>
        <v>0</v>
      </c>
      <c r="J17" s="11">
        <f t="shared" si="2"/>
        <v>0</v>
      </c>
      <c r="K17" s="11">
        <f t="shared" si="3"/>
        <v>0</v>
      </c>
      <c r="L17" s="9"/>
      <c r="M17" s="13">
        <f t="shared" si="4"/>
        <v>0</v>
      </c>
      <c r="N17" s="2"/>
      <c r="O17" s="2"/>
      <c r="P17" s="11">
        <f t="shared" si="12"/>
        <v>0</v>
      </c>
      <c r="Q17" s="9"/>
      <c r="R17" s="11">
        <f t="shared" si="5"/>
        <v>0</v>
      </c>
      <c r="S17" s="13">
        <f t="shared" si="6"/>
        <v>0</v>
      </c>
    </row>
    <row r="18" spans="1:19" x14ac:dyDescent="0.25">
      <c r="A18" s="46">
        <f t="shared" si="7"/>
        <v>42717</v>
      </c>
      <c r="B18" s="11">
        <f t="shared" si="8"/>
        <v>0</v>
      </c>
      <c r="C18" s="14"/>
      <c r="D18" s="11">
        <f t="shared" si="0"/>
        <v>0</v>
      </c>
      <c r="E18" s="11">
        <f t="shared" si="9"/>
        <v>0</v>
      </c>
      <c r="F18" s="14"/>
      <c r="G18" s="11">
        <f t="shared" si="1"/>
        <v>0</v>
      </c>
      <c r="H18" s="11">
        <f t="shared" si="10"/>
        <v>0</v>
      </c>
      <c r="I18" s="45">
        <f t="shared" si="11"/>
        <v>0</v>
      </c>
      <c r="J18" s="11">
        <f t="shared" si="2"/>
        <v>0</v>
      </c>
      <c r="K18" s="11">
        <f t="shared" si="3"/>
        <v>0</v>
      </c>
      <c r="L18" s="9"/>
      <c r="M18" s="13">
        <f t="shared" si="4"/>
        <v>0</v>
      </c>
      <c r="N18" s="2"/>
      <c r="O18" s="2"/>
      <c r="P18" s="11">
        <f t="shared" si="12"/>
        <v>0</v>
      </c>
      <c r="Q18" s="9"/>
      <c r="R18" s="11">
        <f t="shared" si="5"/>
        <v>0</v>
      </c>
      <c r="S18" s="13">
        <f t="shared" si="6"/>
        <v>0</v>
      </c>
    </row>
    <row r="19" spans="1:19" x14ac:dyDescent="0.25">
      <c r="A19" s="46">
        <f t="shared" si="7"/>
        <v>42749</v>
      </c>
      <c r="B19" s="11">
        <f t="shared" si="8"/>
        <v>0</v>
      </c>
      <c r="C19" s="14"/>
      <c r="D19" s="11">
        <f t="shared" si="0"/>
        <v>0</v>
      </c>
      <c r="E19" s="11">
        <f t="shared" si="9"/>
        <v>0</v>
      </c>
      <c r="F19" s="14"/>
      <c r="G19" s="11">
        <f t="shared" si="1"/>
        <v>0</v>
      </c>
      <c r="H19" s="11">
        <f t="shared" si="10"/>
        <v>0</v>
      </c>
      <c r="I19" s="45">
        <f t="shared" si="11"/>
        <v>0</v>
      </c>
      <c r="J19" s="11">
        <f t="shared" si="2"/>
        <v>0</v>
      </c>
      <c r="K19" s="11">
        <f t="shared" si="3"/>
        <v>0</v>
      </c>
      <c r="L19" s="9"/>
      <c r="M19" s="13">
        <f t="shared" si="4"/>
        <v>0</v>
      </c>
      <c r="N19" s="2"/>
      <c r="O19" s="2"/>
      <c r="P19" s="11">
        <f t="shared" si="12"/>
        <v>0</v>
      </c>
      <c r="Q19" s="9"/>
      <c r="R19" s="11">
        <f t="shared" si="5"/>
        <v>0</v>
      </c>
      <c r="S19" s="13">
        <f t="shared" si="6"/>
        <v>0</v>
      </c>
    </row>
    <row r="20" spans="1:19" x14ac:dyDescent="0.25">
      <c r="A20" s="46">
        <f t="shared" si="7"/>
        <v>42781</v>
      </c>
      <c r="B20" s="11">
        <f t="shared" si="8"/>
        <v>0</v>
      </c>
      <c r="C20" s="14"/>
      <c r="D20" s="11">
        <f t="shared" si="0"/>
        <v>0</v>
      </c>
      <c r="E20" s="11">
        <f t="shared" si="9"/>
        <v>0</v>
      </c>
      <c r="F20" s="14"/>
      <c r="G20" s="11">
        <f t="shared" si="1"/>
        <v>0</v>
      </c>
      <c r="H20" s="11">
        <f t="shared" si="10"/>
        <v>0</v>
      </c>
      <c r="I20" s="45">
        <f t="shared" si="11"/>
        <v>0</v>
      </c>
      <c r="J20" s="11">
        <f t="shared" si="2"/>
        <v>0</v>
      </c>
      <c r="K20" s="11">
        <f t="shared" si="3"/>
        <v>0</v>
      </c>
      <c r="L20" s="9"/>
      <c r="M20" s="13">
        <f t="shared" si="4"/>
        <v>0</v>
      </c>
      <c r="N20" s="2"/>
      <c r="O20" s="2"/>
      <c r="P20" s="11">
        <f t="shared" si="12"/>
        <v>0</v>
      </c>
      <c r="Q20" s="9"/>
      <c r="R20" s="11">
        <f t="shared" si="5"/>
        <v>0</v>
      </c>
      <c r="S20" s="13">
        <f t="shared" si="6"/>
        <v>0</v>
      </c>
    </row>
    <row r="21" spans="1:19" x14ac:dyDescent="0.25">
      <c r="A21" s="46">
        <f t="shared" si="7"/>
        <v>42813</v>
      </c>
      <c r="B21" s="11">
        <f t="shared" si="8"/>
        <v>0</v>
      </c>
      <c r="C21" s="14"/>
      <c r="D21" s="11">
        <f t="shared" si="0"/>
        <v>0</v>
      </c>
      <c r="E21" s="15">
        <f t="shared" si="9"/>
        <v>0</v>
      </c>
      <c r="F21" s="14"/>
      <c r="G21" s="16">
        <f t="shared" si="1"/>
        <v>0</v>
      </c>
      <c r="H21" s="11">
        <f t="shared" si="10"/>
        <v>0</v>
      </c>
      <c r="I21" s="45">
        <f t="shared" si="11"/>
        <v>0</v>
      </c>
      <c r="J21" s="11">
        <f t="shared" si="2"/>
        <v>0</v>
      </c>
      <c r="K21" s="11">
        <f t="shared" si="3"/>
        <v>0</v>
      </c>
      <c r="L21" s="9"/>
      <c r="M21" s="13">
        <f t="shared" si="4"/>
        <v>0</v>
      </c>
      <c r="N21" s="2"/>
      <c r="O21" s="2"/>
      <c r="P21" s="11">
        <f t="shared" si="12"/>
        <v>0</v>
      </c>
      <c r="Q21" s="9"/>
      <c r="R21" s="11">
        <f t="shared" si="5"/>
        <v>0</v>
      </c>
      <c r="S21" s="13">
        <f t="shared" si="6"/>
        <v>0</v>
      </c>
    </row>
    <row r="22" spans="1:19" x14ac:dyDescent="0.25">
      <c r="A22" s="83" t="s">
        <v>19</v>
      </c>
      <c r="B22" s="17"/>
      <c r="C22" s="18"/>
      <c r="D22" s="17"/>
      <c r="E22" s="17"/>
      <c r="F22" s="19"/>
      <c r="G22" s="17"/>
      <c r="H22" s="17"/>
      <c r="I22" s="18"/>
      <c r="J22" s="17"/>
      <c r="K22" s="17"/>
      <c r="L22" s="17"/>
      <c r="M22" s="17"/>
      <c r="N22" s="2"/>
      <c r="O22" s="2"/>
      <c r="P22" s="17"/>
      <c r="Q22" s="17"/>
      <c r="R22" s="17"/>
      <c r="S22" s="2"/>
    </row>
    <row r="23" spans="1:19" x14ac:dyDescent="0.25">
      <c r="B23" s="8"/>
      <c r="C23" s="8"/>
      <c r="D23" s="8"/>
      <c r="E23" s="8"/>
      <c r="F23" s="8"/>
      <c r="G23" s="8"/>
      <c r="H23" s="8"/>
      <c r="I23" s="8"/>
      <c r="J23" s="8"/>
      <c r="K23" s="8"/>
      <c r="L23" s="8"/>
      <c r="M23" s="8"/>
      <c r="N23" s="8"/>
      <c r="O23" s="8"/>
      <c r="P23" s="8"/>
      <c r="Q23" s="2"/>
      <c r="R23" s="2"/>
      <c r="S23" s="2"/>
    </row>
    <row r="24" spans="1:19" ht="13.5" thickBot="1" x14ac:dyDescent="0.3">
      <c r="A24" s="1" t="s">
        <v>20</v>
      </c>
      <c r="B24" s="20">
        <f>SUM(B10:B21)</f>
        <v>0</v>
      </c>
      <c r="C24" s="20">
        <f>SUM(C10:C21)</f>
        <v>0</v>
      </c>
      <c r="D24" s="8"/>
      <c r="E24" s="20">
        <f>SUM(E10:E21)</f>
        <v>0</v>
      </c>
      <c r="F24" s="20">
        <f>SUM(F10:F22)</f>
        <v>0</v>
      </c>
      <c r="G24" s="8"/>
      <c r="H24" s="20">
        <f>SUM(H10:H21)</f>
        <v>0</v>
      </c>
      <c r="I24" s="20">
        <f>SUM(I10:I21)</f>
        <v>0</v>
      </c>
      <c r="J24" s="8"/>
      <c r="K24" s="20">
        <f>SUM(K10:K21)</f>
        <v>0</v>
      </c>
      <c r="L24" s="8"/>
      <c r="M24" s="8"/>
      <c r="N24" s="8"/>
      <c r="O24" s="8"/>
      <c r="P24" s="20">
        <f>SUM(P10:P21)</f>
        <v>0</v>
      </c>
      <c r="Q24" s="2"/>
      <c r="R24" s="20">
        <f>SUM(R10:R21)</f>
        <v>0</v>
      </c>
      <c r="S24" s="2"/>
    </row>
    <row r="25" spans="1:19" ht="13.5" thickTop="1" x14ac:dyDescent="0.25">
      <c r="B25" s="42"/>
      <c r="C25" s="42"/>
      <c r="D25" s="42"/>
      <c r="E25" s="42"/>
      <c r="F25" s="42"/>
      <c r="G25" s="42"/>
      <c r="H25" s="42"/>
      <c r="I25" s="42"/>
      <c r="J25" s="42"/>
      <c r="K25" s="42"/>
      <c r="L25" s="42"/>
      <c r="M25" s="42"/>
      <c r="N25" s="42"/>
      <c r="O25" s="42"/>
      <c r="P25" s="42"/>
    </row>
    <row r="26" spans="1:19" x14ac:dyDescent="0.25">
      <c r="B26" s="42" t="s">
        <v>21</v>
      </c>
      <c r="C26" s="42"/>
      <c r="D26" s="11">
        <f>MINA(D10:D21)</f>
        <v>0</v>
      </c>
      <c r="E26" s="42" t="s">
        <v>21</v>
      </c>
      <c r="F26" s="42"/>
      <c r="G26" s="11">
        <f>MINA(G10:G21)</f>
        <v>0</v>
      </c>
      <c r="H26" s="42" t="s">
        <v>21</v>
      </c>
      <c r="I26" s="42"/>
      <c r="J26" s="11">
        <f>MINA(J10:J21)</f>
        <v>0</v>
      </c>
      <c r="K26" s="42" t="s">
        <v>21</v>
      </c>
      <c r="L26" s="42"/>
      <c r="M26" s="11">
        <f>MINA(M10:M21)</f>
        <v>0</v>
      </c>
      <c r="Q26" s="42"/>
      <c r="R26" s="42"/>
      <c r="S26" s="44"/>
    </row>
    <row r="27" spans="1:19" x14ac:dyDescent="0.25">
      <c r="B27" s="42" t="s">
        <v>22</v>
      </c>
      <c r="C27" s="42"/>
      <c r="D27" s="11">
        <f>B10</f>
        <v>0</v>
      </c>
      <c r="E27" s="42" t="s">
        <v>22</v>
      </c>
      <c r="F27" s="42"/>
      <c r="G27" s="11">
        <f>E10</f>
        <v>0</v>
      </c>
      <c r="H27" s="42" t="s">
        <v>22</v>
      </c>
      <c r="I27" s="42"/>
      <c r="J27" s="11"/>
      <c r="K27" s="42" t="s">
        <v>22</v>
      </c>
      <c r="L27" s="42"/>
      <c r="M27" s="13">
        <f>D27+G27</f>
        <v>0</v>
      </c>
      <c r="Q27" s="43"/>
      <c r="R27" s="42"/>
    </row>
    <row r="28" spans="1:19" x14ac:dyDescent="0.25">
      <c r="K28" s="1" t="s">
        <v>23</v>
      </c>
      <c r="M28" s="13">
        <f>M21</f>
        <v>0</v>
      </c>
      <c r="N28" s="23" t="s">
        <v>24</v>
      </c>
      <c r="S28" s="11">
        <f>S21</f>
        <v>0</v>
      </c>
    </row>
    <row r="29" spans="1:19" x14ac:dyDescent="0.25">
      <c r="C29" s="39"/>
      <c r="D29" s="39"/>
      <c r="E29" s="39"/>
    </row>
  </sheetData>
  <mergeCells count="5">
    <mergeCell ref="A1:A3"/>
    <mergeCell ref="F1:S1"/>
    <mergeCell ref="F4:S4"/>
    <mergeCell ref="F5:S5"/>
    <mergeCell ref="F6:S6"/>
  </mergeCells>
  <printOptions horizontalCentered="1"/>
  <pageMargins left="0.75" right="0.75" top="1" bottom="0.75" header="0.25" footer="0.25"/>
  <pageSetup scale="43"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ignoredErrors>
    <ignoredError sqref="A11:A21 I11:I21"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S29"/>
  <sheetViews>
    <sheetView zoomScaleNormal="100" zoomScaleSheetLayoutView="100" workbookViewId="0">
      <selection activeCell="G6" sqref="G6:T6"/>
    </sheetView>
  </sheetViews>
  <sheetFormatPr defaultColWidth="7.6328125" defaultRowHeight="12.75" x14ac:dyDescent="0.2"/>
  <cols>
    <col min="1" max="1" width="12.36328125" style="52" customWidth="1"/>
    <col min="2" max="16384" width="7.6328125" style="52"/>
  </cols>
  <sheetData>
    <row r="1" spans="1:19" s="76" customFormat="1" ht="17.25" customHeight="1" x14ac:dyDescent="0.2">
      <c r="A1" s="184" t="s">
        <v>43</v>
      </c>
      <c r="B1" s="41"/>
      <c r="C1" s="41"/>
      <c r="D1" s="41"/>
      <c r="E1" s="40" t="s">
        <v>39</v>
      </c>
      <c r="F1" s="185" t="s">
        <v>48</v>
      </c>
      <c r="G1" s="185"/>
      <c r="H1" s="185"/>
      <c r="I1" s="185"/>
      <c r="J1" s="185"/>
      <c r="K1" s="185"/>
      <c r="L1" s="185"/>
      <c r="M1" s="185"/>
      <c r="N1" s="185"/>
      <c r="O1" s="185"/>
      <c r="P1" s="185"/>
      <c r="Q1" s="185"/>
      <c r="R1" s="185"/>
      <c r="S1" s="185"/>
    </row>
    <row r="2" spans="1:19" s="76" customFormat="1" ht="17.25" customHeight="1" x14ac:dyDescent="0.2">
      <c r="A2" s="184"/>
      <c r="B2" s="41"/>
      <c r="C2" s="41"/>
      <c r="D2" s="41"/>
      <c r="E2" s="40" t="s">
        <v>38</v>
      </c>
      <c r="F2" s="117" t="s">
        <v>49</v>
      </c>
      <c r="G2" s="117"/>
      <c r="H2" s="117"/>
      <c r="I2" s="117"/>
      <c r="J2" s="117"/>
      <c r="K2" s="117"/>
      <c r="L2" s="116"/>
      <c r="M2" s="116"/>
      <c r="N2" s="116"/>
      <c r="O2" s="116"/>
      <c r="P2" s="116"/>
      <c r="Q2" s="116"/>
      <c r="R2" s="116"/>
      <c r="S2" s="116"/>
    </row>
    <row r="3" spans="1:19" s="76" customFormat="1" ht="17.25" customHeight="1" x14ac:dyDescent="0.2">
      <c r="A3" s="184"/>
      <c r="B3" s="41"/>
      <c r="C3" s="41"/>
      <c r="D3" s="41"/>
      <c r="E3" s="40" t="s">
        <v>37</v>
      </c>
      <c r="F3" s="119" t="s">
        <v>50</v>
      </c>
      <c r="G3" s="118"/>
      <c r="H3" s="118"/>
      <c r="I3" s="118"/>
      <c r="J3" s="118"/>
      <c r="K3" s="118"/>
      <c r="L3" s="118"/>
      <c r="M3" s="118"/>
      <c r="N3" s="118"/>
      <c r="O3" s="118"/>
      <c r="P3" s="116"/>
      <c r="Q3" s="116"/>
      <c r="R3" s="116"/>
      <c r="S3" s="116"/>
    </row>
    <row r="4" spans="1:19" s="76" customFormat="1" ht="49.5" customHeight="1" x14ac:dyDescent="0.2">
      <c r="A4" s="41"/>
      <c r="B4" s="41"/>
      <c r="C4" s="41"/>
      <c r="D4" s="41"/>
      <c r="E4" s="40" t="s">
        <v>36</v>
      </c>
      <c r="F4" s="186" t="s">
        <v>52</v>
      </c>
      <c r="G4" s="186"/>
      <c r="H4" s="186"/>
      <c r="I4" s="186"/>
      <c r="J4" s="186"/>
      <c r="K4" s="186"/>
      <c r="L4" s="186"/>
      <c r="M4" s="186"/>
      <c r="N4" s="186"/>
      <c r="O4" s="186"/>
      <c r="P4" s="186"/>
      <c r="Q4" s="186"/>
      <c r="R4" s="186"/>
      <c r="S4" s="186"/>
    </row>
    <row r="5" spans="1:19" s="76" customFormat="1" ht="30" customHeight="1" x14ac:dyDescent="0.2">
      <c r="A5" s="1"/>
      <c r="B5" s="1"/>
      <c r="C5" s="1"/>
      <c r="D5" s="1"/>
      <c r="E5" s="40" t="s">
        <v>35</v>
      </c>
      <c r="F5" s="187" t="s">
        <v>53</v>
      </c>
      <c r="G5" s="188"/>
      <c r="H5" s="188"/>
      <c r="I5" s="188"/>
      <c r="J5" s="188"/>
      <c r="K5" s="188"/>
      <c r="L5" s="188"/>
      <c r="M5" s="188"/>
      <c r="N5" s="188"/>
      <c r="O5" s="188"/>
      <c r="P5" s="188"/>
      <c r="Q5" s="188"/>
      <c r="R5" s="188"/>
      <c r="S5" s="188"/>
    </row>
    <row r="6" spans="1:19" s="76" customFormat="1" ht="34.5" customHeight="1" x14ac:dyDescent="0.2">
      <c r="A6" s="39"/>
      <c r="B6" s="1"/>
      <c r="C6" s="51"/>
      <c r="D6" s="51"/>
      <c r="E6" s="50" t="s">
        <v>34</v>
      </c>
      <c r="F6" s="189" t="s">
        <v>54</v>
      </c>
      <c r="G6" s="189"/>
      <c r="H6" s="189"/>
      <c r="I6" s="189"/>
      <c r="J6" s="189"/>
      <c r="K6" s="189"/>
      <c r="L6" s="189"/>
      <c r="M6" s="189"/>
      <c r="N6" s="189"/>
      <c r="O6" s="189"/>
      <c r="P6" s="189"/>
      <c r="Q6" s="189"/>
      <c r="R6" s="189"/>
      <c r="S6" s="189"/>
    </row>
    <row r="7" spans="1:19" ht="26.25" customHeight="1" thickBot="1" x14ac:dyDescent="0.25">
      <c r="A7" s="36" t="s">
        <v>33</v>
      </c>
      <c r="B7" s="35" t="s">
        <v>9</v>
      </c>
      <c r="C7" s="35" t="s">
        <v>10</v>
      </c>
      <c r="D7" s="35" t="s">
        <v>11</v>
      </c>
      <c r="E7" s="35" t="s">
        <v>9</v>
      </c>
      <c r="F7" s="35" t="s">
        <v>10</v>
      </c>
      <c r="G7" s="35" t="s">
        <v>11</v>
      </c>
      <c r="H7" s="35" t="s">
        <v>9</v>
      </c>
      <c r="I7" s="35" t="s">
        <v>10</v>
      </c>
      <c r="J7" s="35" t="s">
        <v>11</v>
      </c>
      <c r="K7" s="35" t="s">
        <v>9</v>
      </c>
      <c r="L7" s="30" t="s">
        <v>32</v>
      </c>
      <c r="M7" s="30" t="s">
        <v>31</v>
      </c>
      <c r="N7" s="35" t="s">
        <v>8</v>
      </c>
      <c r="O7" s="35" t="s">
        <v>13</v>
      </c>
      <c r="P7" s="30" t="s">
        <v>30</v>
      </c>
      <c r="Q7" s="30" t="s">
        <v>29</v>
      </c>
      <c r="R7" s="34" t="s">
        <v>28</v>
      </c>
      <c r="S7" s="30" t="s">
        <v>27</v>
      </c>
    </row>
    <row r="8" spans="1:19" ht="14.25" thickTop="1" thickBot="1" x14ac:dyDescent="0.25">
      <c r="A8" s="52" t="s">
        <v>14</v>
      </c>
      <c r="B8" s="29"/>
      <c r="C8" s="29"/>
      <c r="D8" s="75" t="e">
        <f>D9/B10</f>
        <v>#DIV/0!</v>
      </c>
      <c r="E8" s="29"/>
      <c r="F8" s="29"/>
      <c r="G8" s="75" t="e">
        <f>G9/E10</f>
        <v>#DIV/0!</v>
      </c>
      <c r="H8" s="29"/>
      <c r="I8" s="29"/>
      <c r="J8" s="75" t="e">
        <f>J9/H10</f>
        <v>#DIV/0!</v>
      </c>
      <c r="K8" s="29"/>
      <c r="L8" s="29"/>
      <c r="M8" s="29"/>
      <c r="N8" s="29"/>
      <c r="O8" s="29"/>
      <c r="P8" s="29"/>
      <c r="Q8" s="74"/>
      <c r="R8" s="29"/>
      <c r="S8" s="29"/>
    </row>
    <row r="9" spans="1:19" ht="13.5" thickTop="1" x14ac:dyDescent="0.2">
      <c r="A9" s="52" t="s">
        <v>15</v>
      </c>
      <c r="B9" s="28" t="s">
        <v>16</v>
      </c>
      <c r="C9" s="29"/>
      <c r="D9" s="73"/>
      <c r="E9" s="72" t="s">
        <v>17</v>
      </c>
      <c r="F9" s="57"/>
      <c r="G9" s="73"/>
      <c r="H9" s="72" t="s">
        <v>18</v>
      </c>
      <c r="I9" s="57"/>
      <c r="J9" s="63"/>
      <c r="K9" s="57"/>
      <c r="L9" s="71"/>
      <c r="M9" s="53">
        <f>G9+D9+L9+J9</f>
        <v>0</v>
      </c>
      <c r="N9" s="70"/>
      <c r="O9" s="53">
        <f>N9-M9</f>
        <v>0</v>
      </c>
      <c r="P9" s="57"/>
      <c r="Q9" s="69"/>
      <c r="R9" s="57"/>
      <c r="S9" s="55">
        <f>N9</f>
        <v>0</v>
      </c>
    </row>
    <row r="10" spans="1:19" x14ac:dyDescent="0.2">
      <c r="A10" s="89">
        <v>42461</v>
      </c>
      <c r="B10" s="53">
        <f>ROUND(+C24/12,2)</f>
        <v>0</v>
      </c>
      <c r="C10" s="66"/>
      <c r="D10" s="53">
        <f t="shared" ref="D10:D21" si="0">D9+B10-C10</f>
        <v>0</v>
      </c>
      <c r="E10" s="53">
        <f>ROUND(+F24/12,2)</f>
        <v>0</v>
      </c>
      <c r="F10" s="66"/>
      <c r="G10" s="53">
        <f t="shared" ref="G10:G21" si="1">G9+E10-F10</f>
        <v>0</v>
      </c>
      <c r="H10" s="53">
        <f>ROUND(+I24/12,2)</f>
        <v>0</v>
      </c>
      <c r="I10" s="14">
        <v>0</v>
      </c>
      <c r="J10" s="53">
        <f t="shared" ref="J10:J21" si="2">J9+H10-I10</f>
        <v>0</v>
      </c>
      <c r="K10" s="53">
        <f t="shared" ref="K10:K21" si="3">H10+E10+B10</f>
        <v>0</v>
      </c>
      <c r="L10" s="64"/>
      <c r="M10" s="55">
        <f t="shared" ref="M10:M21" si="4">M9+B10-C10+E10-F10+H10-I10</f>
        <v>0</v>
      </c>
      <c r="N10" s="29"/>
      <c r="O10" s="29"/>
      <c r="P10" s="53">
        <f>ROUND(Q8/12,2)</f>
        <v>0</v>
      </c>
      <c r="Q10" s="64"/>
      <c r="R10" s="53">
        <f t="shared" ref="R10:R21" si="5">K10+P10</f>
        <v>0</v>
      </c>
      <c r="S10" s="55">
        <f t="shared" ref="S10:S21" si="6">S9+B10-C10+E10-F10+H10-I10+P10</f>
        <v>0</v>
      </c>
    </row>
    <row r="11" spans="1:19" x14ac:dyDescent="0.2">
      <c r="A11" s="68">
        <f t="shared" ref="A11:A21" si="7">A10+32</f>
        <v>42493</v>
      </c>
      <c r="B11" s="53">
        <f t="shared" ref="B11:B21" si="8">B10</f>
        <v>0</v>
      </c>
      <c r="C11" s="66"/>
      <c r="D11" s="53">
        <f t="shared" si="0"/>
        <v>0</v>
      </c>
      <c r="E11" s="53">
        <f t="shared" ref="E11:E21" si="9">E10</f>
        <v>0</v>
      </c>
      <c r="F11" s="66"/>
      <c r="G11" s="53">
        <f t="shared" si="1"/>
        <v>0</v>
      </c>
      <c r="H11" s="53">
        <f t="shared" ref="H11:H21" si="10">H10</f>
        <v>0</v>
      </c>
      <c r="I11" s="45">
        <f t="shared" ref="I11:I21" si="11">I10</f>
        <v>0</v>
      </c>
      <c r="J11" s="53">
        <f t="shared" si="2"/>
        <v>0</v>
      </c>
      <c r="K11" s="53">
        <f t="shared" si="3"/>
        <v>0</v>
      </c>
      <c r="L11" s="64"/>
      <c r="M11" s="55">
        <f t="shared" si="4"/>
        <v>0</v>
      </c>
      <c r="N11" s="29"/>
      <c r="O11" s="29" t="str">
        <f>IF(O9&lt;0,"Catch up",IF(O9&gt;50,"Refund","Do Nothing"))</f>
        <v>Do Nothing</v>
      </c>
      <c r="P11" s="53">
        <f t="shared" ref="P11:P21" si="12">P10</f>
        <v>0</v>
      </c>
      <c r="Q11" s="64"/>
      <c r="R11" s="53">
        <f t="shared" si="5"/>
        <v>0</v>
      </c>
      <c r="S11" s="55">
        <f t="shared" si="6"/>
        <v>0</v>
      </c>
    </row>
    <row r="12" spans="1:19" x14ac:dyDescent="0.2">
      <c r="A12" s="68">
        <f t="shared" si="7"/>
        <v>42525</v>
      </c>
      <c r="B12" s="53">
        <f t="shared" si="8"/>
        <v>0</v>
      </c>
      <c r="C12" s="66"/>
      <c r="D12" s="53">
        <f t="shared" si="0"/>
        <v>0</v>
      </c>
      <c r="E12" s="53">
        <f t="shared" si="9"/>
        <v>0</v>
      </c>
      <c r="F12" s="66"/>
      <c r="G12" s="53">
        <f t="shared" si="1"/>
        <v>0</v>
      </c>
      <c r="H12" s="53">
        <f t="shared" si="10"/>
        <v>0</v>
      </c>
      <c r="I12" s="45">
        <f t="shared" si="11"/>
        <v>0</v>
      </c>
      <c r="J12" s="53">
        <f t="shared" si="2"/>
        <v>0</v>
      </c>
      <c r="K12" s="53">
        <f t="shared" si="3"/>
        <v>0</v>
      </c>
      <c r="L12" s="64"/>
      <c r="M12" s="55">
        <f t="shared" si="4"/>
        <v>0</v>
      </c>
      <c r="N12" s="29"/>
      <c r="O12" s="29"/>
      <c r="P12" s="53">
        <f t="shared" si="12"/>
        <v>0</v>
      </c>
      <c r="Q12" s="64"/>
      <c r="R12" s="53">
        <f t="shared" si="5"/>
        <v>0</v>
      </c>
      <c r="S12" s="55">
        <f t="shared" si="6"/>
        <v>0</v>
      </c>
    </row>
    <row r="13" spans="1:19" x14ac:dyDescent="0.2">
      <c r="A13" s="68">
        <f t="shared" si="7"/>
        <v>42557</v>
      </c>
      <c r="B13" s="53">
        <f t="shared" si="8"/>
        <v>0</v>
      </c>
      <c r="C13" s="66"/>
      <c r="D13" s="53">
        <f t="shared" si="0"/>
        <v>0</v>
      </c>
      <c r="E13" s="53">
        <f t="shared" si="9"/>
        <v>0</v>
      </c>
      <c r="F13" s="66"/>
      <c r="G13" s="53">
        <f t="shared" si="1"/>
        <v>0</v>
      </c>
      <c r="H13" s="53">
        <f t="shared" si="10"/>
        <v>0</v>
      </c>
      <c r="I13" s="45">
        <f t="shared" si="11"/>
        <v>0</v>
      </c>
      <c r="J13" s="53">
        <f t="shared" si="2"/>
        <v>0</v>
      </c>
      <c r="K13" s="53">
        <f t="shared" si="3"/>
        <v>0</v>
      </c>
      <c r="L13" s="64"/>
      <c r="M13" s="55">
        <f t="shared" si="4"/>
        <v>0</v>
      </c>
      <c r="N13" s="29"/>
      <c r="O13" s="29"/>
      <c r="P13" s="53">
        <f t="shared" si="12"/>
        <v>0</v>
      </c>
      <c r="Q13" s="64"/>
      <c r="R13" s="53">
        <f t="shared" si="5"/>
        <v>0</v>
      </c>
      <c r="S13" s="55">
        <f t="shared" si="6"/>
        <v>0</v>
      </c>
    </row>
    <row r="14" spans="1:19" x14ac:dyDescent="0.2">
      <c r="A14" s="68">
        <f t="shared" si="7"/>
        <v>42589</v>
      </c>
      <c r="B14" s="53">
        <f t="shared" si="8"/>
        <v>0</v>
      </c>
      <c r="C14" s="66"/>
      <c r="D14" s="53">
        <f t="shared" si="0"/>
        <v>0</v>
      </c>
      <c r="E14" s="53">
        <f t="shared" si="9"/>
        <v>0</v>
      </c>
      <c r="F14" s="66"/>
      <c r="G14" s="53">
        <f t="shared" si="1"/>
        <v>0</v>
      </c>
      <c r="H14" s="53">
        <f t="shared" si="10"/>
        <v>0</v>
      </c>
      <c r="I14" s="45">
        <f t="shared" si="11"/>
        <v>0</v>
      </c>
      <c r="J14" s="53">
        <f t="shared" si="2"/>
        <v>0</v>
      </c>
      <c r="K14" s="53">
        <f t="shared" si="3"/>
        <v>0</v>
      </c>
      <c r="L14" s="64"/>
      <c r="M14" s="55">
        <f t="shared" si="4"/>
        <v>0</v>
      </c>
      <c r="N14" s="29"/>
      <c r="O14" s="29"/>
      <c r="P14" s="53">
        <f t="shared" si="12"/>
        <v>0</v>
      </c>
      <c r="Q14" s="64"/>
      <c r="R14" s="53">
        <f t="shared" si="5"/>
        <v>0</v>
      </c>
      <c r="S14" s="55">
        <f t="shared" si="6"/>
        <v>0</v>
      </c>
    </row>
    <row r="15" spans="1:19" x14ac:dyDescent="0.2">
      <c r="A15" s="68">
        <f t="shared" si="7"/>
        <v>42621</v>
      </c>
      <c r="B15" s="53">
        <f t="shared" si="8"/>
        <v>0</v>
      </c>
      <c r="C15" s="66"/>
      <c r="D15" s="53">
        <f t="shared" si="0"/>
        <v>0</v>
      </c>
      <c r="E15" s="53">
        <f t="shared" si="9"/>
        <v>0</v>
      </c>
      <c r="F15" s="66"/>
      <c r="G15" s="53">
        <f t="shared" si="1"/>
        <v>0</v>
      </c>
      <c r="H15" s="53">
        <f t="shared" si="10"/>
        <v>0</v>
      </c>
      <c r="I15" s="45">
        <f t="shared" si="11"/>
        <v>0</v>
      </c>
      <c r="J15" s="53">
        <f t="shared" si="2"/>
        <v>0</v>
      </c>
      <c r="K15" s="53">
        <f t="shared" si="3"/>
        <v>0</v>
      </c>
      <c r="L15" s="64"/>
      <c r="M15" s="55">
        <f t="shared" si="4"/>
        <v>0</v>
      </c>
      <c r="N15" s="29"/>
      <c r="O15" s="29"/>
      <c r="P15" s="53">
        <f t="shared" si="12"/>
        <v>0</v>
      </c>
      <c r="Q15" s="64"/>
      <c r="R15" s="53">
        <f t="shared" si="5"/>
        <v>0</v>
      </c>
      <c r="S15" s="55">
        <f t="shared" si="6"/>
        <v>0</v>
      </c>
    </row>
    <row r="16" spans="1:19" x14ac:dyDescent="0.2">
      <c r="A16" s="68">
        <f t="shared" si="7"/>
        <v>42653</v>
      </c>
      <c r="B16" s="53">
        <f t="shared" si="8"/>
        <v>0</v>
      </c>
      <c r="C16" s="66"/>
      <c r="D16" s="53">
        <f t="shared" si="0"/>
        <v>0</v>
      </c>
      <c r="E16" s="53">
        <f t="shared" si="9"/>
        <v>0</v>
      </c>
      <c r="F16" s="66"/>
      <c r="G16" s="53">
        <f t="shared" si="1"/>
        <v>0</v>
      </c>
      <c r="H16" s="53">
        <f t="shared" si="10"/>
        <v>0</v>
      </c>
      <c r="I16" s="45">
        <f t="shared" si="11"/>
        <v>0</v>
      </c>
      <c r="J16" s="53">
        <f t="shared" si="2"/>
        <v>0</v>
      </c>
      <c r="K16" s="53">
        <f t="shared" si="3"/>
        <v>0</v>
      </c>
      <c r="L16" s="64"/>
      <c r="M16" s="55">
        <f t="shared" si="4"/>
        <v>0</v>
      </c>
      <c r="N16" s="29"/>
      <c r="O16" s="29"/>
      <c r="P16" s="53">
        <f t="shared" si="12"/>
        <v>0</v>
      </c>
      <c r="Q16" s="64"/>
      <c r="R16" s="53">
        <f t="shared" si="5"/>
        <v>0</v>
      </c>
      <c r="S16" s="55">
        <f t="shared" si="6"/>
        <v>0</v>
      </c>
    </row>
    <row r="17" spans="1:19" x14ac:dyDescent="0.2">
      <c r="A17" s="68">
        <f t="shared" si="7"/>
        <v>42685</v>
      </c>
      <c r="B17" s="53">
        <f t="shared" si="8"/>
        <v>0</v>
      </c>
      <c r="C17" s="66"/>
      <c r="D17" s="53">
        <f t="shared" si="0"/>
        <v>0</v>
      </c>
      <c r="E17" s="53">
        <f t="shared" si="9"/>
        <v>0</v>
      </c>
      <c r="F17" s="66"/>
      <c r="G17" s="53">
        <f t="shared" si="1"/>
        <v>0</v>
      </c>
      <c r="H17" s="53">
        <f t="shared" si="10"/>
        <v>0</v>
      </c>
      <c r="I17" s="45">
        <f t="shared" si="11"/>
        <v>0</v>
      </c>
      <c r="J17" s="53">
        <f t="shared" si="2"/>
        <v>0</v>
      </c>
      <c r="K17" s="53">
        <f t="shared" si="3"/>
        <v>0</v>
      </c>
      <c r="L17" s="64"/>
      <c r="M17" s="55">
        <f t="shared" si="4"/>
        <v>0</v>
      </c>
      <c r="N17" s="29"/>
      <c r="O17" s="29"/>
      <c r="P17" s="53">
        <f t="shared" si="12"/>
        <v>0</v>
      </c>
      <c r="Q17" s="64"/>
      <c r="R17" s="53">
        <f t="shared" si="5"/>
        <v>0</v>
      </c>
      <c r="S17" s="55">
        <f t="shared" si="6"/>
        <v>0</v>
      </c>
    </row>
    <row r="18" spans="1:19" x14ac:dyDescent="0.2">
      <c r="A18" s="68">
        <f t="shared" si="7"/>
        <v>42717</v>
      </c>
      <c r="B18" s="53">
        <f t="shared" si="8"/>
        <v>0</v>
      </c>
      <c r="C18" s="66"/>
      <c r="D18" s="53">
        <f t="shared" si="0"/>
        <v>0</v>
      </c>
      <c r="E18" s="53">
        <f t="shared" si="9"/>
        <v>0</v>
      </c>
      <c r="F18" s="66"/>
      <c r="G18" s="53">
        <f t="shared" si="1"/>
        <v>0</v>
      </c>
      <c r="H18" s="53">
        <f t="shared" si="10"/>
        <v>0</v>
      </c>
      <c r="I18" s="45">
        <f t="shared" si="11"/>
        <v>0</v>
      </c>
      <c r="J18" s="53">
        <f t="shared" si="2"/>
        <v>0</v>
      </c>
      <c r="K18" s="53">
        <f t="shared" si="3"/>
        <v>0</v>
      </c>
      <c r="L18" s="64"/>
      <c r="M18" s="55">
        <f t="shared" si="4"/>
        <v>0</v>
      </c>
      <c r="N18" s="29"/>
      <c r="O18" s="29"/>
      <c r="P18" s="53">
        <f t="shared" si="12"/>
        <v>0</v>
      </c>
      <c r="Q18" s="64"/>
      <c r="R18" s="53">
        <f t="shared" si="5"/>
        <v>0</v>
      </c>
      <c r="S18" s="55">
        <f t="shared" si="6"/>
        <v>0</v>
      </c>
    </row>
    <row r="19" spans="1:19" x14ac:dyDescent="0.2">
      <c r="A19" s="68">
        <f t="shared" si="7"/>
        <v>42749</v>
      </c>
      <c r="B19" s="53">
        <f t="shared" si="8"/>
        <v>0</v>
      </c>
      <c r="C19" s="66"/>
      <c r="D19" s="53">
        <f t="shared" si="0"/>
        <v>0</v>
      </c>
      <c r="E19" s="53">
        <f t="shared" si="9"/>
        <v>0</v>
      </c>
      <c r="F19" s="66"/>
      <c r="G19" s="53">
        <f t="shared" si="1"/>
        <v>0</v>
      </c>
      <c r="H19" s="53">
        <f t="shared" si="10"/>
        <v>0</v>
      </c>
      <c r="I19" s="45">
        <f t="shared" si="11"/>
        <v>0</v>
      </c>
      <c r="J19" s="53">
        <f t="shared" si="2"/>
        <v>0</v>
      </c>
      <c r="K19" s="53">
        <f t="shared" si="3"/>
        <v>0</v>
      </c>
      <c r="L19" s="64"/>
      <c r="M19" s="55">
        <f t="shared" si="4"/>
        <v>0</v>
      </c>
      <c r="N19" s="29"/>
      <c r="O19" s="29"/>
      <c r="P19" s="53">
        <f t="shared" si="12"/>
        <v>0</v>
      </c>
      <c r="Q19" s="64"/>
      <c r="R19" s="53">
        <f t="shared" si="5"/>
        <v>0</v>
      </c>
      <c r="S19" s="55">
        <f t="shared" si="6"/>
        <v>0</v>
      </c>
    </row>
    <row r="20" spans="1:19" x14ac:dyDescent="0.2">
      <c r="A20" s="68">
        <f t="shared" si="7"/>
        <v>42781</v>
      </c>
      <c r="B20" s="53">
        <f t="shared" si="8"/>
        <v>0</v>
      </c>
      <c r="C20" s="66"/>
      <c r="D20" s="53">
        <f t="shared" si="0"/>
        <v>0</v>
      </c>
      <c r="E20" s="53">
        <f t="shared" si="9"/>
        <v>0</v>
      </c>
      <c r="F20" s="66"/>
      <c r="G20" s="53">
        <f t="shared" si="1"/>
        <v>0</v>
      </c>
      <c r="H20" s="53">
        <f t="shared" si="10"/>
        <v>0</v>
      </c>
      <c r="I20" s="45">
        <f t="shared" si="11"/>
        <v>0</v>
      </c>
      <c r="J20" s="53">
        <f t="shared" si="2"/>
        <v>0</v>
      </c>
      <c r="K20" s="53">
        <f t="shared" si="3"/>
        <v>0</v>
      </c>
      <c r="L20" s="64"/>
      <c r="M20" s="55">
        <f t="shared" si="4"/>
        <v>0</v>
      </c>
      <c r="N20" s="29"/>
      <c r="O20" s="29"/>
      <c r="P20" s="53">
        <f t="shared" si="12"/>
        <v>0</v>
      </c>
      <c r="Q20" s="64"/>
      <c r="R20" s="53">
        <f t="shared" si="5"/>
        <v>0</v>
      </c>
      <c r="S20" s="55">
        <f t="shared" si="6"/>
        <v>0</v>
      </c>
    </row>
    <row r="21" spans="1:19" x14ac:dyDescent="0.2">
      <c r="A21" s="68">
        <f t="shared" si="7"/>
        <v>42813</v>
      </c>
      <c r="B21" s="53">
        <f t="shared" si="8"/>
        <v>0</v>
      </c>
      <c r="C21" s="63"/>
      <c r="D21" s="53">
        <f t="shared" si="0"/>
        <v>0</v>
      </c>
      <c r="E21" s="67">
        <f t="shared" si="9"/>
        <v>0</v>
      </c>
      <c r="F21" s="66"/>
      <c r="G21" s="65">
        <f t="shared" si="1"/>
        <v>0</v>
      </c>
      <c r="H21" s="53">
        <f t="shared" si="10"/>
        <v>0</v>
      </c>
      <c r="I21" s="45">
        <f t="shared" si="11"/>
        <v>0</v>
      </c>
      <c r="J21" s="53">
        <f t="shared" si="2"/>
        <v>0</v>
      </c>
      <c r="K21" s="53">
        <f t="shared" si="3"/>
        <v>0</v>
      </c>
      <c r="L21" s="64"/>
      <c r="M21" s="55">
        <f t="shared" si="4"/>
        <v>0</v>
      </c>
      <c r="N21" s="29"/>
      <c r="O21" s="29"/>
      <c r="P21" s="53">
        <f t="shared" si="12"/>
        <v>0</v>
      </c>
      <c r="Q21" s="64"/>
      <c r="R21" s="53">
        <f t="shared" si="5"/>
        <v>0</v>
      </c>
      <c r="S21" s="55">
        <f t="shared" si="6"/>
        <v>0</v>
      </c>
    </row>
    <row r="22" spans="1:19" x14ac:dyDescent="0.2">
      <c r="A22" s="86" t="s">
        <v>19</v>
      </c>
      <c r="B22" s="80"/>
      <c r="C22" s="81"/>
      <c r="D22" s="80"/>
      <c r="E22" s="80"/>
      <c r="F22" s="82"/>
      <c r="G22" s="80"/>
      <c r="H22" s="80"/>
      <c r="I22" s="81"/>
      <c r="J22" s="80"/>
      <c r="K22" s="80"/>
      <c r="L22" s="80"/>
      <c r="M22" s="80"/>
      <c r="P22" s="80"/>
      <c r="Q22" s="80"/>
      <c r="R22" s="80"/>
    </row>
    <row r="23" spans="1:19" x14ac:dyDescent="0.2">
      <c r="B23" s="78"/>
      <c r="C23" s="78"/>
      <c r="D23" s="78"/>
      <c r="E23" s="78"/>
      <c r="F23" s="78"/>
      <c r="G23" s="78"/>
      <c r="H23" s="78"/>
      <c r="I23" s="78"/>
      <c r="J23" s="78"/>
      <c r="K23" s="78"/>
      <c r="L23" s="78"/>
      <c r="M23" s="78"/>
      <c r="N23" s="78"/>
      <c r="O23" s="78"/>
      <c r="P23" s="78"/>
    </row>
    <row r="24" spans="1:19" ht="13.5" thickBot="1" x14ac:dyDescent="0.25">
      <c r="A24" s="52" t="s">
        <v>20</v>
      </c>
      <c r="B24" s="61">
        <f>SUM(B10:B21)</f>
        <v>0</v>
      </c>
      <c r="C24" s="61">
        <f>SUM(C10:C21)</f>
        <v>0</v>
      </c>
      <c r="D24" s="57"/>
      <c r="E24" s="61">
        <f>SUM(E10:E21)</f>
        <v>0</v>
      </c>
      <c r="F24" s="61">
        <f>SUM(F10:F22)</f>
        <v>0</v>
      </c>
      <c r="G24" s="57"/>
      <c r="H24" s="61">
        <f>SUM(H10:H21)</f>
        <v>0</v>
      </c>
      <c r="I24" s="61">
        <f>SUM(I10:I21)</f>
        <v>0</v>
      </c>
      <c r="J24" s="57"/>
      <c r="K24" s="61">
        <f>SUM(K10:K21)</f>
        <v>0</v>
      </c>
      <c r="L24" s="57"/>
      <c r="M24" s="57"/>
      <c r="N24" s="57"/>
      <c r="O24" s="57"/>
      <c r="P24" s="61">
        <f>SUM(P10:P21)</f>
        <v>0</v>
      </c>
      <c r="Q24" s="29"/>
      <c r="R24" s="61">
        <f>SUM(R10:R21)</f>
        <v>0</v>
      </c>
      <c r="S24" s="29"/>
    </row>
    <row r="25" spans="1:19" ht="13.5" thickTop="1" x14ac:dyDescent="0.2">
      <c r="B25" s="57"/>
      <c r="C25" s="57"/>
      <c r="D25" s="57"/>
      <c r="E25" s="57"/>
      <c r="F25" s="57"/>
      <c r="G25" s="57"/>
      <c r="H25" s="57"/>
      <c r="I25" s="57"/>
      <c r="J25" s="57"/>
      <c r="K25" s="57"/>
      <c r="L25" s="57"/>
      <c r="M25" s="57"/>
      <c r="N25" s="57"/>
      <c r="O25" s="57"/>
      <c r="P25" s="57"/>
      <c r="Q25" s="29"/>
      <c r="R25" s="29"/>
      <c r="S25" s="29"/>
    </row>
    <row r="26" spans="1:19" x14ac:dyDescent="0.2">
      <c r="B26" s="78" t="s">
        <v>21</v>
      </c>
      <c r="C26" s="78"/>
      <c r="D26" s="53">
        <f>MINA(D10:D21)</f>
        <v>0</v>
      </c>
      <c r="E26" s="78" t="s">
        <v>21</v>
      </c>
      <c r="F26" s="78"/>
      <c r="G26" s="53">
        <f>MINA(G10:G21)</f>
        <v>0</v>
      </c>
      <c r="H26" s="78" t="s">
        <v>21</v>
      </c>
      <c r="I26" s="78"/>
      <c r="J26" s="53">
        <f>MINA(J10:J21)</f>
        <v>0</v>
      </c>
      <c r="K26" s="78" t="s">
        <v>21</v>
      </c>
      <c r="L26" s="78"/>
      <c r="M26" s="53">
        <f>MINA(M10:M21)</f>
        <v>0</v>
      </c>
      <c r="Q26" s="78"/>
      <c r="R26" s="78"/>
      <c r="S26" s="80"/>
    </row>
    <row r="27" spans="1:19" x14ac:dyDescent="0.2">
      <c r="B27" s="78" t="s">
        <v>22</v>
      </c>
      <c r="C27" s="78"/>
      <c r="D27" s="53">
        <f>B10</f>
        <v>0</v>
      </c>
      <c r="E27" s="78" t="s">
        <v>22</v>
      </c>
      <c r="F27" s="78"/>
      <c r="G27" s="53">
        <f>E10</f>
        <v>0</v>
      </c>
      <c r="H27" s="78" t="s">
        <v>22</v>
      </c>
      <c r="I27" s="78"/>
      <c r="J27" s="53">
        <f>H10</f>
        <v>0</v>
      </c>
      <c r="K27" s="78" t="s">
        <v>22</v>
      </c>
      <c r="L27" s="78"/>
      <c r="M27" s="55">
        <f>D27+G27+J27</f>
        <v>0</v>
      </c>
      <c r="Q27" s="79"/>
      <c r="R27" s="78"/>
    </row>
    <row r="28" spans="1:19" x14ac:dyDescent="0.2">
      <c r="K28" s="52" t="s">
        <v>23</v>
      </c>
      <c r="M28" s="55">
        <f>M21</f>
        <v>0</v>
      </c>
      <c r="N28" s="77" t="s">
        <v>24</v>
      </c>
      <c r="S28" s="53">
        <f>S21</f>
        <v>0</v>
      </c>
    </row>
    <row r="29" spans="1:19" x14ac:dyDescent="0.2">
      <c r="C29" s="97"/>
      <c r="D29" s="97"/>
      <c r="E29" s="97"/>
    </row>
  </sheetData>
  <mergeCells count="5">
    <mergeCell ref="A1:A3"/>
    <mergeCell ref="F1:S1"/>
    <mergeCell ref="F4:S4"/>
    <mergeCell ref="F5:S5"/>
    <mergeCell ref="F6:S6"/>
  </mergeCells>
  <printOptions horizontalCentered="1"/>
  <pageMargins left="0.75" right="0.75" top="1" bottom="0.75" header="0.25" footer="0.25"/>
  <pageSetup scale="43"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ignoredErrors>
    <ignoredError sqref="A11:A21 I11:I21" unlockedFormula="1"/>
    <ignoredError sqref="D8 G8" evalError="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0"/>
  <sheetViews>
    <sheetView zoomScaleNormal="100" zoomScaleSheetLayoutView="100" workbookViewId="0">
      <selection activeCell="G6" sqref="G6:T6"/>
    </sheetView>
  </sheetViews>
  <sheetFormatPr defaultRowHeight="12.75" x14ac:dyDescent="0.25"/>
  <cols>
    <col min="1" max="1" width="12.1796875" style="1" customWidth="1"/>
    <col min="2" max="3" width="7.90625" style="1" customWidth="1"/>
    <col min="4" max="4" width="8.90625" style="1" customWidth="1"/>
    <col min="5" max="5" width="6.1796875" style="1" customWidth="1"/>
    <col min="6" max="7" width="7.6328125" style="1" customWidth="1"/>
    <col min="8" max="8" width="5.90625" style="1" customWidth="1"/>
    <col min="9" max="9" width="6.1796875" style="1" customWidth="1"/>
    <col min="10" max="10" width="6.36328125" style="1" customWidth="1"/>
    <col min="11" max="13" width="7.6328125" style="1" customWidth="1"/>
    <col min="14" max="14" width="7.08984375" style="1" customWidth="1"/>
    <col min="15" max="15" width="7.6328125" style="1" customWidth="1"/>
    <col min="16" max="16" width="7.26953125" style="1" customWidth="1"/>
    <col min="17" max="17" width="7.6328125" style="1" customWidth="1"/>
    <col min="18" max="18" width="6.36328125" style="1" customWidth="1"/>
    <col min="19" max="19" width="7.6328125" style="1" customWidth="1"/>
    <col min="20" max="255" width="9.26953125" style="1"/>
    <col min="256" max="256" width="3" style="1" customWidth="1"/>
    <col min="257" max="257" width="9.1796875" style="1" customWidth="1"/>
    <col min="258" max="258" width="7" style="1" customWidth="1"/>
    <col min="259" max="260" width="7.6328125" style="1" customWidth="1"/>
    <col min="261" max="261" width="6.1796875" style="1" customWidth="1"/>
    <col min="262" max="263" width="7.6328125" style="1" customWidth="1"/>
    <col min="264" max="264" width="5.90625" style="1" customWidth="1"/>
    <col min="265" max="265" width="6.1796875" style="1" customWidth="1"/>
    <col min="266" max="266" width="6.36328125" style="1" customWidth="1"/>
    <col min="267" max="269" width="7.6328125" style="1" customWidth="1"/>
    <col min="270" max="270" width="7.08984375" style="1" customWidth="1"/>
    <col min="271" max="271" width="7.6328125" style="1" customWidth="1"/>
    <col min="272" max="272" width="6.54296875" style="1" customWidth="1"/>
    <col min="273" max="273" width="7.6328125" style="1" customWidth="1"/>
    <col min="274" max="274" width="6.36328125" style="1" customWidth="1"/>
    <col min="275" max="275" width="7.6328125" style="1" customWidth="1"/>
    <col min="276" max="511" width="9.26953125" style="1"/>
    <col min="512" max="512" width="3" style="1" customWidth="1"/>
    <col min="513" max="513" width="9.1796875" style="1" customWidth="1"/>
    <col min="514" max="514" width="7" style="1" customWidth="1"/>
    <col min="515" max="516" width="7.6328125" style="1" customWidth="1"/>
    <col min="517" max="517" width="6.1796875" style="1" customWidth="1"/>
    <col min="518" max="519" width="7.6328125" style="1" customWidth="1"/>
    <col min="520" max="520" width="5.90625" style="1" customWidth="1"/>
    <col min="521" max="521" width="6.1796875" style="1" customWidth="1"/>
    <col min="522" max="522" width="6.36328125" style="1" customWidth="1"/>
    <col min="523" max="525" width="7.6328125" style="1" customWidth="1"/>
    <col min="526" max="526" width="7.08984375" style="1" customWidth="1"/>
    <col min="527" max="527" width="7.6328125" style="1" customWidth="1"/>
    <col min="528" max="528" width="6.54296875" style="1" customWidth="1"/>
    <col min="529" max="529" width="7.6328125" style="1" customWidth="1"/>
    <col min="530" max="530" width="6.36328125" style="1" customWidth="1"/>
    <col min="531" max="531" width="7.6328125" style="1" customWidth="1"/>
    <col min="532" max="767" width="9.26953125" style="1"/>
    <col min="768" max="768" width="3" style="1" customWidth="1"/>
    <col min="769" max="769" width="9.1796875" style="1" customWidth="1"/>
    <col min="770" max="770" width="7" style="1" customWidth="1"/>
    <col min="771" max="772" width="7.6328125" style="1" customWidth="1"/>
    <col min="773" max="773" width="6.1796875" style="1" customWidth="1"/>
    <col min="774" max="775" width="7.6328125" style="1" customWidth="1"/>
    <col min="776" max="776" width="5.90625" style="1" customWidth="1"/>
    <col min="777" max="777" width="6.1796875" style="1" customWidth="1"/>
    <col min="778" max="778" width="6.36328125" style="1" customWidth="1"/>
    <col min="779" max="781" width="7.6328125" style="1" customWidth="1"/>
    <col min="782" max="782" width="7.08984375" style="1" customWidth="1"/>
    <col min="783" max="783" width="7.6328125" style="1" customWidth="1"/>
    <col min="784" max="784" width="6.54296875" style="1" customWidth="1"/>
    <col min="785" max="785" width="7.6328125" style="1" customWidth="1"/>
    <col min="786" max="786" width="6.36328125" style="1" customWidth="1"/>
    <col min="787" max="787" width="7.6328125" style="1" customWidth="1"/>
    <col min="788" max="1023" width="9.26953125" style="1"/>
    <col min="1024" max="1024" width="3" style="1" customWidth="1"/>
    <col min="1025" max="1025" width="9.1796875" style="1" customWidth="1"/>
    <col min="1026" max="1026" width="7" style="1" customWidth="1"/>
    <col min="1027" max="1028" width="7.6328125" style="1" customWidth="1"/>
    <col min="1029" max="1029" width="6.1796875" style="1" customWidth="1"/>
    <col min="1030" max="1031" width="7.6328125" style="1" customWidth="1"/>
    <col min="1032" max="1032" width="5.90625" style="1" customWidth="1"/>
    <col min="1033" max="1033" width="6.1796875" style="1" customWidth="1"/>
    <col min="1034" max="1034" width="6.36328125" style="1" customWidth="1"/>
    <col min="1035" max="1037" width="7.6328125" style="1" customWidth="1"/>
    <col min="1038" max="1038" width="7.08984375" style="1" customWidth="1"/>
    <col min="1039" max="1039" width="7.6328125" style="1" customWidth="1"/>
    <col min="1040" max="1040" width="6.54296875" style="1" customWidth="1"/>
    <col min="1041" max="1041" width="7.6328125" style="1" customWidth="1"/>
    <col min="1042" max="1042" width="6.36328125" style="1" customWidth="1"/>
    <col min="1043" max="1043" width="7.6328125" style="1" customWidth="1"/>
    <col min="1044" max="1279" width="9.26953125" style="1"/>
    <col min="1280" max="1280" width="3" style="1" customWidth="1"/>
    <col min="1281" max="1281" width="9.1796875" style="1" customWidth="1"/>
    <col min="1282" max="1282" width="7" style="1" customWidth="1"/>
    <col min="1283" max="1284" width="7.6328125" style="1" customWidth="1"/>
    <col min="1285" max="1285" width="6.1796875" style="1" customWidth="1"/>
    <col min="1286" max="1287" width="7.6328125" style="1" customWidth="1"/>
    <col min="1288" max="1288" width="5.90625" style="1" customWidth="1"/>
    <col min="1289" max="1289" width="6.1796875" style="1" customWidth="1"/>
    <col min="1290" max="1290" width="6.36328125" style="1" customWidth="1"/>
    <col min="1291" max="1293" width="7.6328125" style="1" customWidth="1"/>
    <col min="1294" max="1294" width="7.08984375" style="1" customWidth="1"/>
    <col min="1295" max="1295" width="7.6328125" style="1" customWidth="1"/>
    <col min="1296" max="1296" width="6.54296875" style="1" customWidth="1"/>
    <col min="1297" max="1297" width="7.6328125" style="1" customWidth="1"/>
    <col min="1298" max="1298" width="6.36328125" style="1" customWidth="1"/>
    <col min="1299" max="1299" width="7.6328125" style="1" customWidth="1"/>
    <col min="1300" max="1535" width="9.26953125" style="1"/>
    <col min="1536" max="1536" width="3" style="1" customWidth="1"/>
    <col min="1537" max="1537" width="9.1796875" style="1" customWidth="1"/>
    <col min="1538" max="1538" width="7" style="1" customWidth="1"/>
    <col min="1539" max="1540" width="7.6328125" style="1" customWidth="1"/>
    <col min="1541" max="1541" width="6.1796875" style="1" customWidth="1"/>
    <col min="1542" max="1543" width="7.6328125" style="1" customWidth="1"/>
    <col min="1544" max="1544" width="5.90625" style="1" customWidth="1"/>
    <col min="1545" max="1545" width="6.1796875" style="1" customWidth="1"/>
    <col min="1546" max="1546" width="6.36328125" style="1" customWidth="1"/>
    <col min="1547" max="1549" width="7.6328125" style="1" customWidth="1"/>
    <col min="1550" max="1550" width="7.08984375" style="1" customWidth="1"/>
    <col min="1551" max="1551" width="7.6328125" style="1" customWidth="1"/>
    <col min="1552" max="1552" width="6.54296875" style="1" customWidth="1"/>
    <col min="1553" max="1553" width="7.6328125" style="1" customWidth="1"/>
    <col min="1554" max="1554" width="6.36328125" style="1" customWidth="1"/>
    <col min="1555" max="1555" width="7.6328125" style="1" customWidth="1"/>
    <col min="1556" max="1791" width="9.26953125" style="1"/>
    <col min="1792" max="1792" width="3" style="1" customWidth="1"/>
    <col min="1793" max="1793" width="9.1796875" style="1" customWidth="1"/>
    <col min="1794" max="1794" width="7" style="1" customWidth="1"/>
    <col min="1795" max="1796" width="7.6328125" style="1" customWidth="1"/>
    <col min="1797" max="1797" width="6.1796875" style="1" customWidth="1"/>
    <col min="1798" max="1799" width="7.6328125" style="1" customWidth="1"/>
    <col min="1800" max="1800" width="5.90625" style="1" customWidth="1"/>
    <col min="1801" max="1801" width="6.1796875" style="1" customWidth="1"/>
    <col min="1802" max="1802" width="6.36328125" style="1" customWidth="1"/>
    <col min="1803" max="1805" width="7.6328125" style="1" customWidth="1"/>
    <col min="1806" max="1806" width="7.08984375" style="1" customWidth="1"/>
    <col min="1807" max="1807" width="7.6328125" style="1" customWidth="1"/>
    <col min="1808" max="1808" width="6.54296875" style="1" customWidth="1"/>
    <col min="1809" max="1809" width="7.6328125" style="1" customWidth="1"/>
    <col min="1810" max="1810" width="6.36328125" style="1" customWidth="1"/>
    <col min="1811" max="1811" width="7.6328125" style="1" customWidth="1"/>
    <col min="1812" max="2047" width="9.26953125" style="1"/>
    <col min="2048" max="2048" width="3" style="1" customWidth="1"/>
    <col min="2049" max="2049" width="9.1796875" style="1" customWidth="1"/>
    <col min="2050" max="2050" width="7" style="1" customWidth="1"/>
    <col min="2051" max="2052" width="7.6328125" style="1" customWidth="1"/>
    <col min="2053" max="2053" width="6.1796875" style="1" customWidth="1"/>
    <col min="2054" max="2055" width="7.6328125" style="1" customWidth="1"/>
    <col min="2056" max="2056" width="5.90625" style="1" customWidth="1"/>
    <col min="2057" max="2057" width="6.1796875" style="1" customWidth="1"/>
    <col min="2058" max="2058" width="6.36328125" style="1" customWidth="1"/>
    <col min="2059" max="2061" width="7.6328125" style="1" customWidth="1"/>
    <col min="2062" max="2062" width="7.08984375" style="1" customWidth="1"/>
    <col min="2063" max="2063" width="7.6328125" style="1" customWidth="1"/>
    <col min="2064" max="2064" width="6.54296875" style="1" customWidth="1"/>
    <col min="2065" max="2065" width="7.6328125" style="1" customWidth="1"/>
    <col min="2066" max="2066" width="6.36328125" style="1" customWidth="1"/>
    <col min="2067" max="2067" width="7.6328125" style="1" customWidth="1"/>
    <col min="2068" max="2303" width="9.26953125" style="1"/>
    <col min="2304" max="2304" width="3" style="1" customWidth="1"/>
    <col min="2305" max="2305" width="9.1796875" style="1" customWidth="1"/>
    <col min="2306" max="2306" width="7" style="1" customWidth="1"/>
    <col min="2307" max="2308" width="7.6328125" style="1" customWidth="1"/>
    <col min="2309" max="2309" width="6.1796875" style="1" customWidth="1"/>
    <col min="2310" max="2311" width="7.6328125" style="1" customWidth="1"/>
    <col min="2312" max="2312" width="5.90625" style="1" customWidth="1"/>
    <col min="2313" max="2313" width="6.1796875" style="1" customWidth="1"/>
    <col min="2314" max="2314" width="6.36328125" style="1" customWidth="1"/>
    <col min="2315" max="2317" width="7.6328125" style="1" customWidth="1"/>
    <col min="2318" max="2318" width="7.08984375" style="1" customWidth="1"/>
    <col min="2319" max="2319" width="7.6328125" style="1" customWidth="1"/>
    <col min="2320" max="2320" width="6.54296875" style="1" customWidth="1"/>
    <col min="2321" max="2321" width="7.6328125" style="1" customWidth="1"/>
    <col min="2322" max="2322" width="6.36328125" style="1" customWidth="1"/>
    <col min="2323" max="2323" width="7.6328125" style="1" customWidth="1"/>
    <col min="2324" max="2559" width="9.26953125" style="1"/>
    <col min="2560" max="2560" width="3" style="1" customWidth="1"/>
    <col min="2561" max="2561" width="9.1796875" style="1" customWidth="1"/>
    <col min="2562" max="2562" width="7" style="1" customWidth="1"/>
    <col min="2563" max="2564" width="7.6328125" style="1" customWidth="1"/>
    <col min="2565" max="2565" width="6.1796875" style="1" customWidth="1"/>
    <col min="2566" max="2567" width="7.6328125" style="1" customWidth="1"/>
    <col min="2568" max="2568" width="5.90625" style="1" customWidth="1"/>
    <col min="2569" max="2569" width="6.1796875" style="1" customWidth="1"/>
    <col min="2570" max="2570" width="6.36328125" style="1" customWidth="1"/>
    <col min="2571" max="2573" width="7.6328125" style="1" customWidth="1"/>
    <col min="2574" max="2574" width="7.08984375" style="1" customWidth="1"/>
    <col min="2575" max="2575" width="7.6328125" style="1" customWidth="1"/>
    <col min="2576" max="2576" width="6.54296875" style="1" customWidth="1"/>
    <col min="2577" max="2577" width="7.6328125" style="1" customWidth="1"/>
    <col min="2578" max="2578" width="6.36328125" style="1" customWidth="1"/>
    <col min="2579" max="2579" width="7.6328125" style="1" customWidth="1"/>
    <col min="2580" max="2815" width="9.26953125" style="1"/>
    <col min="2816" max="2816" width="3" style="1" customWidth="1"/>
    <col min="2817" max="2817" width="9.1796875" style="1" customWidth="1"/>
    <col min="2818" max="2818" width="7" style="1" customWidth="1"/>
    <col min="2819" max="2820" width="7.6328125" style="1" customWidth="1"/>
    <col min="2821" max="2821" width="6.1796875" style="1" customWidth="1"/>
    <col min="2822" max="2823" width="7.6328125" style="1" customWidth="1"/>
    <col min="2824" max="2824" width="5.90625" style="1" customWidth="1"/>
    <col min="2825" max="2825" width="6.1796875" style="1" customWidth="1"/>
    <col min="2826" max="2826" width="6.36328125" style="1" customWidth="1"/>
    <col min="2827" max="2829" width="7.6328125" style="1" customWidth="1"/>
    <col min="2830" max="2830" width="7.08984375" style="1" customWidth="1"/>
    <col min="2831" max="2831" width="7.6328125" style="1" customWidth="1"/>
    <col min="2832" max="2832" width="6.54296875" style="1" customWidth="1"/>
    <col min="2833" max="2833" width="7.6328125" style="1" customWidth="1"/>
    <col min="2834" max="2834" width="6.36328125" style="1" customWidth="1"/>
    <col min="2835" max="2835" width="7.6328125" style="1" customWidth="1"/>
    <col min="2836" max="3071" width="9.26953125" style="1"/>
    <col min="3072" max="3072" width="3" style="1" customWidth="1"/>
    <col min="3073" max="3073" width="9.1796875" style="1" customWidth="1"/>
    <col min="3074" max="3074" width="7" style="1" customWidth="1"/>
    <col min="3075" max="3076" width="7.6328125" style="1" customWidth="1"/>
    <col min="3077" max="3077" width="6.1796875" style="1" customWidth="1"/>
    <col min="3078" max="3079" width="7.6328125" style="1" customWidth="1"/>
    <col min="3080" max="3080" width="5.90625" style="1" customWidth="1"/>
    <col min="3081" max="3081" width="6.1796875" style="1" customWidth="1"/>
    <col min="3082" max="3082" width="6.36328125" style="1" customWidth="1"/>
    <col min="3083" max="3085" width="7.6328125" style="1" customWidth="1"/>
    <col min="3086" max="3086" width="7.08984375" style="1" customWidth="1"/>
    <col min="3087" max="3087" width="7.6328125" style="1" customWidth="1"/>
    <col min="3088" max="3088" width="6.54296875" style="1" customWidth="1"/>
    <col min="3089" max="3089" width="7.6328125" style="1" customWidth="1"/>
    <col min="3090" max="3090" width="6.36328125" style="1" customWidth="1"/>
    <col min="3091" max="3091" width="7.6328125" style="1" customWidth="1"/>
    <col min="3092" max="3327" width="9.26953125" style="1"/>
    <col min="3328" max="3328" width="3" style="1" customWidth="1"/>
    <col min="3329" max="3329" width="9.1796875" style="1" customWidth="1"/>
    <col min="3330" max="3330" width="7" style="1" customWidth="1"/>
    <col min="3331" max="3332" width="7.6328125" style="1" customWidth="1"/>
    <col min="3333" max="3333" width="6.1796875" style="1" customWidth="1"/>
    <col min="3334" max="3335" width="7.6328125" style="1" customWidth="1"/>
    <col min="3336" max="3336" width="5.90625" style="1" customWidth="1"/>
    <col min="3337" max="3337" width="6.1796875" style="1" customWidth="1"/>
    <col min="3338" max="3338" width="6.36328125" style="1" customWidth="1"/>
    <col min="3339" max="3341" width="7.6328125" style="1" customWidth="1"/>
    <col min="3342" max="3342" width="7.08984375" style="1" customWidth="1"/>
    <col min="3343" max="3343" width="7.6328125" style="1" customWidth="1"/>
    <col min="3344" max="3344" width="6.54296875" style="1" customWidth="1"/>
    <col min="3345" max="3345" width="7.6328125" style="1" customWidth="1"/>
    <col min="3346" max="3346" width="6.36328125" style="1" customWidth="1"/>
    <col min="3347" max="3347" width="7.6328125" style="1" customWidth="1"/>
    <col min="3348" max="3583" width="9.26953125" style="1"/>
    <col min="3584" max="3584" width="3" style="1" customWidth="1"/>
    <col min="3585" max="3585" width="9.1796875" style="1" customWidth="1"/>
    <col min="3586" max="3586" width="7" style="1" customWidth="1"/>
    <col min="3587" max="3588" width="7.6328125" style="1" customWidth="1"/>
    <col min="3589" max="3589" width="6.1796875" style="1" customWidth="1"/>
    <col min="3590" max="3591" width="7.6328125" style="1" customWidth="1"/>
    <col min="3592" max="3592" width="5.90625" style="1" customWidth="1"/>
    <col min="3593" max="3593" width="6.1796875" style="1" customWidth="1"/>
    <col min="3594" max="3594" width="6.36328125" style="1" customWidth="1"/>
    <col min="3595" max="3597" width="7.6328125" style="1" customWidth="1"/>
    <col min="3598" max="3598" width="7.08984375" style="1" customWidth="1"/>
    <col min="3599" max="3599" width="7.6328125" style="1" customWidth="1"/>
    <col min="3600" max="3600" width="6.54296875" style="1" customWidth="1"/>
    <col min="3601" max="3601" width="7.6328125" style="1" customWidth="1"/>
    <col min="3602" max="3602" width="6.36328125" style="1" customWidth="1"/>
    <col min="3603" max="3603" width="7.6328125" style="1" customWidth="1"/>
    <col min="3604" max="3839" width="9.26953125" style="1"/>
    <col min="3840" max="3840" width="3" style="1" customWidth="1"/>
    <col min="3841" max="3841" width="9.1796875" style="1" customWidth="1"/>
    <col min="3842" max="3842" width="7" style="1" customWidth="1"/>
    <col min="3843" max="3844" width="7.6328125" style="1" customWidth="1"/>
    <col min="3845" max="3845" width="6.1796875" style="1" customWidth="1"/>
    <col min="3846" max="3847" width="7.6328125" style="1" customWidth="1"/>
    <col min="3848" max="3848" width="5.90625" style="1" customWidth="1"/>
    <col min="3849" max="3849" width="6.1796875" style="1" customWidth="1"/>
    <col min="3850" max="3850" width="6.36328125" style="1" customWidth="1"/>
    <col min="3851" max="3853" width="7.6328125" style="1" customWidth="1"/>
    <col min="3854" max="3854" width="7.08984375" style="1" customWidth="1"/>
    <col min="3855" max="3855" width="7.6328125" style="1" customWidth="1"/>
    <col min="3856" max="3856" width="6.54296875" style="1" customWidth="1"/>
    <col min="3857" max="3857" width="7.6328125" style="1" customWidth="1"/>
    <col min="3858" max="3858" width="6.36328125" style="1" customWidth="1"/>
    <col min="3859" max="3859" width="7.6328125" style="1" customWidth="1"/>
    <col min="3860" max="4095" width="9.26953125" style="1"/>
    <col min="4096" max="4096" width="3" style="1" customWidth="1"/>
    <col min="4097" max="4097" width="9.1796875" style="1" customWidth="1"/>
    <col min="4098" max="4098" width="7" style="1" customWidth="1"/>
    <col min="4099" max="4100" width="7.6328125" style="1" customWidth="1"/>
    <col min="4101" max="4101" width="6.1796875" style="1" customWidth="1"/>
    <col min="4102" max="4103" width="7.6328125" style="1" customWidth="1"/>
    <col min="4104" max="4104" width="5.90625" style="1" customWidth="1"/>
    <col min="4105" max="4105" width="6.1796875" style="1" customWidth="1"/>
    <col min="4106" max="4106" width="6.36328125" style="1" customWidth="1"/>
    <col min="4107" max="4109" width="7.6328125" style="1" customWidth="1"/>
    <col min="4110" max="4110" width="7.08984375" style="1" customWidth="1"/>
    <col min="4111" max="4111" width="7.6328125" style="1" customWidth="1"/>
    <col min="4112" max="4112" width="6.54296875" style="1" customWidth="1"/>
    <col min="4113" max="4113" width="7.6328125" style="1" customWidth="1"/>
    <col min="4114" max="4114" width="6.36328125" style="1" customWidth="1"/>
    <col min="4115" max="4115" width="7.6328125" style="1" customWidth="1"/>
    <col min="4116" max="4351" width="9.26953125" style="1"/>
    <col min="4352" max="4352" width="3" style="1" customWidth="1"/>
    <col min="4353" max="4353" width="9.1796875" style="1" customWidth="1"/>
    <col min="4354" max="4354" width="7" style="1" customWidth="1"/>
    <col min="4355" max="4356" width="7.6328125" style="1" customWidth="1"/>
    <col min="4357" max="4357" width="6.1796875" style="1" customWidth="1"/>
    <col min="4358" max="4359" width="7.6328125" style="1" customWidth="1"/>
    <col min="4360" max="4360" width="5.90625" style="1" customWidth="1"/>
    <col min="4361" max="4361" width="6.1796875" style="1" customWidth="1"/>
    <col min="4362" max="4362" width="6.36328125" style="1" customWidth="1"/>
    <col min="4363" max="4365" width="7.6328125" style="1" customWidth="1"/>
    <col min="4366" max="4366" width="7.08984375" style="1" customWidth="1"/>
    <col min="4367" max="4367" width="7.6328125" style="1" customWidth="1"/>
    <col min="4368" max="4368" width="6.54296875" style="1" customWidth="1"/>
    <col min="4369" max="4369" width="7.6328125" style="1" customWidth="1"/>
    <col min="4370" max="4370" width="6.36328125" style="1" customWidth="1"/>
    <col min="4371" max="4371" width="7.6328125" style="1" customWidth="1"/>
    <col min="4372" max="4607" width="9.26953125" style="1"/>
    <col min="4608" max="4608" width="3" style="1" customWidth="1"/>
    <col min="4609" max="4609" width="9.1796875" style="1" customWidth="1"/>
    <col min="4610" max="4610" width="7" style="1" customWidth="1"/>
    <col min="4611" max="4612" width="7.6328125" style="1" customWidth="1"/>
    <col min="4613" max="4613" width="6.1796875" style="1" customWidth="1"/>
    <col min="4614" max="4615" width="7.6328125" style="1" customWidth="1"/>
    <col min="4616" max="4616" width="5.90625" style="1" customWidth="1"/>
    <col min="4617" max="4617" width="6.1796875" style="1" customWidth="1"/>
    <col min="4618" max="4618" width="6.36328125" style="1" customWidth="1"/>
    <col min="4619" max="4621" width="7.6328125" style="1" customWidth="1"/>
    <col min="4622" max="4622" width="7.08984375" style="1" customWidth="1"/>
    <col min="4623" max="4623" width="7.6328125" style="1" customWidth="1"/>
    <col min="4624" max="4624" width="6.54296875" style="1" customWidth="1"/>
    <col min="4625" max="4625" width="7.6328125" style="1" customWidth="1"/>
    <col min="4626" max="4626" width="6.36328125" style="1" customWidth="1"/>
    <col min="4627" max="4627" width="7.6328125" style="1" customWidth="1"/>
    <col min="4628" max="4863" width="9.26953125" style="1"/>
    <col min="4864" max="4864" width="3" style="1" customWidth="1"/>
    <col min="4865" max="4865" width="9.1796875" style="1" customWidth="1"/>
    <col min="4866" max="4866" width="7" style="1" customWidth="1"/>
    <col min="4867" max="4868" width="7.6328125" style="1" customWidth="1"/>
    <col min="4869" max="4869" width="6.1796875" style="1" customWidth="1"/>
    <col min="4870" max="4871" width="7.6328125" style="1" customWidth="1"/>
    <col min="4872" max="4872" width="5.90625" style="1" customWidth="1"/>
    <col min="4873" max="4873" width="6.1796875" style="1" customWidth="1"/>
    <col min="4874" max="4874" width="6.36328125" style="1" customWidth="1"/>
    <col min="4875" max="4877" width="7.6328125" style="1" customWidth="1"/>
    <col min="4878" max="4878" width="7.08984375" style="1" customWidth="1"/>
    <col min="4879" max="4879" width="7.6328125" style="1" customWidth="1"/>
    <col min="4880" max="4880" width="6.54296875" style="1" customWidth="1"/>
    <col min="4881" max="4881" width="7.6328125" style="1" customWidth="1"/>
    <col min="4882" max="4882" width="6.36328125" style="1" customWidth="1"/>
    <col min="4883" max="4883" width="7.6328125" style="1" customWidth="1"/>
    <col min="4884" max="5119" width="9.26953125" style="1"/>
    <col min="5120" max="5120" width="3" style="1" customWidth="1"/>
    <col min="5121" max="5121" width="9.1796875" style="1" customWidth="1"/>
    <col min="5122" max="5122" width="7" style="1" customWidth="1"/>
    <col min="5123" max="5124" width="7.6328125" style="1" customWidth="1"/>
    <col min="5125" max="5125" width="6.1796875" style="1" customWidth="1"/>
    <col min="5126" max="5127" width="7.6328125" style="1" customWidth="1"/>
    <col min="5128" max="5128" width="5.90625" style="1" customWidth="1"/>
    <col min="5129" max="5129" width="6.1796875" style="1" customWidth="1"/>
    <col min="5130" max="5130" width="6.36328125" style="1" customWidth="1"/>
    <col min="5131" max="5133" width="7.6328125" style="1" customWidth="1"/>
    <col min="5134" max="5134" width="7.08984375" style="1" customWidth="1"/>
    <col min="5135" max="5135" width="7.6328125" style="1" customWidth="1"/>
    <col min="5136" max="5136" width="6.54296875" style="1" customWidth="1"/>
    <col min="5137" max="5137" width="7.6328125" style="1" customWidth="1"/>
    <col min="5138" max="5138" width="6.36328125" style="1" customWidth="1"/>
    <col min="5139" max="5139" width="7.6328125" style="1" customWidth="1"/>
    <col min="5140" max="5375" width="9.26953125" style="1"/>
    <col min="5376" max="5376" width="3" style="1" customWidth="1"/>
    <col min="5377" max="5377" width="9.1796875" style="1" customWidth="1"/>
    <col min="5378" max="5378" width="7" style="1" customWidth="1"/>
    <col min="5379" max="5380" width="7.6328125" style="1" customWidth="1"/>
    <col min="5381" max="5381" width="6.1796875" style="1" customWidth="1"/>
    <col min="5382" max="5383" width="7.6328125" style="1" customWidth="1"/>
    <col min="5384" max="5384" width="5.90625" style="1" customWidth="1"/>
    <col min="5385" max="5385" width="6.1796875" style="1" customWidth="1"/>
    <col min="5386" max="5386" width="6.36328125" style="1" customWidth="1"/>
    <col min="5387" max="5389" width="7.6328125" style="1" customWidth="1"/>
    <col min="5390" max="5390" width="7.08984375" style="1" customWidth="1"/>
    <col min="5391" max="5391" width="7.6328125" style="1" customWidth="1"/>
    <col min="5392" max="5392" width="6.54296875" style="1" customWidth="1"/>
    <col min="5393" max="5393" width="7.6328125" style="1" customWidth="1"/>
    <col min="5394" max="5394" width="6.36328125" style="1" customWidth="1"/>
    <col min="5395" max="5395" width="7.6328125" style="1" customWidth="1"/>
    <col min="5396" max="5631" width="9.26953125" style="1"/>
    <col min="5632" max="5632" width="3" style="1" customWidth="1"/>
    <col min="5633" max="5633" width="9.1796875" style="1" customWidth="1"/>
    <col min="5634" max="5634" width="7" style="1" customWidth="1"/>
    <col min="5635" max="5636" width="7.6328125" style="1" customWidth="1"/>
    <col min="5637" max="5637" width="6.1796875" style="1" customWidth="1"/>
    <col min="5638" max="5639" width="7.6328125" style="1" customWidth="1"/>
    <col min="5640" max="5640" width="5.90625" style="1" customWidth="1"/>
    <col min="5641" max="5641" width="6.1796875" style="1" customWidth="1"/>
    <col min="5642" max="5642" width="6.36328125" style="1" customWidth="1"/>
    <col min="5643" max="5645" width="7.6328125" style="1" customWidth="1"/>
    <col min="5646" max="5646" width="7.08984375" style="1" customWidth="1"/>
    <col min="5647" max="5647" width="7.6328125" style="1" customWidth="1"/>
    <col min="5648" max="5648" width="6.54296875" style="1" customWidth="1"/>
    <col min="5649" max="5649" width="7.6328125" style="1" customWidth="1"/>
    <col min="5650" max="5650" width="6.36328125" style="1" customWidth="1"/>
    <col min="5651" max="5651" width="7.6328125" style="1" customWidth="1"/>
    <col min="5652" max="5887" width="9.26953125" style="1"/>
    <col min="5888" max="5888" width="3" style="1" customWidth="1"/>
    <col min="5889" max="5889" width="9.1796875" style="1" customWidth="1"/>
    <col min="5890" max="5890" width="7" style="1" customWidth="1"/>
    <col min="5891" max="5892" width="7.6328125" style="1" customWidth="1"/>
    <col min="5893" max="5893" width="6.1796875" style="1" customWidth="1"/>
    <col min="5894" max="5895" width="7.6328125" style="1" customWidth="1"/>
    <col min="5896" max="5896" width="5.90625" style="1" customWidth="1"/>
    <col min="5897" max="5897" width="6.1796875" style="1" customWidth="1"/>
    <col min="5898" max="5898" width="6.36328125" style="1" customWidth="1"/>
    <col min="5899" max="5901" width="7.6328125" style="1" customWidth="1"/>
    <col min="5902" max="5902" width="7.08984375" style="1" customWidth="1"/>
    <col min="5903" max="5903" width="7.6328125" style="1" customWidth="1"/>
    <col min="5904" max="5904" width="6.54296875" style="1" customWidth="1"/>
    <col min="5905" max="5905" width="7.6328125" style="1" customWidth="1"/>
    <col min="5906" max="5906" width="6.36328125" style="1" customWidth="1"/>
    <col min="5907" max="5907" width="7.6328125" style="1" customWidth="1"/>
    <col min="5908" max="6143" width="9.26953125" style="1"/>
    <col min="6144" max="6144" width="3" style="1" customWidth="1"/>
    <col min="6145" max="6145" width="9.1796875" style="1" customWidth="1"/>
    <col min="6146" max="6146" width="7" style="1" customWidth="1"/>
    <col min="6147" max="6148" width="7.6328125" style="1" customWidth="1"/>
    <col min="6149" max="6149" width="6.1796875" style="1" customWidth="1"/>
    <col min="6150" max="6151" width="7.6328125" style="1" customWidth="1"/>
    <col min="6152" max="6152" width="5.90625" style="1" customWidth="1"/>
    <col min="6153" max="6153" width="6.1796875" style="1" customWidth="1"/>
    <col min="6154" max="6154" width="6.36328125" style="1" customWidth="1"/>
    <col min="6155" max="6157" width="7.6328125" style="1" customWidth="1"/>
    <col min="6158" max="6158" width="7.08984375" style="1" customWidth="1"/>
    <col min="6159" max="6159" width="7.6328125" style="1" customWidth="1"/>
    <col min="6160" max="6160" width="6.54296875" style="1" customWidth="1"/>
    <col min="6161" max="6161" width="7.6328125" style="1" customWidth="1"/>
    <col min="6162" max="6162" width="6.36328125" style="1" customWidth="1"/>
    <col min="6163" max="6163" width="7.6328125" style="1" customWidth="1"/>
    <col min="6164" max="6399" width="9.26953125" style="1"/>
    <col min="6400" max="6400" width="3" style="1" customWidth="1"/>
    <col min="6401" max="6401" width="9.1796875" style="1" customWidth="1"/>
    <col min="6402" max="6402" width="7" style="1" customWidth="1"/>
    <col min="6403" max="6404" width="7.6328125" style="1" customWidth="1"/>
    <col min="6405" max="6405" width="6.1796875" style="1" customWidth="1"/>
    <col min="6406" max="6407" width="7.6328125" style="1" customWidth="1"/>
    <col min="6408" max="6408" width="5.90625" style="1" customWidth="1"/>
    <col min="6409" max="6409" width="6.1796875" style="1" customWidth="1"/>
    <col min="6410" max="6410" width="6.36328125" style="1" customWidth="1"/>
    <col min="6411" max="6413" width="7.6328125" style="1" customWidth="1"/>
    <col min="6414" max="6414" width="7.08984375" style="1" customWidth="1"/>
    <col min="6415" max="6415" width="7.6328125" style="1" customWidth="1"/>
    <col min="6416" max="6416" width="6.54296875" style="1" customWidth="1"/>
    <col min="6417" max="6417" width="7.6328125" style="1" customWidth="1"/>
    <col min="6418" max="6418" width="6.36328125" style="1" customWidth="1"/>
    <col min="6419" max="6419" width="7.6328125" style="1" customWidth="1"/>
    <col min="6420" max="6655" width="9.26953125" style="1"/>
    <col min="6656" max="6656" width="3" style="1" customWidth="1"/>
    <col min="6657" max="6657" width="9.1796875" style="1" customWidth="1"/>
    <col min="6658" max="6658" width="7" style="1" customWidth="1"/>
    <col min="6659" max="6660" width="7.6328125" style="1" customWidth="1"/>
    <col min="6661" max="6661" width="6.1796875" style="1" customWidth="1"/>
    <col min="6662" max="6663" width="7.6328125" style="1" customWidth="1"/>
    <col min="6664" max="6664" width="5.90625" style="1" customWidth="1"/>
    <col min="6665" max="6665" width="6.1796875" style="1" customWidth="1"/>
    <col min="6666" max="6666" width="6.36328125" style="1" customWidth="1"/>
    <col min="6667" max="6669" width="7.6328125" style="1" customWidth="1"/>
    <col min="6670" max="6670" width="7.08984375" style="1" customWidth="1"/>
    <col min="6671" max="6671" width="7.6328125" style="1" customWidth="1"/>
    <col min="6672" max="6672" width="6.54296875" style="1" customWidth="1"/>
    <col min="6673" max="6673" width="7.6328125" style="1" customWidth="1"/>
    <col min="6674" max="6674" width="6.36328125" style="1" customWidth="1"/>
    <col min="6675" max="6675" width="7.6328125" style="1" customWidth="1"/>
    <col min="6676" max="6911" width="9.26953125" style="1"/>
    <col min="6912" max="6912" width="3" style="1" customWidth="1"/>
    <col min="6913" max="6913" width="9.1796875" style="1" customWidth="1"/>
    <col min="6914" max="6914" width="7" style="1" customWidth="1"/>
    <col min="6915" max="6916" width="7.6328125" style="1" customWidth="1"/>
    <col min="6917" max="6917" width="6.1796875" style="1" customWidth="1"/>
    <col min="6918" max="6919" width="7.6328125" style="1" customWidth="1"/>
    <col min="6920" max="6920" width="5.90625" style="1" customWidth="1"/>
    <col min="6921" max="6921" width="6.1796875" style="1" customWidth="1"/>
    <col min="6922" max="6922" width="6.36328125" style="1" customWidth="1"/>
    <col min="6923" max="6925" width="7.6328125" style="1" customWidth="1"/>
    <col min="6926" max="6926" width="7.08984375" style="1" customWidth="1"/>
    <col min="6927" max="6927" width="7.6328125" style="1" customWidth="1"/>
    <col min="6928" max="6928" width="6.54296875" style="1" customWidth="1"/>
    <col min="6929" max="6929" width="7.6328125" style="1" customWidth="1"/>
    <col min="6930" max="6930" width="6.36328125" style="1" customWidth="1"/>
    <col min="6931" max="6931" width="7.6328125" style="1" customWidth="1"/>
    <col min="6932" max="7167" width="9.26953125" style="1"/>
    <col min="7168" max="7168" width="3" style="1" customWidth="1"/>
    <col min="7169" max="7169" width="9.1796875" style="1" customWidth="1"/>
    <col min="7170" max="7170" width="7" style="1" customWidth="1"/>
    <col min="7171" max="7172" width="7.6328125" style="1" customWidth="1"/>
    <col min="7173" max="7173" width="6.1796875" style="1" customWidth="1"/>
    <col min="7174" max="7175" width="7.6328125" style="1" customWidth="1"/>
    <col min="7176" max="7176" width="5.90625" style="1" customWidth="1"/>
    <col min="7177" max="7177" width="6.1796875" style="1" customWidth="1"/>
    <col min="7178" max="7178" width="6.36328125" style="1" customWidth="1"/>
    <col min="7179" max="7181" width="7.6328125" style="1" customWidth="1"/>
    <col min="7182" max="7182" width="7.08984375" style="1" customWidth="1"/>
    <col min="7183" max="7183" width="7.6328125" style="1" customWidth="1"/>
    <col min="7184" max="7184" width="6.54296875" style="1" customWidth="1"/>
    <col min="7185" max="7185" width="7.6328125" style="1" customWidth="1"/>
    <col min="7186" max="7186" width="6.36328125" style="1" customWidth="1"/>
    <col min="7187" max="7187" width="7.6328125" style="1" customWidth="1"/>
    <col min="7188" max="7423" width="9.26953125" style="1"/>
    <col min="7424" max="7424" width="3" style="1" customWidth="1"/>
    <col min="7425" max="7425" width="9.1796875" style="1" customWidth="1"/>
    <col min="7426" max="7426" width="7" style="1" customWidth="1"/>
    <col min="7427" max="7428" width="7.6328125" style="1" customWidth="1"/>
    <col min="7429" max="7429" width="6.1796875" style="1" customWidth="1"/>
    <col min="7430" max="7431" width="7.6328125" style="1" customWidth="1"/>
    <col min="7432" max="7432" width="5.90625" style="1" customWidth="1"/>
    <col min="7433" max="7433" width="6.1796875" style="1" customWidth="1"/>
    <col min="7434" max="7434" width="6.36328125" style="1" customWidth="1"/>
    <col min="7435" max="7437" width="7.6328125" style="1" customWidth="1"/>
    <col min="7438" max="7438" width="7.08984375" style="1" customWidth="1"/>
    <col min="7439" max="7439" width="7.6328125" style="1" customWidth="1"/>
    <col min="7440" max="7440" width="6.54296875" style="1" customWidth="1"/>
    <col min="7441" max="7441" width="7.6328125" style="1" customWidth="1"/>
    <col min="7442" max="7442" width="6.36328125" style="1" customWidth="1"/>
    <col min="7443" max="7443" width="7.6328125" style="1" customWidth="1"/>
    <col min="7444" max="7679" width="9.26953125" style="1"/>
    <col min="7680" max="7680" width="3" style="1" customWidth="1"/>
    <col min="7681" max="7681" width="9.1796875" style="1" customWidth="1"/>
    <col min="7682" max="7682" width="7" style="1" customWidth="1"/>
    <col min="7683" max="7684" width="7.6328125" style="1" customWidth="1"/>
    <col min="7685" max="7685" width="6.1796875" style="1" customWidth="1"/>
    <col min="7686" max="7687" width="7.6328125" style="1" customWidth="1"/>
    <col min="7688" max="7688" width="5.90625" style="1" customWidth="1"/>
    <col min="7689" max="7689" width="6.1796875" style="1" customWidth="1"/>
    <col min="7690" max="7690" width="6.36328125" style="1" customWidth="1"/>
    <col min="7691" max="7693" width="7.6328125" style="1" customWidth="1"/>
    <col min="7694" max="7694" width="7.08984375" style="1" customWidth="1"/>
    <col min="7695" max="7695" width="7.6328125" style="1" customWidth="1"/>
    <col min="7696" max="7696" width="6.54296875" style="1" customWidth="1"/>
    <col min="7697" max="7697" width="7.6328125" style="1" customWidth="1"/>
    <col min="7698" max="7698" width="6.36328125" style="1" customWidth="1"/>
    <col min="7699" max="7699" width="7.6328125" style="1" customWidth="1"/>
    <col min="7700" max="7935" width="9.26953125" style="1"/>
    <col min="7936" max="7936" width="3" style="1" customWidth="1"/>
    <col min="7937" max="7937" width="9.1796875" style="1" customWidth="1"/>
    <col min="7938" max="7938" width="7" style="1" customWidth="1"/>
    <col min="7939" max="7940" width="7.6328125" style="1" customWidth="1"/>
    <col min="7941" max="7941" width="6.1796875" style="1" customWidth="1"/>
    <col min="7942" max="7943" width="7.6328125" style="1" customWidth="1"/>
    <col min="7944" max="7944" width="5.90625" style="1" customWidth="1"/>
    <col min="7945" max="7945" width="6.1796875" style="1" customWidth="1"/>
    <col min="7946" max="7946" width="6.36328125" style="1" customWidth="1"/>
    <col min="7947" max="7949" width="7.6328125" style="1" customWidth="1"/>
    <col min="7950" max="7950" width="7.08984375" style="1" customWidth="1"/>
    <col min="7951" max="7951" width="7.6328125" style="1" customWidth="1"/>
    <col min="7952" max="7952" width="6.54296875" style="1" customWidth="1"/>
    <col min="7953" max="7953" width="7.6328125" style="1" customWidth="1"/>
    <col min="7954" max="7954" width="6.36328125" style="1" customWidth="1"/>
    <col min="7955" max="7955" width="7.6328125" style="1" customWidth="1"/>
    <col min="7956" max="8191" width="9.26953125" style="1"/>
    <col min="8192" max="8192" width="3" style="1" customWidth="1"/>
    <col min="8193" max="8193" width="9.1796875" style="1" customWidth="1"/>
    <col min="8194" max="8194" width="7" style="1" customWidth="1"/>
    <col min="8195" max="8196" width="7.6328125" style="1" customWidth="1"/>
    <col min="8197" max="8197" width="6.1796875" style="1" customWidth="1"/>
    <col min="8198" max="8199" width="7.6328125" style="1" customWidth="1"/>
    <col min="8200" max="8200" width="5.90625" style="1" customWidth="1"/>
    <col min="8201" max="8201" width="6.1796875" style="1" customWidth="1"/>
    <col min="8202" max="8202" width="6.36328125" style="1" customWidth="1"/>
    <col min="8203" max="8205" width="7.6328125" style="1" customWidth="1"/>
    <col min="8206" max="8206" width="7.08984375" style="1" customWidth="1"/>
    <col min="8207" max="8207" width="7.6328125" style="1" customWidth="1"/>
    <col min="8208" max="8208" width="6.54296875" style="1" customWidth="1"/>
    <col min="8209" max="8209" width="7.6328125" style="1" customWidth="1"/>
    <col min="8210" max="8210" width="6.36328125" style="1" customWidth="1"/>
    <col min="8211" max="8211" width="7.6328125" style="1" customWidth="1"/>
    <col min="8212" max="8447" width="9.26953125" style="1"/>
    <col min="8448" max="8448" width="3" style="1" customWidth="1"/>
    <col min="8449" max="8449" width="9.1796875" style="1" customWidth="1"/>
    <col min="8450" max="8450" width="7" style="1" customWidth="1"/>
    <col min="8451" max="8452" width="7.6328125" style="1" customWidth="1"/>
    <col min="8453" max="8453" width="6.1796875" style="1" customWidth="1"/>
    <col min="8454" max="8455" width="7.6328125" style="1" customWidth="1"/>
    <col min="8456" max="8456" width="5.90625" style="1" customWidth="1"/>
    <col min="8457" max="8457" width="6.1796875" style="1" customWidth="1"/>
    <col min="8458" max="8458" width="6.36328125" style="1" customWidth="1"/>
    <col min="8459" max="8461" width="7.6328125" style="1" customWidth="1"/>
    <col min="8462" max="8462" width="7.08984375" style="1" customWidth="1"/>
    <col min="8463" max="8463" width="7.6328125" style="1" customWidth="1"/>
    <col min="8464" max="8464" width="6.54296875" style="1" customWidth="1"/>
    <col min="8465" max="8465" width="7.6328125" style="1" customWidth="1"/>
    <col min="8466" max="8466" width="6.36328125" style="1" customWidth="1"/>
    <col min="8467" max="8467" width="7.6328125" style="1" customWidth="1"/>
    <col min="8468" max="8703" width="9.26953125" style="1"/>
    <col min="8704" max="8704" width="3" style="1" customWidth="1"/>
    <col min="8705" max="8705" width="9.1796875" style="1" customWidth="1"/>
    <col min="8706" max="8706" width="7" style="1" customWidth="1"/>
    <col min="8707" max="8708" width="7.6328125" style="1" customWidth="1"/>
    <col min="8709" max="8709" width="6.1796875" style="1" customWidth="1"/>
    <col min="8710" max="8711" width="7.6328125" style="1" customWidth="1"/>
    <col min="8712" max="8712" width="5.90625" style="1" customWidth="1"/>
    <col min="8713" max="8713" width="6.1796875" style="1" customWidth="1"/>
    <col min="8714" max="8714" width="6.36328125" style="1" customWidth="1"/>
    <col min="8715" max="8717" width="7.6328125" style="1" customWidth="1"/>
    <col min="8718" max="8718" width="7.08984375" style="1" customWidth="1"/>
    <col min="8719" max="8719" width="7.6328125" style="1" customWidth="1"/>
    <col min="8720" max="8720" width="6.54296875" style="1" customWidth="1"/>
    <col min="8721" max="8721" width="7.6328125" style="1" customWidth="1"/>
    <col min="8722" max="8722" width="6.36328125" style="1" customWidth="1"/>
    <col min="8723" max="8723" width="7.6328125" style="1" customWidth="1"/>
    <col min="8724" max="8959" width="9.26953125" style="1"/>
    <col min="8960" max="8960" width="3" style="1" customWidth="1"/>
    <col min="8961" max="8961" width="9.1796875" style="1" customWidth="1"/>
    <col min="8962" max="8962" width="7" style="1" customWidth="1"/>
    <col min="8963" max="8964" width="7.6328125" style="1" customWidth="1"/>
    <col min="8965" max="8965" width="6.1796875" style="1" customWidth="1"/>
    <col min="8966" max="8967" width="7.6328125" style="1" customWidth="1"/>
    <col min="8968" max="8968" width="5.90625" style="1" customWidth="1"/>
    <col min="8969" max="8969" width="6.1796875" style="1" customWidth="1"/>
    <col min="8970" max="8970" width="6.36328125" style="1" customWidth="1"/>
    <col min="8971" max="8973" width="7.6328125" style="1" customWidth="1"/>
    <col min="8974" max="8974" width="7.08984375" style="1" customWidth="1"/>
    <col min="8975" max="8975" width="7.6328125" style="1" customWidth="1"/>
    <col min="8976" max="8976" width="6.54296875" style="1" customWidth="1"/>
    <col min="8977" max="8977" width="7.6328125" style="1" customWidth="1"/>
    <col min="8978" max="8978" width="6.36328125" style="1" customWidth="1"/>
    <col min="8979" max="8979" width="7.6328125" style="1" customWidth="1"/>
    <col min="8980" max="9215" width="9.26953125" style="1"/>
    <col min="9216" max="9216" width="3" style="1" customWidth="1"/>
    <col min="9217" max="9217" width="9.1796875" style="1" customWidth="1"/>
    <col min="9218" max="9218" width="7" style="1" customWidth="1"/>
    <col min="9219" max="9220" width="7.6328125" style="1" customWidth="1"/>
    <col min="9221" max="9221" width="6.1796875" style="1" customWidth="1"/>
    <col min="9222" max="9223" width="7.6328125" style="1" customWidth="1"/>
    <col min="9224" max="9224" width="5.90625" style="1" customWidth="1"/>
    <col min="9225" max="9225" width="6.1796875" style="1" customWidth="1"/>
    <col min="9226" max="9226" width="6.36328125" style="1" customWidth="1"/>
    <col min="9227" max="9229" width="7.6328125" style="1" customWidth="1"/>
    <col min="9230" max="9230" width="7.08984375" style="1" customWidth="1"/>
    <col min="9231" max="9231" width="7.6328125" style="1" customWidth="1"/>
    <col min="9232" max="9232" width="6.54296875" style="1" customWidth="1"/>
    <col min="9233" max="9233" width="7.6328125" style="1" customWidth="1"/>
    <col min="9234" max="9234" width="6.36328125" style="1" customWidth="1"/>
    <col min="9235" max="9235" width="7.6328125" style="1" customWidth="1"/>
    <col min="9236" max="9471" width="9.26953125" style="1"/>
    <col min="9472" max="9472" width="3" style="1" customWidth="1"/>
    <col min="9473" max="9473" width="9.1796875" style="1" customWidth="1"/>
    <col min="9474" max="9474" width="7" style="1" customWidth="1"/>
    <col min="9475" max="9476" width="7.6328125" style="1" customWidth="1"/>
    <col min="9477" max="9477" width="6.1796875" style="1" customWidth="1"/>
    <col min="9478" max="9479" width="7.6328125" style="1" customWidth="1"/>
    <col min="9480" max="9480" width="5.90625" style="1" customWidth="1"/>
    <col min="9481" max="9481" width="6.1796875" style="1" customWidth="1"/>
    <col min="9482" max="9482" width="6.36328125" style="1" customWidth="1"/>
    <col min="9483" max="9485" width="7.6328125" style="1" customWidth="1"/>
    <col min="9486" max="9486" width="7.08984375" style="1" customWidth="1"/>
    <col min="9487" max="9487" width="7.6328125" style="1" customWidth="1"/>
    <col min="9488" max="9488" width="6.54296875" style="1" customWidth="1"/>
    <col min="9489" max="9489" width="7.6328125" style="1" customWidth="1"/>
    <col min="9490" max="9490" width="6.36328125" style="1" customWidth="1"/>
    <col min="9491" max="9491" width="7.6328125" style="1" customWidth="1"/>
    <col min="9492" max="9727" width="9.26953125" style="1"/>
    <col min="9728" max="9728" width="3" style="1" customWidth="1"/>
    <col min="9729" max="9729" width="9.1796875" style="1" customWidth="1"/>
    <col min="9730" max="9730" width="7" style="1" customWidth="1"/>
    <col min="9731" max="9732" width="7.6328125" style="1" customWidth="1"/>
    <col min="9733" max="9733" width="6.1796875" style="1" customWidth="1"/>
    <col min="9734" max="9735" width="7.6328125" style="1" customWidth="1"/>
    <col min="9736" max="9736" width="5.90625" style="1" customWidth="1"/>
    <col min="9737" max="9737" width="6.1796875" style="1" customWidth="1"/>
    <col min="9738" max="9738" width="6.36328125" style="1" customWidth="1"/>
    <col min="9739" max="9741" width="7.6328125" style="1" customWidth="1"/>
    <col min="9742" max="9742" width="7.08984375" style="1" customWidth="1"/>
    <col min="9743" max="9743" width="7.6328125" style="1" customWidth="1"/>
    <col min="9744" max="9744" width="6.54296875" style="1" customWidth="1"/>
    <col min="9745" max="9745" width="7.6328125" style="1" customWidth="1"/>
    <col min="9746" max="9746" width="6.36328125" style="1" customWidth="1"/>
    <col min="9747" max="9747" width="7.6328125" style="1" customWidth="1"/>
    <col min="9748" max="9983" width="9.26953125" style="1"/>
    <col min="9984" max="9984" width="3" style="1" customWidth="1"/>
    <col min="9985" max="9985" width="9.1796875" style="1" customWidth="1"/>
    <col min="9986" max="9986" width="7" style="1" customWidth="1"/>
    <col min="9987" max="9988" width="7.6328125" style="1" customWidth="1"/>
    <col min="9989" max="9989" width="6.1796875" style="1" customWidth="1"/>
    <col min="9990" max="9991" width="7.6328125" style="1" customWidth="1"/>
    <col min="9992" max="9992" width="5.90625" style="1" customWidth="1"/>
    <col min="9993" max="9993" width="6.1796875" style="1" customWidth="1"/>
    <col min="9994" max="9994" width="6.36328125" style="1" customWidth="1"/>
    <col min="9995" max="9997" width="7.6328125" style="1" customWidth="1"/>
    <col min="9998" max="9998" width="7.08984375" style="1" customWidth="1"/>
    <col min="9999" max="9999" width="7.6328125" style="1" customWidth="1"/>
    <col min="10000" max="10000" width="6.54296875" style="1" customWidth="1"/>
    <col min="10001" max="10001" width="7.6328125" style="1" customWidth="1"/>
    <col min="10002" max="10002" width="6.36328125" style="1" customWidth="1"/>
    <col min="10003" max="10003" width="7.6328125" style="1" customWidth="1"/>
    <col min="10004" max="10239" width="9.26953125" style="1"/>
    <col min="10240" max="10240" width="3" style="1" customWidth="1"/>
    <col min="10241" max="10241" width="9.1796875" style="1" customWidth="1"/>
    <col min="10242" max="10242" width="7" style="1" customWidth="1"/>
    <col min="10243" max="10244" width="7.6328125" style="1" customWidth="1"/>
    <col min="10245" max="10245" width="6.1796875" style="1" customWidth="1"/>
    <col min="10246" max="10247" width="7.6328125" style="1" customWidth="1"/>
    <col min="10248" max="10248" width="5.90625" style="1" customWidth="1"/>
    <col min="10249" max="10249" width="6.1796875" style="1" customWidth="1"/>
    <col min="10250" max="10250" width="6.36328125" style="1" customWidth="1"/>
    <col min="10251" max="10253" width="7.6328125" style="1" customWidth="1"/>
    <col min="10254" max="10254" width="7.08984375" style="1" customWidth="1"/>
    <col min="10255" max="10255" width="7.6328125" style="1" customWidth="1"/>
    <col min="10256" max="10256" width="6.54296875" style="1" customWidth="1"/>
    <col min="10257" max="10257" width="7.6328125" style="1" customWidth="1"/>
    <col min="10258" max="10258" width="6.36328125" style="1" customWidth="1"/>
    <col min="10259" max="10259" width="7.6328125" style="1" customWidth="1"/>
    <col min="10260" max="10495" width="9.26953125" style="1"/>
    <col min="10496" max="10496" width="3" style="1" customWidth="1"/>
    <col min="10497" max="10497" width="9.1796875" style="1" customWidth="1"/>
    <col min="10498" max="10498" width="7" style="1" customWidth="1"/>
    <col min="10499" max="10500" width="7.6328125" style="1" customWidth="1"/>
    <col min="10501" max="10501" width="6.1796875" style="1" customWidth="1"/>
    <col min="10502" max="10503" width="7.6328125" style="1" customWidth="1"/>
    <col min="10504" max="10504" width="5.90625" style="1" customWidth="1"/>
    <col min="10505" max="10505" width="6.1796875" style="1" customWidth="1"/>
    <col min="10506" max="10506" width="6.36328125" style="1" customWidth="1"/>
    <col min="10507" max="10509" width="7.6328125" style="1" customWidth="1"/>
    <col min="10510" max="10510" width="7.08984375" style="1" customWidth="1"/>
    <col min="10511" max="10511" width="7.6328125" style="1" customWidth="1"/>
    <col min="10512" max="10512" width="6.54296875" style="1" customWidth="1"/>
    <col min="10513" max="10513" width="7.6328125" style="1" customWidth="1"/>
    <col min="10514" max="10514" width="6.36328125" style="1" customWidth="1"/>
    <col min="10515" max="10515" width="7.6328125" style="1" customWidth="1"/>
    <col min="10516" max="10751" width="9.26953125" style="1"/>
    <col min="10752" max="10752" width="3" style="1" customWidth="1"/>
    <col min="10753" max="10753" width="9.1796875" style="1" customWidth="1"/>
    <col min="10754" max="10754" width="7" style="1" customWidth="1"/>
    <col min="10755" max="10756" width="7.6328125" style="1" customWidth="1"/>
    <col min="10757" max="10757" width="6.1796875" style="1" customWidth="1"/>
    <col min="10758" max="10759" width="7.6328125" style="1" customWidth="1"/>
    <col min="10760" max="10760" width="5.90625" style="1" customWidth="1"/>
    <col min="10761" max="10761" width="6.1796875" style="1" customWidth="1"/>
    <col min="10762" max="10762" width="6.36328125" style="1" customWidth="1"/>
    <col min="10763" max="10765" width="7.6328125" style="1" customWidth="1"/>
    <col min="10766" max="10766" width="7.08984375" style="1" customWidth="1"/>
    <col min="10767" max="10767" width="7.6328125" style="1" customWidth="1"/>
    <col min="10768" max="10768" width="6.54296875" style="1" customWidth="1"/>
    <col min="10769" max="10769" width="7.6328125" style="1" customWidth="1"/>
    <col min="10770" max="10770" width="6.36328125" style="1" customWidth="1"/>
    <col min="10771" max="10771" width="7.6328125" style="1" customWidth="1"/>
    <col min="10772" max="11007" width="9.26953125" style="1"/>
    <col min="11008" max="11008" width="3" style="1" customWidth="1"/>
    <col min="11009" max="11009" width="9.1796875" style="1" customWidth="1"/>
    <col min="11010" max="11010" width="7" style="1" customWidth="1"/>
    <col min="11011" max="11012" width="7.6328125" style="1" customWidth="1"/>
    <col min="11013" max="11013" width="6.1796875" style="1" customWidth="1"/>
    <col min="11014" max="11015" width="7.6328125" style="1" customWidth="1"/>
    <col min="11016" max="11016" width="5.90625" style="1" customWidth="1"/>
    <col min="11017" max="11017" width="6.1796875" style="1" customWidth="1"/>
    <col min="11018" max="11018" width="6.36328125" style="1" customWidth="1"/>
    <col min="11019" max="11021" width="7.6328125" style="1" customWidth="1"/>
    <col min="11022" max="11022" width="7.08984375" style="1" customWidth="1"/>
    <col min="11023" max="11023" width="7.6328125" style="1" customWidth="1"/>
    <col min="11024" max="11024" width="6.54296875" style="1" customWidth="1"/>
    <col min="11025" max="11025" width="7.6328125" style="1" customWidth="1"/>
    <col min="11026" max="11026" width="6.36328125" style="1" customWidth="1"/>
    <col min="11027" max="11027" width="7.6328125" style="1" customWidth="1"/>
    <col min="11028" max="11263" width="9.26953125" style="1"/>
    <col min="11264" max="11264" width="3" style="1" customWidth="1"/>
    <col min="11265" max="11265" width="9.1796875" style="1" customWidth="1"/>
    <col min="11266" max="11266" width="7" style="1" customWidth="1"/>
    <col min="11267" max="11268" width="7.6328125" style="1" customWidth="1"/>
    <col min="11269" max="11269" width="6.1796875" style="1" customWidth="1"/>
    <col min="11270" max="11271" width="7.6328125" style="1" customWidth="1"/>
    <col min="11272" max="11272" width="5.90625" style="1" customWidth="1"/>
    <col min="11273" max="11273" width="6.1796875" style="1" customWidth="1"/>
    <col min="11274" max="11274" width="6.36328125" style="1" customWidth="1"/>
    <col min="11275" max="11277" width="7.6328125" style="1" customWidth="1"/>
    <col min="11278" max="11278" width="7.08984375" style="1" customWidth="1"/>
    <col min="11279" max="11279" width="7.6328125" style="1" customWidth="1"/>
    <col min="11280" max="11280" width="6.54296875" style="1" customWidth="1"/>
    <col min="11281" max="11281" width="7.6328125" style="1" customWidth="1"/>
    <col min="11282" max="11282" width="6.36328125" style="1" customWidth="1"/>
    <col min="11283" max="11283" width="7.6328125" style="1" customWidth="1"/>
    <col min="11284" max="11519" width="9.26953125" style="1"/>
    <col min="11520" max="11520" width="3" style="1" customWidth="1"/>
    <col min="11521" max="11521" width="9.1796875" style="1" customWidth="1"/>
    <col min="11522" max="11522" width="7" style="1" customWidth="1"/>
    <col min="11523" max="11524" width="7.6328125" style="1" customWidth="1"/>
    <col min="11525" max="11525" width="6.1796875" style="1" customWidth="1"/>
    <col min="11526" max="11527" width="7.6328125" style="1" customWidth="1"/>
    <col min="11528" max="11528" width="5.90625" style="1" customWidth="1"/>
    <col min="11529" max="11529" width="6.1796875" style="1" customWidth="1"/>
    <col min="11530" max="11530" width="6.36328125" style="1" customWidth="1"/>
    <col min="11531" max="11533" width="7.6328125" style="1" customWidth="1"/>
    <col min="11534" max="11534" width="7.08984375" style="1" customWidth="1"/>
    <col min="11535" max="11535" width="7.6328125" style="1" customWidth="1"/>
    <col min="11536" max="11536" width="6.54296875" style="1" customWidth="1"/>
    <col min="11537" max="11537" width="7.6328125" style="1" customWidth="1"/>
    <col min="11538" max="11538" width="6.36328125" style="1" customWidth="1"/>
    <col min="11539" max="11539" width="7.6328125" style="1" customWidth="1"/>
    <col min="11540" max="11775" width="9.26953125" style="1"/>
    <col min="11776" max="11776" width="3" style="1" customWidth="1"/>
    <col min="11777" max="11777" width="9.1796875" style="1" customWidth="1"/>
    <col min="11778" max="11778" width="7" style="1" customWidth="1"/>
    <col min="11779" max="11780" width="7.6328125" style="1" customWidth="1"/>
    <col min="11781" max="11781" width="6.1796875" style="1" customWidth="1"/>
    <col min="11782" max="11783" width="7.6328125" style="1" customWidth="1"/>
    <col min="11784" max="11784" width="5.90625" style="1" customWidth="1"/>
    <col min="11785" max="11785" width="6.1796875" style="1" customWidth="1"/>
    <col min="11786" max="11786" width="6.36328125" style="1" customWidth="1"/>
    <col min="11787" max="11789" width="7.6328125" style="1" customWidth="1"/>
    <col min="11790" max="11790" width="7.08984375" style="1" customWidth="1"/>
    <col min="11791" max="11791" width="7.6328125" style="1" customWidth="1"/>
    <col min="11792" max="11792" width="6.54296875" style="1" customWidth="1"/>
    <col min="11793" max="11793" width="7.6328125" style="1" customWidth="1"/>
    <col min="11794" max="11794" width="6.36328125" style="1" customWidth="1"/>
    <col min="11795" max="11795" width="7.6328125" style="1" customWidth="1"/>
    <col min="11796" max="12031" width="9.26953125" style="1"/>
    <col min="12032" max="12032" width="3" style="1" customWidth="1"/>
    <col min="12033" max="12033" width="9.1796875" style="1" customWidth="1"/>
    <col min="12034" max="12034" width="7" style="1" customWidth="1"/>
    <col min="12035" max="12036" width="7.6328125" style="1" customWidth="1"/>
    <col min="12037" max="12037" width="6.1796875" style="1" customWidth="1"/>
    <col min="12038" max="12039" width="7.6328125" style="1" customWidth="1"/>
    <col min="12040" max="12040" width="5.90625" style="1" customWidth="1"/>
    <col min="12041" max="12041" width="6.1796875" style="1" customWidth="1"/>
    <col min="12042" max="12042" width="6.36328125" style="1" customWidth="1"/>
    <col min="12043" max="12045" width="7.6328125" style="1" customWidth="1"/>
    <col min="12046" max="12046" width="7.08984375" style="1" customWidth="1"/>
    <col min="12047" max="12047" width="7.6328125" style="1" customWidth="1"/>
    <col min="12048" max="12048" width="6.54296875" style="1" customWidth="1"/>
    <col min="12049" max="12049" width="7.6328125" style="1" customWidth="1"/>
    <col min="12050" max="12050" width="6.36328125" style="1" customWidth="1"/>
    <col min="12051" max="12051" width="7.6328125" style="1" customWidth="1"/>
    <col min="12052" max="12287" width="9.26953125" style="1"/>
    <col min="12288" max="12288" width="3" style="1" customWidth="1"/>
    <col min="12289" max="12289" width="9.1796875" style="1" customWidth="1"/>
    <col min="12290" max="12290" width="7" style="1" customWidth="1"/>
    <col min="12291" max="12292" width="7.6328125" style="1" customWidth="1"/>
    <col min="12293" max="12293" width="6.1796875" style="1" customWidth="1"/>
    <col min="12294" max="12295" width="7.6328125" style="1" customWidth="1"/>
    <col min="12296" max="12296" width="5.90625" style="1" customWidth="1"/>
    <col min="12297" max="12297" width="6.1796875" style="1" customWidth="1"/>
    <col min="12298" max="12298" width="6.36328125" style="1" customWidth="1"/>
    <col min="12299" max="12301" width="7.6328125" style="1" customWidth="1"/>
    <col min="12302" max="12302" width="7.08984375" style="1" customWidth="1"/>
    <col min="12303" max="12303" width="7.6328125" style="1" customWidth="1"/>
    <col min="12304" max="12304" width="6.54296875" style="1" customWidth="1"/>
    <col min="12305" max="12305" width="7.6328125" style="1" customWidth="1"/>
    <col min="12306" max="12306" width="6.36328125" style="1" customWidth="1"/>
    <col min="12307" max="12307" width="7.6328125" style="1" customWidth="1"/>
    <col min="12308" max="12543" width="9.26953125" style="1"/>
    <col min="12544" max="12544" width="3" style="1" customWidth="1"/>
    <col min="12545" max="12545" width="9.1796875" style="1" customWidth="1"/>
    <col min="12546" max="12546" width="7" style="1" customWidth="1"/>
    <col min="12547" max="12548" width="7.6328125" style="1" customWidth="1"/>
    <col min="12549" max="12549" width="6.1796875" style="1" customWidth="1"/>
    <col min="12550" max="12551" width="7.6328125" style="1" customWidth="1"/>
    <col min="12552" max="12552" width="5.90625" style="1" customWidth="1"/>
    <col min="12553" max="12553" width="6.1796875" style="1" customWidth="1"/>
    <col min="12554" max="12554" width="6.36328125" style="1" customWidth="1"/>
    <col min="12555" max="12557" width="7.6328125" style="1" customWidth="1"/>
    <col min="12558" max="12558" width="7.08984375" style="1" customWidth="1"/>
    <col min="12559" max="12559" width="7.6328125" style="1" customWidth="1"/>
    <col min="12560" max="12560" width="6.54296875" style="1" customWidth="1"/>
    <col min="12561" max="12561" width="7.6328125" style="1" customWidth="1"/>
    <col min="12562" max="12562" width="6.36328125" style="1" customWidth="1"/>
    <col min="12563" max="12563" width="7.6328125" style="1" customWidth="1"/>
    <col min="12564" max="12799" width="9.26953125" style="1"/>
    <col min="12800" max="12800" width="3" style="1" customWidth="1"/>
    <col min="12801" max="12801" width="9.1796875" style="1" customWidth="1"/>
    <col min="12802" max="12802" width="7" style="1" customWidth="1"/>
    <col min="12803" max="12804" width="7.6328125" style="1" customWidth="1"/>
    <col min="12805" max="12805" width="6.1796875" style="1" customWidth="1"/>
    <col min="12806" max="12807" width="7.6328125" style="1" customWidth="1"/>
    <col min="12808" max="12808" width="5.90625" style="1" customWidth="1"/>
    <col min="12809" max="12809" width="6.1796875" style="1" customWidth="1"/>
    <col min="12810" max="12810" width="6.36328125" style="1" customWidth="1"/>
    <col min="12811" max="12813" width="7.6328125" style="1" customWidth="1"/>
    <col min="12814" max="12814" width="7.08984375" style="1" customWidth="1"/>
    <col min="12815" max="12815" width="7.6328125" style="1" customWidth="1"/>
    <col min="12816" max="12816" width="6.54296875" style="1" customWidth="1"/>
    <col min="12817" max="12817" width="7.6328125" style="1" customWidth="1"/>
    <col min="12818" max="12818" width="6.36328125" style="1" customWidth="1"/>
    <col min="12819" max="12819" width="7.6328125" style="1" customWidth="1"/>
    <col min="12820" max="13055" width="9.26953125" style="1"/>
    <col min="13056" max="13056" width="3" style="1" customWidth="1"/>
    <col min="13057" max="13057" width="9.1796875" style="1" customWidth="1"/>
    <col min="13058" max="13058" width="7" style="1" customWidth="1"/>
    <col min="13059" max="13060" width="7.6328125" style="1" customWidth="1"/>
    <col min="13061" max="13061" width="6.1796875" style="1" customWidth="1"/>
    <col min="13062" max="13063" width="7.6328125" style="1" customWidth="1"/>
    <col min="13064" max="13064" width="5.90625" style="1" customWidth="1"/>
    <col min="13065" max="13065" width="6.1796875" style="1" customWidth="1"/>
    <col min="13066" max="13066" width="6.36328125" style="1" customWidth="1"/>
    <col min="13067" max="13069" width="7.6328125" style="1" customWidth="1"/>
    <col min="13070" max="13070" width="7.08984375" style="1" customWidth="1"/>
    <col min="13071" max="13071" width="7.6328125" style="1" customWidth="1"/>
    <col min="13072" max="13072" width="6.54296875" style="1" customWidth="1"/>
    <col min="13073" max="13073" width="7.6328125" style="1" customWidth="1"/>
    <col min="13074" max="13074" width="6.36328125" style="1" customWidth="1"/>
    <col min="13075" max="13075" width="7.6328125" style="1" customWidth="1"/>
    <col min="13076" max="13311" width="9.26953125" style="1"/>
    <col min="13312" max="13312" width="3" style="1" customWidth="1"/>
    <col min="13313" max="13313" width="9.1796875" style="1" customWidth="1"/>
    <col min="13314" max="13314" width="7" style="1" customWidth="1"/>
    <col min="13315" max="13316" width="7.6328125" style="1" customWidth="1"/>
    <col min="13317" max="13317" width="6.1796875" style="1" customWidth="1"/>
    <col min="13318" max="13319" width="7.6328125" style="1" customWidth="1"/>
    <col min="13320" max="13320" width="5.90625" style="1" customWidth="1"/>
    <col min="13321" max="13321" width="6.1796875" style="1" customWidth="1"/>
    <col min="13322" max="13322" width="6.36328125" style="1" customWidth="1"/>
    <col min="13323" max="13325" width="7.6328125" style="1" customWidth="1"/>
    <col min="13326" max="13326" width="7.08984375" style="1" customWidth="1"/>
    <col min="13327" max="13327" width="7.6328125" style="1" customWidth="1"/>
    <col min="13328" max="13328" width="6.54296875" style="1" customWidth="1"/>
    <col min="13329" max="13329" width="7.6328125" style="1" customWidth="1"/>
    <col min="13330" max="13330" width="6.36328125" style="1" customWidth="1"/>
    <col min="13331" max="13331" width="7.6328125" style="1" customWidth="1"/>
    <col min="13332" max="13567" width="9.26953125" style="1"/>
    <col min="13568" max="13568" width="3" style="1" customWidth="1"/>
    <col min="13569" max="13569" width="9.1796875" style="1" customWidth="1"/>
    <col min="13570" max="13570" width="7" style="1" customWidth="1"/>
    <col min="13571" max="13572" width="7.6328125" style="1" customWidth="1"/>
    <col min="13573" max="13573" width="6.1796875" style="1" customWidth="1"/>
    <col min="13574" max="13575" width="7.6328125" style="1" customWidth="1"/>
    <col min="13576" max="13576" width="5.90625" style="1" customWidth="1"/>
    <col min="13577" max="13577" width="6.1796875" style="1" customWidth="1"/>
    <col min="13578" max="13578" width="6.36328125" style="1" customWidth="1"/>
    <col min="13579" max="13581" width="7.6328125" style="1" customWidth="1"/>
    <col min="13582" max="13582" width="7.08984375" style="1" customWidth="1"/>
    <col min="13583" max="13583" width="7.6328125" style="1" customWidth="1"/>
    <col min="13584" max="13584" width="6.54296875" style="1" customWidth="1"/>
    <col min="13585" max="13585" width="7.6328125" style="1" customWidth="1"/>
    <col min="13586" max="13586" width="6.36328125" style="1" customWidth="1"/>
    <col min="13587" max="13587" width="7.6328125" style="1" customWidth="1"/>
    <col min="13588" max="13823" width="9.26953125" style="1"/>
    <col min="13824" max="13824" width="3" style="1" customWidth="1"/>
    <col min="13825" max="13825" width="9.1796875" style="1" customWidth="1"/>
    <col min="13826" max="13826" width="7" style="1" customWidth="1"/>
    <col min="13827" max="13828" width="7.6328125" style="1" customWidth="1"/>
    <col min="13829" max="13829" width="6.1796875" style="1" customWidth="1"/>
    <col min="13830" max="13831" width="7.6328125" style="1" customWidth="1"/>
    <col min="13832" max="13832" width="5.90625" style="1" customWidth="1"/>
    <col min="13833" max="13833" width="6.1796875" style="1" customWidth="1"/>
    <col min="13834" max="13834" width="6.36328125" style="1" customWidth="1"/>
    <col min="13835" max="13837" width="7.6328125" style="1" customWidth="1"/>
    <col min="13838" max="13838" width="7.08984375" style="1" customWidth="1"/>
    <col min="13839" max="13839" width="7.6328125" style="1" customWidth="1"/>
    <col min="13840" max="13840" width="6.54296875" style="1" customWidth="1"/>
    <col min="13841" max="13841" width="7.6328125" style="1" customWidth="1"/>
    <col min="13842" max="13842" width="6.36328125" style="1" customWidth="1"/>
    <col min="13843" max="13843" width="7.6328125" style="1" customWidth="1"/>
    <col min="13844" max="14079" width="9.26953125" style="1"/>
    <col min="14080" max="14080" width="3" style="1" customWidth="1"/>
    <col min="14081" max="14081" width="9.1796875" style="1" customWidth="1"/>
    <col min="14082" max="14082" width="7" style="1" customWidth="1"/>
    <col min="14083" max="14084" width="7.6328125" style="1" customWidth="1"/>
    <col min="14085" max="14085" width="6.1796875" style="1" customWidth="1"/>
    <col min="14086" max="14087" width="7.6328125" style="1" customWidth="1"/>
    <col min="14088" max="14088" width="5.90625" style="1" customWidth="1"/>
    <col min="14089" max="14089" width="6.1796875" style="1" customWidth="1"/>
    <col min="14090" max="14090" width="6.36328125" style="1" customWidth="1"/>
    <col min="14091" max="14093" width="7.6328125" style="1" customWidth="1"/>
    <col min="14094" max="14094" width="7.08984375" style="1" customWidth="1"/>
    <col min="14095" max="14095" width="7.6328125" style="1" customWidth="1"/>
    <col min="14096" max="14096" width="6.54296875" style="1" customWidth="1"/>
    <col min="14097" max="14097" width="7.6328125" style="1" customWidth="1"/>
    <col min="14098" max="14098" width="6.36328125" style="1" customWidth="1"/>
    <col min="14099" max="14099" width="7.6328125" style="1" customWidth="1"/>
    <col min="14100" max="14335" width="9.26953125" style="1"/>
    <col min="14336" max="14336" width="3" style="1" customWidth="1"/>
    <col min="14337" max="14337" width="9.1796875" style="1" customWidth="1"/>
    <col min="14338" max="14338" width="7" style="1" customWidth="1"/>
    <col min="14339" max="14340" width="7.6328125" style="1" customWidth="1"/>
    <col min="14341" max="14341" width="6.1796875" style="1" customWidth="1"/>
    <col min="14342" max="14343" width="7.6328125" style="1" customWidth="1"/>
    <col min="14344" max="14344" width="5.90625" style="1" customWidth="1"/>
    <col min="14345" max="14345" width="6.1796875" style="1" customWidth="1"/>
    <col min="14346" max="14346" width="6.36328125" style="1" customWidth="1"/>
    <col min="14347" max="14349" width="7.6328125" style="1" customWidth="1"/>
    <col min="14350" max="14350" width="7.08984375" style="1" customWidth="1"/>
    <col min="14351" max="14351" width="7.6328125" style="1" customWidth="1"/>
    <col min="14352" max="14352" width="6.54296875" style="1" customWidth="1"/>
    <col min="14353" max="14353" width="7.6328125" style="1" customWidth="1"/>
    <col min="14354" max="14354" width="6.36328125" style="1" customWidth="1"/>
    <col min="14355" max="14355" width="7.6328125" style="1" customWidth="1"/>
    <col min="14356" max="14591" width="9.26953125" style="1"/>
    <col min="14592" max="14592" width="3" style="1" customWidth="1"/>
    <col min="14593" max="14593" width="9.1796875" style="1" customWidth="1"/>
    <col min="14594" max="14594" width="7" style="1" customWidth="1"/>
    <col min="14595" max="14596" width="7.6328125" style="1" customWidth="1"/>
    <col min="14597" max="14597" width="6.1796875" style="1" customWidth="1"/>
    <col min="14598" max="14599" width="7.6328125" style="1" customWidth="1"/>
    <col min="14600" max="14600" width="5.90625" style="1" customWidth="1"/>
    <col min="14601" max="14601" width="6.1796875" style="1" customWidth="1"/>
    <col min="14602" max="14602" width="6.36328125" style="1" customWidth="1"/>
    <col min="14603" max="14605" width="7.6328125" style="1" customWidth="1"/>
    <col min="14606" max="14606" width="7.08984375" style="1" customWidth="1"/>
    <col min="14607" max="14607" width="7.6328125" style="1" customWidth="1"/>
    <col min="14608" max="14608" width="6.54296875" style="1" customWidth="1"/>
    <col min="14609" max="14609" width="7.6328125" style="1" customWidth="1"/>
    <col min="14610" max="14610" width="6.36328125" style="1" customWidth="1"/>
    <col min="14611" max="14611" width="7.6328125" style="1" customWidth="1"/>
    <col min="14612" max="14847" width="9.26953125" style="1"/>
    <col min="14848" max="14848" width="3" style="1" customWidth="1"/>
    <col min="14849" max="14849" width="9.1796875" style="1" customWidth="1"/>
    <col min="14850" max="14850" width="7" style="1" customWidth="1"/>
    <col min="14851" max="14852" width="7.6328125" style="1" customWidth="1"/>
    <col min="14853" max="14853" width="6.1796875" style="1" customWidth="1"/>
    <col min="14854" max="14855" width="7.6328125" style="1" customWidth="1"/>
    <col min="14856" max="14856" width="5.90625" style="1" customWidth="1"/>
    <col min="14857" max="14857" width="6.1796875" style="1" customWidth="1"/>
    <col min="14858" max="14858" width="6.36328125" style="1" customWidth="1"/>
    <col min="14859" max="14861" width="7.6328125" style="1" customWidth="1"/>
    <col min="14862" max="14862" width="7.08984375" style="1" customWidth="1"/>
    <col min="14863" max="14863" width="7.6328125" style="1" customWidth="1"/>
    <col min="14864" max="14864" width="6.54296875" style="1" customWidth="1"/>
    <col min="14865" max="14865" width="7.6328125" style="1" customWidth="1"/>
    <col min="14866" max="14866" width="6.36328125" style="1" customWidth="1"/>
    <col min="14867" max="14867" width="7.6328125" style="1" customWidth="1"/>
    <col min="14868" max="15103" width="9.26953125" style="1"/>
    <col min="15104" max="15104" width="3" style="1" customWidth="1"/>
    <col min="15105" max="15105" width="9.1796875" style="1" customWidth="1"/>
    <col min="15106" max="15106" width="7" style="1" customWidth="1"/>
    <col min="15107" max="15108" width="7.6328125" style="1" customWidth="1"/>
    <col min="15109" max="15109" width="6.1796875" style="1" customWidth="1"/>
    <col min="15110" max="15111" width="7.6328125" style="1" customWidth="1"/>
    <col min="15112" max="15112" width="5.90625" style="1" customWidth="1"/>
    <col min="15113" max="15113" width="6.1796875" style="1" customWidth="1"/>
    <col min="15114" max="15114" width="6.36328125" style="1" customWidth="1"/>
    <col min="15115" max="15117" width="7.6328125" style="1" customWidth="1"/>
    <col min="15118" max="15118" width="7.08984375" style="1" customWidth="1"/>
    <col min="15119" max="15119" width="7.6328125" style="1" customWidth="1"/>
    <col min="15120" max="15120" width="6.54296875" style="1" customWidth="1"/>
    <col min="15121" max="15121" width="7.6328125" style="1" customWidth="1"/>
    <col min="15122" max="15122" width="6.36328125" style="1" customWidth="1"/>
    <col min="15123" max="15123" width="7.6328125" style="1" customWidth="1"/>
    <col min="15124" max="15359" width="9.26953125" style="1"/>
    <col min="15360" max="15360" width="3" style="1" customWidth="1"/>
    <col min="15361" max="15361" width="9.1796875" style="1" customWidth="1"/>
    <col min="15362" max="15362" width="7" style="1" customWidth="1"/>
    <col min="15363" max="15364" width="7.6328125" style="1" customWidth="1"/>
    <col min="15365" max="15365" width="6.1796875" style="1" customWidth="1"/>
    <col min="15366" max="15367" width="7.6328125" style="1" customWidth="1"/>
    <col min="15368" max="15368" width="5.90625" style="1" customWidth="1"/>
    <col min="15369" max="15369" width="6.1796875" style="1" customWidth="1"/>
    <col min="15370" max="15370" width="6.36328125" style="1" customWidth="1"/>
    <col min="15371" max="15373" width="7.6328125" style="1" customWidth="1"/>
    <col min="15374" max="15374" width="7.08984375" style="1" customWidth="1"/>
    <col min="15375" max="15375" width="7.6328125" style="1" customWidth="1"/>
    <col min="15376" max="15376" width="6.54296875" style="1" customWidth="1"/>
    <col min="15377" max="15377" width="7.6328125" style="1" customWidth="1"/>
    <col min="15378" max="15378" width="6.36328125" style="1" customWidth="1"/>
    <col min="15379" max="15379" width="7.6328125" style="1" customWidth="1"/>
    <col min="15380" max="15615" width="9.26953125" style="1"/>
    <col min="15616" max="15616" width="3" style="1" customWidth="1"/>
    <col min="15617" max="15617" width="9.1796875" style="1" customWidth="1"/>
    <col min="15618" max="15618" width="7" style="1" customWidth="1"/>
    <col min="15619" max="15620" width="7.6328125" style="1" customWidth="1"/>
    <col min="15621" max="15621" width="6.1796875" style="1" customWidth="1"/>
    <col min="15622" max="15623" width="7.6328125" style="1" customWidth="1"/>
    <col min="15624" max="15624" width="5.90625" style="1" customWidth="1"/>
    <col min="15625" max="15625" width="6.1796875" style="1" customWidth="1"/>
    <col min="15626" max="15626" width="6.36328125" style="1" customWidth="1"/>
    <col min="15627" max="15629" width="7.6328125" style="1" customWidth="1"/>
    <col min="15630" max="15630" width="7.08984375" style="1" customWidth="1"/>
    <col min="15631" max="15631" width="7.6328125" style="1" customWidth="1"/>
    <col min="15632" max="15632" width="6.54296875" style="1" customWidth="1"/>
    <col min="15633" max="15633" width="7.6328125" style="1" customWidth="1"/>
    <col min="15634" max="15634" width="6.36328125" style="1" customWidth="1"/>
    <col min="15635" max="15635" width="7.6328125" style="1" customWidth="1"/>
    <col min="15636" max="15871" width="9.26953125" style="1"/>
    <col min="15872" max="15872" width="3" style="1" customWidth="1"/>
    <col min="15873" max="15873" width="9.1796875" style="1" customWidth="1"/>
    <col min="15874" max="15874" width="7" style="1" customWidth="1"/>
    <col min="15875" max="15876" width="7.6328125" style="1" customWidth="1"/>
    <col min="15877" max="15877" width="6.1796875" style="1" customWidth="1"/>
    <col min="15878" max="15879" width="7.6328125" style="1" customWidth="1"/>
    <col min="15880" max="15880" width="5.90625" style="1" customWidth="1"/>
    <col min="15881" max="15881" width="6.1796875" style="1" customWidth="1"/>
    <col min="15882" max="15882" width="6.36328125" style="1" customWidth="1"/>
    <col min="15883" max="15885" width="7.6328125" style="1" customWidth="1"/>
    <col min="15886" max="15886" width="7.08984375" style="1" customWidth="1"/>
    <col min="15887" max="15887" width="7.6328125" style="1" customWidth="1"/>
    <col min="15888" max="15888" width="6.54296875" style="1" customWidth="1"/>
    <col min="15889" max="15889" width="7.6328125" style="1" customWidth="1"/>
    <col min="15890" max="15890" width="6.36328125" style="1" customWidth="1"/>
    <col min="15891" max="15891" width="7.6328125" style="1" customWidth="1"/>
    <col min="15892" max="16127" width="9.26953125" style="1"/>
    <col min="16128" max="16128" width="3" style="1" customWidth="1"/>
    <col min="16129" max="16129" width="9.1796875" style="1" customWidth="1"/>
    <col min="16130" max="16130" width="7" style="1" customWidth="1"/>
    <col min="16131" max="16132" width="7.6328125" style="1" customWidth="1"/>
    <col min="16133" max="16133" width="6.1796875" style="1" customWidth="1"/>
    <col min="16134" max="16135" width="7.6328125" style="1" customWidth="1"/>
    <col min="16136" max="16136" width="5.90625" style="1" customWidth="1"/>
    <col min="16137" max="16137" width="6.1796875" style="1" customWidth="1"/>
    <col min="16138" max="16138" width="6.36328125" style="1" customWidth="1"/>
    <col min="16139" max="16141" width="7.6328125" style="1" customWidth="1"/>
    <col min="16142" max="16142" width="7.08984375" style="1" customWidth="1"/>
    <col min="16143" max="16143" width="7.6328125" style="1" customWidth="1"/>
    <col min="16144" max="16144" width="6.54296875" style="1" customWidth="1"/>
    <col min="16145" max="16145" width="7.6328125" style="1" customWidth="1"/>
    <col min="16146" max="16146" width="6.36328125" style="1" customWidth="1"/>
    <col min="16147" max="16147" width="7.6328125" style="1" customWidth="1"/>
    <col min="16148" max="16383" width="9.26953125" style="1"/>
    <col min="16384" max="16384" width="9.26953125" style="1" customWidth="1"/>
  </cols>
  <sheetData>
    <row r="1" spans="1:19" ht="15" customHeight="1" x14ac:dyDescent="0.25">
      <c r="A1" s="184" t="s">
        <v>44</v>
      </c>
      <c r="B1" s="41"/>
      <c r="D1" s="40" t="s">
        <v>39</v>
      </c>
      <c r="E1" s="185" t="s">
        <v>48</v>
      </c>
      <c r="F1" s="185"/>
      <c r="G1" s="185"/>
      <c r="H1" s="185"/>
      <c r="I1" s="185"/>
      <c r="J1" s="185"/>
      <c r="K1" s="185"/>
      <c r="L1" s="185"/>
      <c r="M1" s="185"/>
      <c r="N1" s="185"/>
      <c r="O1" s="185"/>
      <c r="P1" s="185"/>
      <c r="Q1" s="185"/>
      <c r="R1" s="185"/>
      <c r="S1" s="24"/>
    </row>
    <row r="2" spans="1:19" ht="17.25" customHeight="1" x14ac:dyDescent="0.25">
      <c r="A2" s="184"/>
      <c r="B2" s="41"/>
      <c r="D2" s="40" t="s">
        <v>38</v>
      </c>
      <c r="E2" s="117" t="s">
        <v>49</v>
      </c>
      <c r="F2" s="117"/>
      <c r="G2" s="117"/>
      <c r="H2" s="117"/>
      <c r="I2" s="117"/>
      <c r="J2" s="117"/>
      <c r="K2" s="116"/>
      <c r="L2" s="116"/>
      <c r="M2" s="116"/>
      <c r="N2" s="116"/>
      <c r="O2" s="116"/>
      <c r="P2" s="116"/>
      <c r="Q2" s="116"/>
      <c r="R2" s="116"/>
    </row>
    <row r="3" spans="1:19" ht="18.75" customHeight="1" x14ac:dyDescent="0.25">
      <c r="A3" s="184"/>
      <c r="B3" s="41"/>
      <c r="D3" s="40" t="s">
        <v>37</v>
      </c>
      <c r="E3" s="119" t="s">
        <v>50</v>
      </c>
      <c r="F3" s="118"/>
      <c r="G3" s="118"/>
      <c r="H3" s="118"/>
      <c r="I3" s="118"/>
      <c r="J3" s="118"/>
      <c r="K3" s="118"/>
      <c r="L3" s="118"/>
      <c r="M3" s="118"/>
      <c r="N3" s="118"/>
      <c r="O3" s="116"/>
      <c r="P3" s="116"/>
      <c r="Q3" s="116"/>
      <c r="R3" s="116"/>
    </row>
    <row r="4" spans="1:19" ht="39.75" customHeight="1" x14ac:dyDescent="0.25">
      <c r="A4" s="41"/>
      <c r="B4" s="41"/>
      <c r="D4" s="40" t="s">
        <v>36</v>
      </c>
      <c r="E4" s="186" t="s">
        <v>52</v>
      </c>
      <c r="F4" s="186"/>
      <c r="G4" s="186"/>
      <c r="H4" s="186"/>
      <c r="I4" s="186"/>
      <c r="J4" s="186"/>
      <c r="K4" s="186"/>
      <c r="L4" s="186"/>
      <c r="M4" s="186"/>
      <c r="N4" s="186"/>
      <c r="O4" s="186"/>
      <c r="P4" s="186"/>
      <c r="Q4" s="186"/>
      <c r="R4" s="186"/>
    </row>
    <row r="5" spans="1:19" ht="38.25" customHeight="1" x14ac:dyDescent="0.25">
      <c r="D5" s="40" t="s">
        <v>35</v>
      </c>
      <c r="E5" s="187" t="s">
        <v>53</v>
      </c>
      <c r="F5" s="188"/>
      <c r="G5" s="188"/>
      <c r="H5" s="188"/>
      <c r="I5" s="188"/>
      <c r="J5" s="188"/>
      <c r="K5" s="188"/>
      <c r="L5" s="188"/>
      <c r="M5" s="188"/>
      <c r="N5" s="188"/>
      <c r="O5" s="188"/>
      <c r="P5" s="188"/>
      <c r="Q5" s="188"/>
      <c r="R5" s="188"/>
    </row>
    <row r="6" spans="1:19" ht="36.75" customHeight="1" x14ac:dyDescent="0.25">
      <c r="D6" s="37" t="s">
        <v>34</v>
      </c>
      <c r="E6" s="189" t="s">
        <v>54</v>
      </c>
      <c r="F6" s="189"/>
      <c r="G6" s="189"/>
      <c r="H6" s="189"/>
      <c r="I6" s="189"/>
      <c r="J6" s="189"/>
      <c r="K6" s="189"/>
      <c r="L6" s="189"/>
      <c r="M6" s="189"/>
      <c r="N6" s="189"/>
      <c r="O6" s="189"/>
      <c r="P6" s="189"/>
      <c r="Q6" s="189"/>
      <c r="R6" s="189"/>
    </row>
    <row r="7" spans="1:19" ht="42" customHeight="1" x14ac:dyDescent="0.25">
      <c r="A7" s="36" t="s">
        <v>33</v>
      </c>
      <c r="B7" s="35" t="s">
        <v>9</v>
      </c>
      <c r="C7" s="35" t="s">
        <v>10</v>
      </c>
      <c r="D7" s="35" t="s">
        <v>11</v>
      </c>
      <c r="E7" s="35" t="s">
        <v>9</v>
      </c>
      <c r="F7" s="35" t="s">
        <v>10</v>
      </c>
      <c r="G7" s="35" t="s">
        <v>11</v>
      </c>
      <c r="H7" s="35" t="s">
        <v>9</v>
      </c>
      <c r="I7" s="35" t="s">
        <v>10</v>
      </c>
      <c r="J7" s="35" t="s">
        <v>11</v>
      </c>
      <c r="K7" s="35" t="s">
        <v>9</v>
      </c>
      <c r="L7" s="30" t="s">
        <v>32</v>
      </c>
      <c r="M7" s="30" t="s">
        <v>31</v>
      </c>
      <c r="N7" s="35" t="s">
        <v>8</v>
      </c>
      <c r="O7" s="35" t="s">
        <v>13</v>
      </c>
      <c r="P7" s="30" t="s">
        <v>30</v>
      </c>
      <c r="Q7" s="30" t="s">
        <v>29</v>
      </c>
      <c r="R7" s="34" t="s">
        <v>28</v>
      </c>
      <c r="S7" s="30" t="s">
        <v>27</v>
      </c>
    </row>
    <row r="8" spans="1:19" s="2" customFormat="1" ht="13.5" thickBot="1" x14ac:dyDescent="0.3">
      <c r="A8" s="4" t="s">
        <v>14</v>
      </c>
      <c r="D8" s="5" t="e">
        <f>D9/B10</f>
        <v>#DIV/0!</v>
      </c>
      <c r="G8" s="5" t="e">
        <f>G9/E10</f>
        <v>#DIV/0!</v>
      </c>
      <c r="Q8" s="33"/>
    </row>
    <row r="9" spans="1:19" s="2" customFormat="1" ht="13.5" thickTop="1" x14ac:dyDescent="0.25">
      <c r="A9" s="3" t="s">
        <v>15</v>
      </c>
      <c r="B9" s="6" t="s">
        <v>16</v>
      </c>
      <c r="D9" s="32"/>
      <c r="E9" s="7" t="s">
        <v>17</v>
      </c>
      <c r="F9" s="8"/>
      <c r="G9" s="32"/>
      <c r="H9" s="7" t="s">
        <v>18</v>
      </c>
      <c r="I9" s="8"/>
      <c r="J9" s="9"/>
      <c r="K9" s="8"/>
      <c r="L9" s="10"/>
      <c r="M9" s="11">
        <f>G9+D9+L9+J9</f>
        <v>0</v>
      </c>
      <c r="N9" s="31"/>
      <c r="O9" s="11">
        <f>N9-M9</f>
        <v>0</v>
      </c>
      <c r="P9" s="8"/>
      <c r="Q9" s="12"/>
      <c r="R9" s="8"/>
      <c r="S9" s="13">
        <f>N9</f>
        <v>0</v>
      </c>
    </row>
    <row r="10" spans="1:19" s="2" customFormat="1" x14ac:dyDescent="0.25">
      <c r="A10" s="88">
        <v>42461</v>
      </c>
      <c r="B10" s="11">
        <f>ROUND(+C24/12,2)</f>
        <v>0</v>
      </c>
      <c r="C10" s="14"/>
      <c r="D10" s="11">
        <f t="shared" ref="D10:D21" si="0">D9+B10-C10</f>
        <v>0</v>
      </c>
      <c r="E10" s="11">
        <f>ROUND(+F24/12,2)</f>
        <v>0</v>
      </c>
      <c r="F10" s="14"/>
      <c r="G10" s="11">
        <f t="shared" ref="G10:G21" si="1">G9+E10-F10</f>
        <v>0</v>
      </c>
      <c r="H10" s="11">
        <f>ROUND(+I24/12,2)</f>
        <v>0</v>
      </c>
      <c r="I10" s="14"/>
      <c r="J10" s="11">
        <f t="shared" ref="J10:J21" si="2">J9+H10-I10</f>
        <v>0</v>
      </c>
      <c r="K10" s="11">
        <f>H10+E10+B10</f>
        <v>0</v>
      </c>
      <c r="L10" s="9"/>
      <c r="M10" s="13">
        <f t="shared" ref="M10:M21" si="3">M9+B10-C10+E10-F10+H10-I10</f>
        <v>0</v>
      </c>
      <c r="P10" s="11">
        <f>ROUND(Q8/12,2)</f>
        <v>0</v>
      </c>
      <c r="Q10" s="9"/>
      <c r="R10" s="11">
        <f>K10+P10</f>
        <v>0</v>
      </c>
      <c r="S10" s="13">
        <f t="shared" ref="S10:S21" si="4">S9+B10-C10+E10-F10+H10-I10+P10</f>
        <v>0</v>
      </c>
    </row>
    <row r="11" spans="1:19" s="2" customFormat="1" x14ac:dyDescent="0.25">
      <c r="A11" s="84">
        <f>A10+32</f>
        <v>42493</v>
      </c>
      <c r="B11" s="11">
        <f t="shared" ref="B11:B21" si="5">B10</f>
        <v>0</v>
      </c>
      <c r="C11" s="14"/>
      <c r="D11" s="11">
        <f t="shared" si="0"/>
        <v>0</v>
      </c>
      <c r="E11" s="11">
        <f t="shared" ref="E11:E21" si="6">E10</f>
        <v>0</v>
      </c>
      <c r="F11" s="14"/>
      <c r="G11" s="11">
        <f t="shared" si="1"/>
        <v>0</v>
      </c>
      <c r="H11" s="11">
        <f t="shared" ref="H11:H21" si="7">H10</f>
        <v>0</v>
      </c>
      <c r="I11" s="14"/>
      <c r="J11" s="11">
        <f t="shared" si="2"/>
        <v>0</v>
      </c>
      <c r="K11" s="11">
        <f t="shared" ref="K11:K21" si="8">H11+E11+B11</f>
        <v>0</v>
      </c>
      <c r="L11" s="9"/>
      <c r="M11" s="13">
        <f t="shared" si="3"/>
        <v>0</v>
      </c>
      <c r="O11" s="2" t="str">
        <f>IF(O9&lt;0,"Catch up",IF(O9&gt;50,"Refund","Do Nothing"))</f>
        <v>Do Nothing</v>
      </c>
      <c r="P11" s="11">
        <f t="shared" ref="P11:P21" si="9">P10</f>
        <v>0</v>
      </c>
      <c r="Q11" s="9"/>
      <c r="R11" s="11">
        <f>K11+P11</f>
        <v>0</v>
      </c>
      <c r="S11" s="13">
        <f t="shared" si="4"/>
        <v>0</v>
      </c>
    </row>
    <row r="12" spans="1:19" s="2" customFormat="1" x14ac:dyDescent="0.25">
      <c r="A12" s="84">
        <f t="shared" ref="A12:A21" si="10">A11+32</f>
        <v>42525</v>
      </c>
      <c r="B12" s="11">
        <f t="shared" si="5"/>
        <v>0</v>
      </c>
      <c r="C12" s="14"/>
      <c r="D12" s="11">
        <f t="shared" si="0"/>
        <v>0</v>
      </c>
      <c r="E12" s="11">
        <f t="shared" si="6"/>
        <v>0</v>
      </c>
      <c r="F12" s="14"/>
      <c r="G12" s="11">
        <f t="shared" si="1"/>
        <v>0</v>
      </c>
      <c r="H12" s="11">
        <f t="shared" si="7"/>
        <v>0</v>
      </c>
      <c r="I12" s="14"/>
      <c r="J12" s="11">
        <f t="shared" si="2"/>
        <v>0</v>
      </c>
      <c r="K12" s="11">
        <f t="shared" si="8"/>
        <v>0</v>
      </c>
      <c r="L12" s="9"/>
      <c r="M12" s="13">
        <f t="shared" si="3"/>
        <v>0</v>
      </c>
      <c r="P12" s="11">
        <f t="shared" si="9"/>
        <v>0</v>
      </c>
      <c r="Q12" s="9"/>
      <c r="R12" s="11">
        <f t="shared" ref="R12:R21" si="11">K12+P12</f>
        <v>0</v>
      </c>
      <c r="S12" s="13">
        <f t="shared" si="4"/>
        <v>0</v>
      </c>
    </row>
    <row r="13" spans="1:19" s="2" customFormat="1" x14ac:dyDescent="0.25">
      <c r="A13" s="84">
        <f t="shared" si="10"/>
        <v>42557</v>
      </c>
      <c r="B13" s="11">
        <f t="shared" si="5"/>
        <v>0</v>
      </c>
      <c r="C13" s="14"/>
      <c r="D13" s="11">
        <f t="shared" si="0"/>
        <v>0</v>
      </c>
      <c r="E13" s="11">
        <f t="shared" si="6"/>
        <v>0</v>
      </c>
      <c r="F13" s="14"/>
      <c r="G13" s="11">
        <f t="shared" si="1"/>
        <v>0</v>
      </c>
      <c r="H13" s="11">
        <f t="shared" si="7"/>
        <v>0</v>
      </c>
      <c r="I13" s="14"/>
      <c r="J13" s="11">
        <f t="shared" si="2"/>
        <v>0</v>
      </c>
      <c r="K13" s="11">
        <f t="shared" si="8"/>
        <v>0</v>
      </c>
      <c r="L13" s="9"/>
      <c r="M13" s="13">
        <f t="shared" si="3"/>
        <v>0</v>
      </c>
      <c r="P13" s="11">
        <f t="shared" si="9"/>
        <v>0</v>
      </c>
      <c r="Q13" s="9"/>
      <c r="R13" s="11">
        <f t="shared" si="11"/>
        <v>0</v>
      </c>
      <c r="S13" s="13">
        <f t="shared" si="4"/>
        <v>0</v>
      </c>
    </row>
    <row r="14" spans="1:19" s="2" customFormat="1" x14ac:dyDescent="0.25">
      <c r="A14" s="84">
        <f t="shared" si="10"/>
        <v>42589</v>
      </c>
      <c r="B14" s="11">
        <f t="shared" si="5"/>
        <v>0</v>
      </c>
      <c r="C14" s="14"/>
      <c r="D14" s="11">
        <f t="shared" si="0"/>
        <v>0</v>
      </c>
      <c r="E14" s="11">
        <f t="shared" si="6"/>
        <v>0</v>
      </c>
      <c r="F14" s="14"/>
      <c r="G14" s="11">
        <f t="shared" si="1"/>
        <v>0</v>
      </c>
      <c r="H14" s="11">
        <f t="shared" si="7"/>
        <v>0</v>
      </c>
      <c r="I14" s="14"/>
      <c r="J14" s="11">
        <f t="shared" si="2"/>
        <v>0</v>
      </c>
      <c r="K14" s="11">
        <f t="shared" si="8"/>
        <v>0</v>
      </c>
      <c r="L14" s="9"/>
      <c r="M14" s="13">
        <f t="shared" si="3"/>
        <v>0</v>
      </c>
      <c r="P14" s="11">
        <f t="shared" si="9"/>
        <v>0</v>
      </c>
      <c r="Q14" s="9"/>
      <c r="R14" s="11">
        <f t="shared" si="11"/>
        <v>0</v>
      </c>
      <c r="S14" s="13">
        <f t="shared" si="4"/>
        <v>0</v>
      </c>
    </row>
    <row r="15" spans="1:19" s="2" customFormat="1" x14ac:dyDescent="0.25">
      <c r="A15" s="84">
        <f t="shared" si="10"/>
        <v>42621</v>
      </c>
      <c r="B15" s="11">
        <f t="shared" si="5"/>
        <v>0</v>
      </c>
      <c r="C15" s="14"/>
      <c r="D15" s="11">
        <f t="shared" si="0"/>
        <v>0</v>
      </c>
      <c r="E15" s="11">
        <f t="shared" si="6"/>
        <v>0</v>
      </c>
      <c r="F15" s="14"/>
      <c r="G15" s="11">
        <f t="shared" si="1"/>
        <v>0</v>
      </c>
      <c r="H15" s="11">
        <f t="shared" si="7"/>
        <v>0</v>
      </c>
      <c r="I15" s="14"/>
      <c r="J15" s="11">
        <f t="shared" si="2"/>
        <v>0</v>
      </c>
      <c r="K15" s="11">
        <f t="shared" si="8"/>
        <v>0</v>
      </c>
      <c r="L15" s="9"/>
      <c r="M15" s="13">
        <f t="shared" si="3"/>
        <v>0</v>
      </c>
      <c r="P15" s="11">
        <f t="shared" si="9"/>
        <v>0</v>
      </c>
      <c r="Q15" s="9"/>
      <c r="R15" s="11">
        <f t="shared" si="11"/>
        <v>0</v>
      </c>
      <c r="S15" s="13">
        <f t="shared" si="4"/>
        <v>0</v>
      </c>
    </row>
    <row r="16" spans="1:19" s="2" customFormat="1" x14ac:dyDescent="0.25">
      <c r="A16" s="84">
        <f t="shared" si="10"/>
        <v>42653</v>
      </c>
      <c r="B16" s="11">
        <f t="shared" si="5"/>
        <v>0</v>
      </c>
      <c r="C16" s="14"/>
      <c r="D16" s="11">
        <f t="shared" si="0"/>
        <v>0</v>
      </c>
      <c r="E16" s="11">
        <f t="shared" si="6"/>
        <v>0</v>
      </c>
      <c r="F16" s="14"/>
      <c r="G16" s="11">
        <f t="shared" si="1"/>
        <v>0</v>
      </c>
      <c r="H16" s="11">
        <f t="shared" si="7"/>
        <v>0</v>
      </c>
      <c r="I16" s="14"/>
      <c r="J16" s="11">
        <f t="shared" si="2"/>
        <v>0</v>
      </c>
      <c r="K16" s="11">
        <f t="shared" si="8"/>
        <v>0</v>
      </c>
      <c r="L16" s="9"/>
      <c r="M16" s="13">
        <f t="shared" si="3"/>
        <v>0</v>
      </c>
      <c r="P16" s="11">
        <f t="shared" si="9"/>
        <v>0</v>
      </c>
      <c r="Q16" s="9"/>
      <c r="R16" s="11">
        <f t="shared" si="11"/>
        <v>0</v>
      </c>
      <c r="S16" s="13">
        <f t="shared" si="4"/>
        <v>0</v>
      </c>
    </row>
    <row r="17" spans="1:19" s="2" customFormat="1" x14ac:dyDescent="0.25">
      <c r="A17" s="84">
        <f t="shared" si="10"/>
        <v>42685</v>
      </c>
      <c r="B17" s="11">
        <f t="shared" si="5"/>
        <v>0</v>
      </c>
      <c r="C17" s="14"/>
      <c r="D17" s="11">
        <f t="shared" si="0"/>
        <v>0</v>
      </c>
      <c r="E17" s="11">
        <f t="shared" si="6"/>
        <v>0</v>
      </c>
      <c r="F17" s="14"/>
      <c r="G17" s="11">
        <f t="shared" si="1"/>
        <v>0</v>
      </c>
      <c r="H17" s="11">
        <f t="shared" si="7"/>
        <v>0</v>
      </c>
      <c r="I17" s="14"/>
      <c r="J17" s="11">
        <f t="shared" si="2"/>
        <v>0</v>
      </c>
      <c r="K17" s="11">
        <f t="shared" si="8"/>
        <v>0</v>
      </c>
      <c r="L17" s="9"/>
      <c r="M17" s="13">
        <f t="shared" si="3"/>
        <v>0</v>
      </c>
      <c r="P17" s="11">
        <f t="shared" si="9"/>
        <v>0</v>
      </c>
      <c r="Q17" s="9"/>
      <c r="R17" s="11">
        <f t="shared" si="11"/>
        <v>0</v>
      </c>
      <c r="S17" s="13">
        <f t="shared" si="4"/>
        <v>0</v>
      </c>
    </row>
    <row r="18" spans="1:19" s="2" customFormat="1" x14ac:dyDescent="0.25">
      <c r="A18" s="84">
        <f t="shared" si="10"/>
        <v>42717</v>
      </c>
      <c r="B18" s="11">
        <f t="shared" si="5"/>
        <v>0</v>
      </c>
      <c r="C18" s="14"/>
      <c r="D18" s="11">
        <f t="shared" si="0"/>
        <v>0</v>
      </c>
      <c r="E18" s="11">
        <f t="shared" si="6"/>
        <v>0</v>
      </c>
      <c r="F18" s="14"/>
      <c r="G18" s="11">
        <f t="shared" si="1"/>
        <v>0</v>
      </c>
      <c r="H18" s="11">
        <f t="shared" si="7"/>
        <v>0</v>
      </c>
      <c r="I18" s="14"/>
      <c r="J18" s="11">
        <f t="shared" si="2"/>
        <v>0</v>
      </c>
      <c r="K18" s="11">
        <f t="shared" si="8"/>
        <v>0</v>
      </c>
      <c r="L18" s="9"/>
      <c r="M18" s="13">
        <f t="shared" si="3"/>
        <v>0</v>
      </c>
      <c r="P18" s="11">
        <f t="shared" si="9"/>
        <v>0</v>
      </c>
      <c r="Q18" s="9"/>
      <c r="R18" s="11">
        <f t="shared" si="11"/>
        <v>0</v>
      </c>
      <c r="S18" s="13">
        <f t="shared" si="4"/>
        <v>0</v>
      </c>
    </row>
    <row r="19" spans="1:19" s="2" customFormat="1" x14ac:dyDescent="0.25">
      <c r="A19" s="84">
        <f t="shared" si="10"/>
        <v>42749</v>
      </c>
      <c r="B19" s="11">
        <f t="shared" si="5"/>
        <v>0</v>
      </c>
      <c r="C19" s="14"/>
      <c r="D19" s="11">
        <f t="shared" si="0"/>
        <v>0</v>
      </c>
      <c r="E19" s="11">
        <f t="shared" si="6"/>
        <v>0</v>
      </c>
      <c r="F19" s="14"/>
      <c r="G19" s="11">
        <f t="shared" si="1"/>
        <v>0</v>
      </c>
      <c r="H19" s="11">
        <f t="shared" si="7"/>
        <v>0</v>
      </c>
      <c r="I19" s="14"/>
      <c r="J19" s="11">
        <f t="shared" si="2"/>
        <v>0</v>
      </c>
      <c r="K19" s="11">
        <f t="shared" si="8"/>
        <v>0</v>
      </c>
      <c r="L19" s="9"/>
      <c r="M19" s="13">
        <f t="shared" si="3"/>
        <v>0</v>
      </c>
      <c r="P19" s="11">
        <f t="shared" si="9"/>
        <v>0</v>
      </c>
      <c r="Q19" s="9"/>
      <c r="R19" s="11">
        <f t="shared" si="11"/>
        <v>0</v>
      </c>
      <c r="S19" s="13">
        <f t="shared" si="4"/>
        <v>0</v>
      </c>
    </row>
    <row r="20" spans="1:19" s="2" customFormat="1" x14ac:dyDescent="0.25">
      <c r="A20" s="84">
        <f t="shared" si="10"/>
        <v>42781</v>
      </c>
      <c r="B20" s="11">
        <f t="shared" si="5"/>
        <v>0</v>
      </c>
      <c r="C20" s="14"/>
      <c r="D20" s="11">
        <f t="shared" si="0"/>
        <v>0</v>
      </c>
      <c r="E20" s="11">
        <f t="shared" si="6"/>
        <v>0</v>
      </c>
      <c r="F20" s="14"/>
      <c r="G20" s="11">
        <f t="shared" si="1"/>
        <v>0</v>
      </c>
      <c r="H20" s="11">
        <f t="shared" si="7"/>
        <v>0</v>
      </c>
      <c r="I20" s="14"/>
      <c r="J20" s="11">
        <f t="shared" si="2"/>
        <v>0</v>
      </c>
      <c r="K20" s="11">
        <f t="shared" si="8"/>
        <v>0</v>
      </c>
      <c r="L20" s="9"/>
      <c r="M20" s="13">
        <f t="shared" si="3"/>
        <v>0</v>
      </c>
      <c r="P20" s="11">
        <f t="shared" si="9"/>
        <v>0</v>
      </c>
      <c r="Q20" s="9"/>
      <c r="R20" s="11">
        <f t="shared" si="11"/>
        <v>0</v>
      </c>
      <c r="S20" s="13">
        <f t="shared" si="4"/>
        <v>0</v>
      </c>
    </row>
    <row r="21" spans="1:19" s="2" customFormat="1" x14ac:dyDescent="0.25">
      <c r="A21" s="84">
        <f t="shared" si="10"/>
        <v>42813</v>
      </c>
      <c r="B21" s="11">
        <f t="shared" si="5"/>
        <v>0</v>
      </c>
      <c r="C21" s="14"/>
      <c r="D21" s="11">
        <f t="shared" si="0"/>
        <v>0</v>
      </c>
      <c r="E21" s="15">
        <f t="shared" si="6"/>
        <v>0</v>
      </c>
      <c r="F21" s="14"/>
      <c r="G21" s="16">
        <f t="shared" si="1"/>
        <v>0</v>
      </c>
      <c r="H21" s="11">
        <f t="shared" si="7"/>
        <v>0</v>
      </c>
      <c r="I21" s="14"/>
      <c r="J21" s="11">
        <f t="shared" si="2"/>
        <v>0</v>
      </c>
      <c r="K21" s="11">
        <f t="shared" si="8"/>
        <v>0</v>
      </c>
      <c r="L21" s="9"/>
      <c r="M21" s="13">
        <f t="shared" si="3"/>
        <v>0</v>
      </c>
      <c r="P21" s="11">
        <f t="shared" si="9"/>
        <v>0</v>
      </c>
      <c r="Q21" s="9"/>
      <c r="R21" s="11">
        <f t="shared" si="11"/>
        <v>0</v>
      </c>
      <c r="S21" s="13">
        <f t="shared" si="4"/>
        <v>0</v>
      </c>
    </row>
    <row r="22" spans="1:19" s="2" customFormat="1" x14ac:dyDescent="0.25">
      <c r="A22" s="85" t="s">
        <v>19</v>
      </c>
      <c r="B22" s="17"/>
      <c r="C22" s="18"/>
      <c r="D22" s="17"/>
      <c r="E22" s="17"/>
      <c r="F22" s="19"/>
      <c r="G22" s="17"/>
      <c r="H22" s="17"/>
      <c r="I22" s="18"/>
      <c r="J22" s="17"/>
      <c r="K22" s="17"/>
      <c r="L22" s="17"/>
      <c r="M22" s="17"/>
      <c r="P22" s="17"/>
      <c r="Q22" s="17"/>
      <c r="R22" s="17"/>
    </row>
    <row r="23" spans="1:19" s="2" customFormat="1" x14ac:dyDescent="0.25">
      <c r="B23" s="8"/>
      <c r="C23" s="8"/>
      <c r="D23" s="8"/>
      <c r="E23" s="8"/>
      <c r="F23" s="8"/>
      <c r="G23" s="8"/>
      <c r="H23" s="8"/>
      <c r="I23" s="8"/>
      <c r="J23" s="8"/>
      <c r="K23" s="8"/>
      <c r="L23" s="8"/>
      <c r="M23" s="8"/>
      <c r="N23" s="8"/>
      <c r="O23" s="8"/>
      <c r="P23" s="8"/>
    </row>
    <row r="24" spans="1:19" s="2" customFormat="1" ht="13.5" thickBot="1" x14ac:dyDescent="0.3">
      <c r="A24" s="2" t="s">
        <v>20</v>
      </c>
      <c r="B24" s="20">
        <f>SUM(B10:B21)</f>
        <v>0</v>
      </c>
      <c r="C24" s="20">
        <f>SUM(C10:C21)</f>
        <v>0</v>
      </c>
      <c r="D24" s="8"/>
      <c r="E24" s="20">
        <f>SUM(E10:E21)</f>
        <v>0</v>
      </c>
      <c r="F24" s="20">
        <f>SUM(F10:F22)</f>
        <v>0</v>
      </c>
      <c r="G24" s="8"/>
      <c r="H24" s="20">
        <f>SUM(H10:H21)</f>
        <v>0</v>
      </c>
      <c r="I24" s="20">
        <f>SUM(I10:I21)</f>
        <v>0</v>
      </c>
      <c r="J24" s="8"/>
      <c r="K24" s="20">
        <f>SUM(K10:K21)</f>
        <v>0</v>
      </c>
      <c r="L24" s="8"/>
      <c r="M24" s="8"/>
      <c r="N24" s="8"/>
      <c r="O24" s="8"/>
      <c r="P24" s="20">
        <f>SUM(P10:P21)</f>
        <v>0</v>
      </c>
      <c r="R24" s="20">
        <f>SUM(R10:R21)</f>
        <v>0</v>
      </c>
    </row>
    <row r="25" spans="1:19" s="2" customFormat="1" ht="13.5" thickTop="1" x14ac:dyDescent="0.25">
      <c r="B25" s="8"/>
      <c r="C25" s="8"/>
      <c r="D25" s="8"/>
      <c r="E25" s="8"/>
      <c r="F25" s="8"/>
      <c r="G25" s="8"/>
      <c r="H25" s="8"/>
      <c r="I25" s="8"/>
      <c r="J25" s="8"/>
      <c r="K25" s="8"/>
      <c r="L25" s="8"/>
      <c r="M25" s="8"/>
      <c r="N25" s="8"/>
      <c r="O25" s="8"/>
      <c r="P25" s="8"/>
    </row>
    <row r="26" spans="1:19" s="2" customFormat="1" x14ac:dyDescent="0.25">
      <c r="B26" s="8" t="s">
        <v>21</v>
      </c>
      <c r="C26" s="8"/>
      <c r="D26" s="11">
        <f>MINA(D10:D21)</f>
        <v>0</v>
      </c>
      <c r="E26" s="8" t="s">
        <v>21</v>
      </c>
      <c r="F26" s="8"/>
      <c r="G26" s="11">
        <f>MINA(G10:G21)</f>
        <v>0</v>
      </c>
      <c r="H26" s="8" t="s">
        <v>21</v>
      </c>
      <c r="I26" s="8"/>
      <c r="J26" s="11">
        <f>MINA(J10:J21)</f>
        <v>0</v>
      </c>
      <c r="K26" s="21" t="s">
        <v>21</v>
      </c>
      <c r="L26" s="8"/>
      <c r="M26" s="11">
        <f>MINA(M10:M21)</f>
        <v>0</v>
      </c>
      <c r="Q26" s="8"/>
      <c r="R26" s="8"/>
      <c r="S26" s="17"/>
    </row>
    <row r="27" spans="1:19" s="2" customFormat="1" x14ac:dyDescent="0.25">
      <c r="B27" s="8" t="s">
        <v>22</v>
      </c>
      <c r="C27" s="8"/>
      <c r="D27" s="11">
        <v>0</v>
      </c>
      <c r="E27" s="8" t="s">
        <v>22</v>
      </c>
      <c r="F27" s="8"/>
      <c r="G27" s="11">
        <v>0</v>
      </c>
      <c r="H27" s="8" t="s">
        <v>22</v>
      </c>
      <c r="I27" s="8"/>
      <c r="J27" s="11">
        <v>0</v>
      </c>
      <c r="K27" s="21" t="s">
        <v>22</v>
      </c>
      <c r="L27" s="8"/>
      <c r="M27" s="13">
        <f>D27+G27+J27</f>
        <v>0</v>
      </c>
      <c r="Q27" s="22"/>
      <c r="R27" s="8"/>
    </row>
    <row r="28" spans="1:19" s="2" customFormat="1" x14ac:dyDescent="0.25">
      <c r="K28" s="3" t="s">
        <v>23</v>
      </c>
      <c r="M28" s="13">
        <f>M21</f>
        <v>0</v>
      </c>
      <c r="N28" s="23" t="s">
        <v>24</v>
      </c>
      <c r="S28" s="11">
        <f>S21</f>
        <v>0</v>
      </c>
    </row>
    <row r="29" spans="1:19" s="2" customFormat="1" x14ac:dyDescent="0.25">
      <c r="C29" s="96"/>
      <c r="D29" s="96"/>
      <c r="E29" s="96"/>
    </row>
    <row r="30" spans="1:19" s="2" customFormat="1" x14ac:dyDescent="0.25"/>
  </sheetData>
  <mergeCells count="5">
    <mergeCell ref="A1:A3"/>
    <mergeCell ref="E1:R1"/>
    <mergeCell ref="E4:R4"/>
    <mergeCell ref="E5:R5"/>
    <mergeCell ref="E6:R6"/>
  </mergeCells>
  <printOptions horizontalCentered="1"/>
  <pageMargins left="0.75" right="0.75" top="1" bottom="0.75" header="0.25" footer="0.25"/>
  <pageSetup scale="44"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ignoredErrors>
    <ignoredError sqref="A11:A22" unlockedFormula="1"/>
    <ignoredError sqref="D8:G8" evalError="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Q38"/>
  <sheetViews>
    <sheetView zoomScaleNormal="100" zoomScaleSheetLayoutView="100" workbookViewId="0">
      <selection activeCell="G6" sqref="G6:T6"/>
    </sheetView>
  </sheetViews>
  <sheetFormatPr defaultColWidth="8.7265625" defaultRowHeight="12.75" x14ac:dyDescent="0.25"/>
  <cols>
    <col min="1" max="1" width="12.6328125" style="29" customWidth="1"/>
    <col min="2" max="2" width="9.1796875" style="29" customWidth="1"/>
    <col min="3" max="15" width="7.6328125" style="29" customWidth="1"/>
    <col min="16" max="16384" width="8.7265625" style="29"/>
  </cols>
  <sheetData>
    <row r="1" spans="1:17" x14ac:dyDescent="0.25">
      <c r="A1" s="184" t="s">
        <v>45</v>
      </c>
    </row>
    <row r="2" spans="1:17" x14ac:dyDescent="0.25">
      <c r="A2" s="184"/>
    </row>
    <row r="3" spans="1:17" ht="25.5" customHeight="1" x14ac:dyDescent="0.25">
      <c r="A3" s="184"/>
      <c r="B3" s="98"/>
    </row>
    <row r="4" spans="1:17" ht="25.5" x14ac:dyDescent="0.25">
      <c r="A4" s="87" t="s">
        <v>33</v>
      </c>
    </row>
    <row r="5" spans="1:17" ht="25.5" x14ac:dyDescent="0.25">
      <c r="B5" s="26"/>
      <c r="C5" s="35" t="s">
        <v>9</v>
      </c>
      <c r="D5" s="35" t="s">
        <v>10</v>
      </c>
      <c r="E5" s="35" t="s">
        <v>11</v>
      </c>
      <c r="F5" s="35" t="s">
        <v>9</v>
      </c>
      <c r="G5" s="35" t="s">
        <v>10</v>
      </c>
      <c r="H5" s="35" t="s">
        <v>11</v>
      </c>
      <c r="I5" s="35" t="s">
        <v>9</v>
      </c>
      <c r="J5" s="35" t="s">
        <v>10</v>
      </c>
      <c r="K5" s="35" t="s">
        <v>11</v>
      </c>
      <c r="L5" s="35" t="s">
        <v>9</v>
      </c>
      <c r="M5" s="30"/>
      <c r="N5" s="30" t="s">
        <v>32</v>
      </c>
      <c r="O5" s="30" t="s">
        <v>31</v>
      </c>
    </row>
    <row r="6" spans="1:17" x14ac:dyDescent="0.25">
      <c r="B6" s="26"/>
      <c r="C6" s="26"/>
      <c r="D6" s="26"/>
      <c r="E6" s="26"/>
      <c r="F6" s="26"/>
      <c r="G6" s="26"/>
      <c r="H6" s="26"/>
      <c r="I6" s="26"/>
      <c r="J6" s="26"/>
      <c r="K6" s="26"/>
      <c r="L6" s="26"/>
      <c r="M6" s="26"/>
      <c r="N6" s="26"/>
      <c r="O6" s="26"/>
    </row>
    <row r="7" spans="1:17" x14ac:dyDescent="0.25">
      <c r="B7" s="26" t="s">
        <v>15</v>
      </c>
      <c r="C7" s="26" t="s">
        <v>16</v>
      </c>
      <c r="D7" s="26"/>
      <c r="E7" s="32"/>
      <c r="F7" s="91" t="s">
        <v>17</v>
      </c>
      <c r="G7" s="91"/>
      <c r="H7" s="32"/>
      <c r="I7" s="91" t="s">
        <v>18</v>
      </c>
      <c r="J7" s="91"/>
      <c r="K7" s="32"/>
      <c r="L7" s="92"/>
      <c r="M7" s="91"/>
      <c r="N7" s="10">
        <v>-50</v>
      </c>
      <c r="O7" s="91">
        <f>H7+E7+N7+K7</f>
        <v>-50</v>
      </c>
      <c r="Q7" s="93"/>
    </row>
    <row r="8" spans="1:17" x14ac:dyDescent="0.25">
      <c r="B8" s="109">
        <v>42370</v>
      </c>
      <c r="C8" s="91">
        <f>ROUND(+D35/26,2)</f>
        <v>0</v>
      </c>
      <c r="D8" s="14"/>
      <c r="E8" s="91">
        <f t="shared" ref="E8:E33" si="0">E7+C8-D8</f>
        <v>0</v>
      </c>
      <c r="F8" s="91">
        <f>ROUND(+G35/26,2)</f>
        <v>0</v>
      </c>
      <c r="G8" s="14"/>
      <c r="H8" s="91">
        <f t="shared" ref="H8:H33" si="1">H7+F8-G8</f>
        <v>0</v>
      </c>
      <c r="I8" s="91">
        <f>ROUND(+J35/26,2)</f>
        <v>0</v>
      </c>
      <c r="J8" s="110"/>
      <c r="K8" s="91">
        <f t="shared" ref="K8:K33" si="2">K7+I8-J8</f>
        <v>0</v>
      </c>
      <c r="L8" s="91">
        <f>C8+F8+I8</f>
        <v>0</v>
      </c>
      <c r="M8" s="91"/>
      <c r="N8" s="91"/>
      <c r="O8" s="91">
        <f t="shared" ref="O8:O33" si="3">O7+C8-D8+F8-G8+I8-J8</f>
        <v>-50</v>
      </c>
    </row>
    <row r="9" spans="1:17" x14ac:dyDescent="0.25">
      <c r="B9" s="111">
        <f t="shared" ref="B9:B33" si="4">B8+14</f>
        <v>42384</v>
      </c>
      <c r="C9" s="91">
        <f t="shared" ref="C9:C33" si="5">C8</f>
        <v>0</v>
      </c>
      <c r="D9" s="14"/>
      <c r="E9" s="91">
        <f t="shared" si="0"/>
        <v>0</v>
      </c>
      <c r="F9" s="91">
        <f t="shared" ref="F9:F33" si="6">F8</f>
        <v>0</v>
      </c>
      <c r="G9" s="14"/>
      <c r="H9" s="91">
        <f t="shared" si="1"/>
        <v>0</v>
      </c>
      <c r="I9" s="91">
        <f t="shared" ref="I9:I33" si="7">I8</f>
        <v>0</v>
      </c>
      <c r="J9" s="110"/>
      <c r="K9" s="91">
        <f t="shared" si="2"/>
        <v>0</v>
      </c>
      <c r="L9" s="91">
        <f t="shared" ref="L9:L32" si="8">C9+F9+I9</f>
        <v>0</v>
      </c>
      <c r="M9" s="91"/>
      <c r="N9" s="91"/>
      <c r="O9" s="91">
        <f t="shared" si="3"/>
        <v>-50</v>
      </c>
      <c r="Q9" s="93"/>
    </row>
    <row r="10" spans="1:17" x14ac:dyDescent="0.25">
      <c r="B10" s="111">
        <f t="shared" si="4"/>
        <v>42398</v>
      </c>
      <c r="C10" s="91">
        <f t="shared" si="5"/>
        <v>0</v>
      </c>
      <c r="D10" s="14"/>
      <c r="E10" s="91">
        <f t="shared" si="0"/>
        <v>0</v>
      </c>
      <c r="F10" s="91">
        <f t="shared" si="6"/>
        <v>0</v>
      </c>
      <c r="G10" s="14"/>
      <c r="H10" s="91">
        <f t="shared" si="1"/>
        <v>0</v>
      </c>
      <c r="I10" s="91">
        <f t="shared" si="7"/>
        <v>0</v>
      </c>
      <c r="J10" s="110"/>
      <c r="K10" s="91">
        <f t="shared" si="2"/>
        <v>0</v>
      </c>
      <c r="L10" s="91">
        <f t="shared" si="8"/>
        <v>0</v>
      </c>
      <c r="M10" s="91"/>
      <c r="N10" s="91"/>
      <c r="O10" s="91">
        <f t="shared" si="3"/>
        <v>-50</v>
      </c>
    </row>
    <row r="11" spans="1:17" x14ac:dyDescent="0.25">
      <c r="B11" s="111">
        <f t="shared" si="4"/>
        <v>42412</v>
      </c>
      <c r="C11" s="91">
        <f t="shared" si="5"/>
        <v>0</v>
      </c>
      <c r="D11" s="14"/>
      <c r="E11" s="91">
        <f t="shared" si="0"/>
        <v>0</v>
      </c>
      <c r="F11" s="91">
        <f t="shared" si="6"/>
        <v>0</v>
      </c>
      <c r="G11" s="14"/>
      <c r="H11" s="91">
        <f t="shared" si="1"/>
        <v>0</v>
      </c>
      <c r="I11" s="91">
        <f t="shared" si="7"/>
        <v>0</v>
      </c>
      <c r="J11" s="110"/>
      <c r="K11" s="91">
        <f t="shared" si="2"/>
        <v>0</v>
      </c>
      <c r="L11" s="91">
        <f t="shared" si="8"/>
        <v>0</v>
      </c>
      <c r="M11" s="91"/>
      <c r="N11" s="91"/>
      <c r="O11" s="91">
        <f t="shared" si="3"/>
        <v>-50</v>
      </c>
    </row>
    <row r="12" spans="1:17" x14ac:dyDescent="0.25">
      <c r="B12" s="111">
        <f t="shared" si="4"/>
        <v>42426</v>
      </c>
      <c r="C12" s="91">
        <f t="shared" si="5"/>
        <v>0</v>
      </c>
      <c r="D12" s="14"/>
      <c r="E12" s="91">
        <f t="shared" si="0"/>
        <v>0</v>
      </c>
      <c r="F12" s="91">
        <f t="shared" si="6"/>
        <v>0</v>
      </c>
      <c r="G12" s="14"/>
      <c r="H12" s="91">
        <f t="shared" si="1"/>
        <v>0</v>
      </c>
      <c r="I12" s="91">
        <f t="shared" si="7"/>
        <v>0</v>
      </c>
      <c r="J12" s="110"/>
      <c r="K12" s="91">
        <f t="shared" si="2"/>
        <v>0</v>
      </c>
      <c r="L12" s="91">
        <f t="shared" si="8"/>
        <v>0</v>
      </c>
      <c r="M12" s="91"/>
      <c r="N12" s="91"/>
      <c r="O12" s="91">
        <f t="shared" si="3"/>
        <v>-50</v>
      </c>
      <c r="Q12" s="93"/>
    </row>
    <row r="13" spans="1:17" x14ac:dyDescent="0.25">
      <c r="B13" s="111">
        <f t="shared" si="4"/>
        <v>42440</v>
      </c>
      <c r="C13" s="91">
        <f t="shared" si="5"/>
        <v>0</v>
      </c>
      <c r="D13" s="14"/>
      <c r="E13" s="91">
        <f t="shared" si="0"/>
        <v>0</v>
      </c>
      <c r="F13" s="91">
        <f t="shared" si="6"/>
        <v>0</v>
      </c>
      <c r="G13" s="14"/>
      <c r="H13" s="91">
        <f t="shared" si="1"/>
        <v>0</v>
      </c>
      <c r="I13" s="91">
        <f t="shared" si="7"/>
        <v>0</v>
      </c>
      <c r="J13" s="110"/>
      <c r="K13" s="91">
        <f t="shared" si="2"/>
        <v>0</v>
      </c>
      <c r="L13" s="91">
        <f t="shared" si="8"/>
        <v>0</v>
      </c>
      <c r="M13" s="91"/>
      <c r="N13" s="91"/>
      <c r="O13" s="91">
        <f t="shared" si="3"/>
        <v>-50</v>
      </c>
    </row>
    <row r="14" spans="1:17" x14ac:dyDescent="0.25">
      <c r="B14" s="111">
        <f t="shared" si="4"/>
        <v>42454</v>
      </c>
      <c r="C14" s="91">
        <f t="shared" si="5"/>
        <v>0</v>
      </c>
      <c r="D14" s="14"/>
      <c r="E14" s="91">
        <f t="shared" si="0"/>
        <v>0</v>
      </c>
      <c r="F14" s="91">
        <f t="shared" si="6"/>
        <v>0</v>
      </c>
      <c r="G14" s="14"/>
      <c r="H14" s="91">
        <f t="shared" si="1"/>
        <v>0</v>
      </c>
      <c r="I14" s="91">
        <f t="shared" si="7"/>
        <v>0</v>
      </c>
      <c r="J14" s="110"/>
      <c r="K14" s="91">
        <f t="shared" si="2"/>
        <v>0</v>
      </c>
      <c r="L14" s="91">
        <f t="shared" si="8"/>
        <v>0</v>
      </c>
      <c r="M14" s="91"/>
      <c r="N14" s="91"/>
      <c r="O14" s="91">
        <f t="shared" si="3"/>
        <v>-50</v>
      </c>
      <c r="Q14" s="93"/>
    </row>
    <row r="15" spans="1:17" x14ac:dyDescent="0.25">
      <c r="B15" s="111">
        <f t="shared" si="4"/>
        <v>42468</v>
      </c>
      <c r="C15" s="91">
        <f t="shared" si="5"/>
        <v>0</v>
      </c>
      <c r="D15" s="14"/>
      <c r="E15" s="91">
        <f t="shared" si="0"/>
        <v>0</v>
      </c>
      <c r="F15" s="91">
        <f t="shared" si="6"/>
        <v>0</v>
      </c>
      <c r="G15" s="14"/>
      <c r="H15" s="91">
        <f t="shared" si="1"/>
        <v>0</v>
      </c>
      <c r="I15" s="91">
        <f t="shared" si="7"/>
        <v>0</v>
      </c>
      <c r="J15" s="110"/>
      <c r="K15" s="91">
        <f t="shared" si="2"/>
        <v>0</v>
      </c>
      <c r="L15" s="91">
        <f t="shared" si="8"/>
        <v>0</v>
      </c>
      <c r="M15" s="91"/>
      <c r="N15" s="91"/>
      <c r="O15" s="91">
        <f t="shared" si="3"/>
        <v>-50</v>
      </c>
    </row>
    <row r="16" spans="1:17" x14ac:dyDescent="0.25">
      <c r="B16" s="111">
        <f t="shared" si="4"/>
        <v>42482</v>
      </c>
      <c r="C16" s="91">
        <f t="shared" si="5"/>
        <v>0</v>
      </c>
      <c r="D16" s="14"/>
      <c r="E16" s="91">
        <f t="shared" si="0"/>
        <v>0</v>
      </c>
      <c r="F16" s="91">
        <f t="shared" si="6"/>
        <v>0</v>
      </c>
      <c r="G16" s="14"/>
      <c r="H16" s="91">
        <f t="shared" si="1"/>
        <v>0</v>
      </c>
      <c r="I16" s="91">
        <f t="shared" si="7"/>
        <v>0</v>
      </c>
      <c r="J16" s="110"/>
      <c r="K16" s="91">
        <f t="shared" si="2"/>
        <v>0</v>
      </c>
      <c r="L16" s="91">
        <f t="shared" si="8"/>
        <v>0</v>
      </c>
      <c r="M16" s="91"/>
      <c r="N16" s="91"/>
      <c r="O16" s="91">
        <f t="shared" si="3"/>
        <v>-50</v>
      </c>
      <c r="Q16" s="93"/>
    </row>
    <row r="17" spans="2:17" x14ac:dyDescent="0.25">
      <c r="B17" s="111">
        <f t="shared" si="4"/>
        <v>42496</v>
      </c>
      <c r="C17" s="91">
        <f t="shared" si="5"/>
        <v>0</v>
      </c>
      <c r="D17" s="14"/>
      <c r="E17" s="91">
        <f t="shared" si="0"/>
        <v>0</v>
      </c>
      <c r="F17" s="91">
        <f t="shared" si="6"/>
        <v>0</v>
      </c>
      <c r="G17" s="14"/>
      <c r="H17" s="91">
        <f t="shared" si="1"/>
        <v>0</v>
      </c>
      <c r="I17" s="91">
        <f t="shared" si="7"/>
        <v>0</v>
      </c>
      <c r="J17" s="110"/>
      <c r="K17" s="91">
        <f t="shared" si="2"/>
        <v>0</v>
      </c>
      <c r="L17" s="91">
        <f t="shared" si="8"/>
        <v>0</v>
      </c>
      <c r="M17" s="91"/>
      <c r="N17" s="91"/>
      <c r="O17" s="91">
        <f t="shared" si="3"/>
        <v>-50</v>
      </c>
      <c r="Q17" s="93"/>
    </row>
    <row r="18" spans="2:17" x14ac:dyDescent="0.25">
      <c r="B18" s="111">
        <f t="shared" si="4"/>
        <v>42510</v>
      </c>
      <c r="C18" s="91">
        <f t="shared" si="5"/>
        <v>0</v>
      </c>
      <c r="D18" s="14"/>
      <c r="E18" s="91">
        <f t="shared" si="0"/>
        <v>0</v>
      </c>
      <c r="F18" s="91">
        <f t="shared" si="6"/>
        <v>0</v>
      </c>
      <c r="G18" s="14"/>
      <c r="H18" s="91">
        <f t="shared" si="1"/>
        <v>0</v>
      </c>
      <c r="I18" s="91">
        <f t="shared" si="7"/>
        <v>0</v>
      </c>
      <c r="J18" s="110"/>
      <c r="K18" s="91">
        <f t="shared" si="2"/>
        <v>0</v>
      </c>
      <c r="L18" s="91">
        <f t="shared" si="8"/>
        <v>0</v>
      </c>
      <c r="M18" s="91"/>
      <c r="N18" s="91"/>
      <c r="O18" s="91">
        <f t="shared" si="3"/>
        <v>-50</v>
      </c>
      <c r="Q18" s="93"/>
    </row>
    <row r="19" spans="2:17" x14ac:dyDescent="0.25">
      <c r="B19" s="111">
        <f t="shared" si="4"/>
        <v>42524</v>
      </c>
      <c r="C19" s="91">
        <f t="shared" si="5"/>
        <v>0</v>
      </c>
      <c r="D19" s="14"/>
      <c r="E19" s="91">
        <f t="shared" si="0"/>
        <v>0</v>
      </c>
      <c r="F19" s="91">
        <f t="shared" si="6"/>
        <v>0</v>
      </c>
      <c r="G19" s="14"/>
      <c r="H19" s="91">
        <f t="shared" si="1"/>
        <v>0</v>
      </c>
      <c r="I19" s="91">
        <f t="shared" si="7"/>
        <v>0</v>
      </c>
      <c r="J19" s="110"/>
      <c r="K19" s="91">
        <f t="shared" si="2"/>
        <v>0</v>
      </c>
      <c r="L19" s="91">
        <f t="shared" si="8"/>
        <v>0</v>
      </c>
      <c r="M19" s="91"/>
      <c r="N19" s="91"/>
      <c r="O19" s="91">
        <f t="shared" si="3"/>
        <v>-50</v>
      </c>
    </row>
    <row r="20" spans="2:17" x14ac:dyDescent="0.25">
      <c r="B20" s="111">
        <f t="shared" si="4"/>
        <v>42538</v>
      </c>
      <c r="C20" s="91">
        <f t="shared" si="5"/>
        <v>0</v>
      </c>
      <c r="D20" s="14"/>
      <c r="E20" s="91">
        <f t="shared" si="0"/>
        <v>0</v>
      </c>
      <c r="F20" s="91">
        <f t="shared" si="6"/>
        <v>0</v>
      </c>
      <c r="G20" s="14"/>
      <c r="H20" s="91">
        <f t="shared" si="1"/>
        <v>0</v>
      </c>
      <c r="I20" s="91">
        <f t="shared" si="7"/>
        <v>0</v>
      </c>
      <c r="J20" s="110"/>
      <c r="K20" s="91">
        <f t="shared" si="2"/>
        <v>0</v>
      </c>
      <c r="L20" s="91">
        <f t="shared" si="8"/>
        <v>0</v>
      </c>
      <c r="M20" s="91"/>
      <c r="N20" s="91"/>
      <c r="O20" s="91">
        <f t="shared" si="3"/>
        <v>-50</v>
      </c>
      <c r="Q20" s="93"/>
    </row>
    <row r="21" spans="2:17" x14ac:dyDescent="0.25">
      <c r="B21" s="111">
        <f t="shared" si="4"/>
        <v>42552</v>
      </c>
      <c r="C21" s="91">
        <f t="shared" si="5"/>
        <v>0</v>
      </c>
      <c r="D21" s="14"/>
      <c r="E21" s="91">
        <f t="shared" si="0"/>
        <v>0</v>
      </c>
      <c r="F21" s="91">
        <f t="shared" si="6"/>
        <v>0</v>
      </c>
      <c r="G21" s="14"/>
      <c r="H21" s="91">
        <f t="shared" si="1"/>
        <v>0</v>
      </c>
      <c r="I21" s="91">
        <f t="shared" si="7"/>
        <v>0</v>
      </c>
      <c r="J21" s="110"/>
      <c r="K21" s="91">
        <f t="shared" si="2"/>
        <v>0</v>
      </c>
      <c r="L21" s="91">
        <f t="shared" si="8"/>
        <v>0</v>
      </c>
      <c r="M21" s="91"/>
      <c r="N21" s="91"/>
      <c r="O21" s="91">
        <f t="shared" si="3"/>
        <v>-50</v>
      </c>
    </row>
    <row r="22" spans="2:17" x14ac:dyDescent="0.25">
      <c r="B22" s="111">
        <f t="shared" si="4"/>
        <v>42566</v>
      </c>
      <c r="C22" s="91">
        <f t="shared" si="5"/>
        <v>0</v>
      </c>
      <c r="D22" s="14"/>
      <c r="E22" s="91">
        <f t="shared" si="0"/>
        <v>0</v>
      </c>
      <c r="F22" s="91">
        <f t="shared" si="6"/>
        <v>0</v>
      </c>
      <c r="G22" s="14"/>
      <c r="H22" s="91">
        <f t="shared" si="1"/>
        <v>0</v>
      </c>
      <c r="I22" s="91">
        <f t="shared" si="7"/>
        <v>0</v>
      </c>
      <c r="J22" s="110"/>
      <c r="K22" s="91">
        <f t="shared" si="2"/>
        <v>0</v>
      </c>
      <c r="L22" s="91">
        <f t="shared" si="8"/>
        <v>0</v>
      </c>
      <c r="M22" s="91"/>
      <c r="N22" s="91"/>
      <c r="O22" s="91">
        <f t="shared" si="3"/>
        <v>-50</v>
      </c>
      <c r="Q22" s="93"/>
    </row>
    <row r="23" spans="2:17" x14ac:dyDescent="0.25">
      <c r="B23" s="111">
        <f t="shared" si="4"/>
        <v>42580</v>
      </c>
      <c r="C23" s="91">
        <f t="shared" si="5"/>
        <v>0</v>
      </c>
      <c r="D23" s="14"/>
      <c r="E23" s="91">
        <f t="shared" si="0"/>
        <v>0</v>
      </c>
      <c r="F23" s="91">
        <f t="shared" si="6"/>
        <v>0</v>
      </c>
      <c r="G23" s="14"/>
      <c r="H23" s="91">
        <f t="shared" si="1"/>
        <v>0</v>
      </c>
      <c r="I23" s="91">
        <f t="shared" si="7"/>
        <v>0</v>
      </c>
      <c r="J23" s="110"/>
      <c r="K23" s="91">
        <f t="shared" si="2"/>
        <v>0</v>
      </c>
      <c r="L23" s="91">
        <f t="shared" si="8"/>
        <v>0</v>
      </c>
      <c r="M23" s="91"/>
      <c r="N23" s="91"/>
      <c r="O23" s="91">
        <f t="shared" si="3"/>
        <v>-50</v>
      </c>
      <c r="Q23" s="93"/>
    </row>
    <row r="24" spans="2:17" x14ac:dyDescent="0.25">
      <c r="B24" s="111">
        <f t="shared" si="4"/>
        <v>42594</v>
      </c>
      <c r="C24" s="91">
        <f t="shared" si="5"/>
        <v>0</v>
      </c>
      <c r="D24" s="14"/>
      <c r="E24" s="91">
        <f t="shared" si="0"/>
        <v>0</v>
      </c>
      <c r="F24" s="91">
        <f t="shared" si="6"/>
        <v>0</v>
      </c>
      <c r="G24" s="14"/>
      <c r="H24" s="91">
        <f t="shared" si="1"/>
        <v>0</v>
      </c>
      <c r="I24" s="91">
        <f t="shared" si="7"/>
        <v>0</v>
      </c>
      <c r="J24" s="110"/>
      <c r="K24" s="91">
        <f t="shared" si="2"/>
        <v>0</v>
      </c>
      <c r="L24" s="91">
        <f t="shared" si="8"/>
        <v>0</v>
      </c>
      <c r="M24" s="91"/>
      <c r="N24" s="91"/>
      <c r="O24" s="91">
        <f t="shared" si="3"/>
        <v>-50</v>
      </c>
    </row>
    <row r="25" spans="2:17" x14ac:dyDescent="0.25">
      <c r="B25" s="111">
        <f t="shared" si="4"/>
        <v>42608</v>
      </c>
      <c r="C25" s="91">
        <f t="shared" si="5"/>
        <v>0</v>
      </c>
      <c r="D25" s="14"/>
      <c r="E25" s="91">
        <f t="shared" si="0"/>
        <v>0</v>
      </c>
      <c r="F25" s="91">
        <f t="shared" si="6"/>
        <v>0</v>
      </c>
      <c r="G25" s="14"/>
      <c r="H25" s="91">
        <f t="shared" si="1"/>
        <v>0</v>
      </c>
      <c r="I25" s="91">
        <f t="shared" si="7"/>
        <v>0</v>
      </c>
      <c r="J25" s="110"/>
      <c r="K25" s="91">
        <f t="shared" si="2"/>
        <v>0</v>
      </c>
      <c r="L25" s="91">
        <f t="shared" si="8"/>
        <v>0</v>
      </c>
      <c r="M25" s="91"/>
      <c r="N25" s="91"/>
      <c r="O25" s="91">
        <f t="shared" si="3"/>
        <v>-50</v>
      </c>
      <c r="Q25" s="93"/>
    </row>
    <row r="26" spans="2:17" x14ac:dyDescent="0.25">
      <c r="B26" s="111">
        <f t="shared" si="4"/>
        <v>42622</v>
      </c>
      <c r="C26" s="91">
        <f t="shared" si="5"/>
        <v>0</v>
      </c>
      <c r="D26" s="14"/>
      <c r="E26" s="91">
        <f t="shared" si="0"/>
        <v>0</v>
      </c>
      <c r="F26" s="91">
        <f t="shared" si="6"/>
        <v>0</v>
      </c>
      <c r="G26" s="14"/>
      <c r="H26" s="91">
        <f t="shared" si="1"/>
        <v>0</v>
      </c>
      <c r="I26" s="91">
        <f t="shared" si="7"/>
        <v>0</v>
      </c>
      <c r="J26" s="110"/>
      <c r="K26" s="91">
        <f t="shared" si="2"/>
        <v>0</v>
      </c>
      <c r="L26" s="91">
        <f t="shared" si="8"/>
        <v>0</v>
      </c>
      <c r="M26" s="91"/>
      <c r="N26" s="91"/>
      <c r="O26" s="91">
        <f t="shared" si="3"/>
        <v>-50</v>
      </c>
    </row>
    <row r="27" spans="2:17" x14ac:dyDescent="0.25">
      <c r="B27" s="111">
        <f t="shared" si="4"/>
        <v>42636</v>
      </c>
      <c r="C27" s="91">
        <f t="shared" si="5"/>
        <v>0</v>
      </c>
      <c r="D27" s="14"/>
      <c r="E27" s="91">
        <f t="shared" si="0"/>
        <v>0</v>
      </c>
      <c r="F27" s="91">
        <f t="shared" si="6"/>
        <v>0</v>
      </c>
      <c r="G27" s="14"/>
      <c r="H27" s="91">
        <f t="shared" si="1"/>
        <v>0</v>
      </c>
      <c r="I27" s="91">
        <f t="shared" si="7"/>
        <v>0</v>
      </c>
      <c r="J27" s="110"/>
      <c r="K27" s="91">
        <f t="shared" si="2"/>
        <v>0</v>
      </c>
      <c r="L27" s="91">
        <f t="shared" si="8"/>
        <v>0</v>
      </c>
      <c r="M27" s="91"/>
      <c r="N27" s="91"/>
      <c r="O27" s="91">
        <f t="shared" si="3"/>
        <v>-50</v>
      </c>
      <c r="Q27" s="93"/>
    </row>
    <row r="28" spans="2:17" x14ac:dyDescent="0.25">
      <c r="B28" s="111">
        <f t="shared" si="4"/>
        <v>42650</v>
      </c>
      <c r="C28" s="91">
        <f t="shared" si="5"/>
        <v>0</v>
      </c>
      <c r="D28" s="14"/>
      <c r="E28" s="91">
        <f t="shared" si="0"/>
        <v>0</v>
      </c>
      <c r="F28" s="91">
        <f t="shared" si="6"/>
        <v>0</v>
      </c>
      <c r="G28" s="14"/>
      <c r="H28" s="91">
        <f t="shared" si="1"/>
        <v>0</v>
      </c>
      <c r="I28" s="91">
        <f t="shared" si="7"/>
        <v>0</v>
      </c>
      <c r="J28" s="110"/>
      <c r="K28" s="91">
        <f t="shared" si="2"/>
        <v>0</v>
      </c>
      <c r="L28" s="91">
        <f t="shared" si="8"/>
        <v>0</v>
      </c>
      <c r="M28" s="91"/>
      <c r="N28" s="91"/>
      <c r="O28" s="91">
        <f t="shared" si="3"/>
        <v>-50</v>
      </c>
    </row>
    <row r="29" spans="2:17" x14ac:dyDescent="0.25">
      <c r="B29" s="111">
        <f t="shared" si="4"/>
        <v>42664</v>
      </c>
      <c r="C29" s="91">
        <f t="shared" si="5"/>
        <v>0</v>
      </c>
      <c r="D29" s="95"/>
      <c r="E29" s="91">
        <f t="shared" si="0"/>
        <v>0</v>
      </c>
      <c r="F29" s="91">
        <f t="shared" si="6"/>
        <v>0</v>
      </c>
      <c r="G29" s="14"/>
      <c r="H29" s="91">
        <f t="shared" si="1"/>
        <v>0</v>
      </c>
      <c r="I29" s="91">
        <f t="shared" si="7"/>
        <v>0</v>
      </c>
      <c r="J29" s="110"/>
      <c r="K29" s="91">
        <f t="shared" si="2"/>
        <v>0</v>
      </c>
      <c r="L29" s="91">
        <f t="shared" si="8"/>
        <v>0</v>
      </c>
      <c r="M29" s="91"/>
      <c r="N29" s="91"/>
      <c r="O29" s="91">
        <f t="shared" si="3"/>
        <v>-50</v>
      </c>
      <c r="Q29" s="93"/>
    </row>
    <row r="30" spans="2:17" x14ac:dyDescent="0.25">
      <c r="B30" s="111">
        <f t="shared" si="4"/>
        <v>42678</v>
      </c>
      <c r="C30" s="91">
        <f t="shared" si="5"/>
        <v>0</v>
      </c>
      <c r="D30" s="14"/>
      <c r="E30" s="91">
        <f t="shared" si="0"/>
        <v>0</v>
      </c>
      <c r="F30" s="91">
        <f t="shared" si="6"/>
        <v>0</v>
      </c>
      <c r="G30" s="14"/>
      <c r="H30" s="91">
        <f t="shared" si="1"/>
        <v>0</v>
      </c>
      <c r="I30" s="91">
        <f t="shared" si="7"/>
        <v>0</v>
      </c>
      <c r="J30" s="110"/>
      <c r="K30" s="91">
        <f t="shared" si="2"/>
        <v>0</v>
      </c>
      <c r="L30" s="91">
        <f t="shared" si="8"/>
        <v>0</v>
      </c>
      <c r="M30" s="91"/>
      <c r="N30" s="91"/>
      <c r="O30" s="91">
        <f t="shared" si="3"/>
        <v>-50</v>
      </c>
    </row>
    <row r="31" spans="2:17" x14ac:dyDescent="0.25">
      <c r="B31" s="111">
        <f t="shared" si="4"/>
        <v>42692</v>
      </c>
      <c r="C31" s="91">
        <f t="shared" si="5"/>
        <v>0</v>
      </c>
      <c r="D31" s="14"/>
      <c r="E31" s="91">
        <f t="shared" si="0"/>
        <v>0</v>
      </c>
      <c r="F31" s="91">
        <f t="shared" si="6"/>
        <v>0</v>
      </c>
      <c r="G31" s="14"/>
      <c r="H31" s="91">
        <f t="shared" si="1"/>
        <v>0</v>
      </c>
      <c r="I31" s="91">
        <f t="shared" si="7"/>
        <v>0</v>
      </c>
      <c r="J31" s="110"/>
      <c r="K31" s="91">
        <f t="shared" si="2"/>
        <v>0</v>
      </c>
      <c r="L31" s="91">
        <f t="shared" si="8"/>
        <v>0</v>
      </c>
      <c r="M31" s="91"/>
      <c r="N31" s="91"/>
      <c r="O31" s="91">
        <f t="shared" si="3"/>
        <v>-50</v>
      </c>
    </row>
    <row r="32" spans="2:17" x14ac:dyDescent="0.25">
      <c r="B32" s="111">
        <f t="shared" si="4"/>
        <v>42706</v>
      </c>
      <c r="C32" s="91">
        <f t="shared" si="5"/>
        <v>0</v>
      </c>
      <c r="D32" s="14"/>
      <c r="E32" s="91">
        <f t="shared" si="0"/>
        <v>0</v>
      </c>
      <c r="F32" s="91">
        <f t="shared" si="6"/>
        <v>0</v>
      </c>
      <c r="G32" s="14"/>
      <c r="H32" s="91">
        <f t="shared" si="1"/>
        <v>0</v>
      </c>
      <c r="I32" s="91">
        <f t="shared" si="7"/>
        <v>0</v>
      </c>
      <c r="J32" s="110"/>
      <c r="K32" s="91">
        <f t="shared" si="2"/>
        <v>0</v>
      </c>
      <c r="L32" s="91">
        <f t="shared" si="8"/>
        <v>0</v>
      </c>
      <c r="M32" s="91"/>
      <c r="N32" s="91"/>
      <c r="O32" s="91">
        <f t="shared" si="3"/>
        <v>-50</v>
      </c>
    </row>
    <row r="33" spans="2:15" x14ac:dyDescent="0.25">
      <c r="B33" s="111">
        <f t="shared" si="4"/>
        <v>42720</v>
      </c>
      <c r="C33" s="91">
        <f t="shared" si="5"/>
        <v>0</v>
      </c>
      <c r="D33" s="14"/>
      <c r="E33" s="91">
        <f t="shared" si="0"/>
        <v>0</v>
      </c>
      <c r="F33" s="91">
        <f t="shared" si="6"/>
        <v>0</v>
      </c>
      <c r="G33" s="14"/>
      <c r="H33" s="91">
        <f t="shared" si="1"/>
        <v>0</v>
      </c>
      <c r="I33" s="91">
        <f t="shared" si="7"/>
        <v>0</v>
      </c>
      <c r="J33" s="110"/>
      <c r="K33" s="91">
        <f t="shared" si="2"/>
        <v>0</v>
      </c>
      <c r="L33" s="91">
        <f>C33+F33+I33</f>
        <v>0</v>
      </c>
      <c r="M33" s="91"/>
      <c r="N33" s="91"/>
      <c r="O33" s="91">
        <f t="shared" si="3"/>
        <v>-50</v>
      </c>
    </row>
    <row r="34" spans="2:15" x14ac:dyDescent="0.25">
      <c r="C34" s="57"/>
      <c r="D34" s="57"/>
      <c r="E34" s="57"/>
      <c r="F34" s="57"/>
      <c r="G34" s="57"/>
      <c r="H34" s="57"/>
      <c r="I34" s="57"/>
      <c r="J34" s="57"/>
      <c r="K34" s="57"/>
      <c r="L34" s="57"/>
      <c r="M34" s="57"/>
      <c r="N34" s="57"/>
      <c r="O34" s="57"/>
    </row>
    <row r="35" spans="2:15" ht="13.5" thickBot="1" x14ac:dyDescent="0.3">
      <c r="B35" s="29" t="s">
        <v>20</v>
      </c>
      <c r="C35" s="61">
        <f>SUM(C8:C33)</f>
        <v>0</v>
      </c>
      <c r="D35" s="61">
        <f>SUM(D8:D33)</f>
        <v>0</v>
      </c>
      <c r="E35" s="57"/>
      <c r="F35" s="61">
        <f>SUM(F8:F33)</f>
        <v>0</v>
      </c>
      <c r="G35" s="61">
        <f>SUM(G8:G33)</f>
        <v>0</v>
      </c>
      <c r="H35" s="57"/>
      <c r="I35" s="61">
        <f>SUM(I8:I33)</f>
        <v>0</v>
      </c>
      <c r="J35" s="61">
        <f>SUM(J8:J33)</f>
        <v>0</v>
      </c>
      <c r="K35" s="57"/>
      <c r="L35" s="57"/>
      <c r="M35" s="57"/>
      <c r="N35" s="57"/>
      <c r="O35" s="57"/>
    </row>
    <row r="36" spans="2:15" ht="13.5" thickTop="1" x14ac:dyDescent="0.25">
      <c r="C36" s="57"/>
      <c r="D36" s="57"/>
      <c r="E36" s="57"/>
      <c r="F36" s="57"/>
      <c r="G36" s="57"/>
      <c r="H36" s="57"/>
      <c r="I36" s="57"/>
      <c r="J36" s="57"/>
      <c r="K36" s="57"/>
      <c r="L36" s="57"/>
      <c r="M36" s="57"/>
      <c r="N36" s="57"/>
      <c r="O36" s="57"/>
    </row>
    <row r="37" spans="2:15" x14ac:dyDescent="0.25">
      <c r="C37" s="57" t="s">
        <v>21</v>
      </c>
      <c r="D37" s="57"/>
      <c r="E37" s="53">
        <f>MINA(E8:E33)</f>
        <v>0</v>
      </c>
      <c r="F37" s="57" t="s">
        <v>21</v>
      </c>
      <c r="G37" s="57"/>
      <c r="H37" s="53">
        <f>MINA(H8:H33)</f>
        <v>0</v>
      </c>
      <c r="I37" s="57" t="s">
        <v>21</v>
      </c>
      <c r="J37" s="57"/>
      <c r="K37" s="53">
        <f>MINA(K8:K33)</f>
        <v>0</v>
      </c>
      <c r="L37" s="60"/>
      <c r="M37" s="57" t="s">
        <v>21</v>
      </c>
      <c r="N37" s="57"/>
      <c r="O37" s="53">
        <f>MINA(O8:O33)</f>
        <v>-50</v>
      </c>
    </row>
    <row r="38" spans="2:15" x14ac:dyDescent="0.25">
      <c r="C38" s="57" t="s">
        <v>22</v>
      </c>
      <c r="D38" s="57"/>
      <c r="E38" s="53">
        <f>D35/12</f>
        <v>0</v>
      </c>
      <c r="F38" s="57" t="s">
        <v>22</v>
      </c>
      <c r="G38" s="57"/>
      <c r="H38" s="53">
        <f>G35/12</f>
        <v>0</v>
      </c>
      <c r="I38" s="57" t="s">
        <v>22</v>
      </c>
      <c r="J38" s="57"/>
      <c r="K38" s="53">
        <f>J35/12</f>
        <v>0</v>
      </c>
      <c r="L38" s="60"/>
      <c r="M38" s="57" t="s">
        <v>22</v>
      </c>
      <c r="N38" s="57"/>
      <c r="O38" s="53">
        <f>E38+H38+K38</f>
        <v>0</v>
      </c>
    </row>
  </sheetData>
  <mergeCells count="1">
    <mergeCell ref="A1:A3"/>
  </mergeCells>
  <printOptions horizontalCentered="1"/>
  <pageMargins left="0.75" right="0.75" top="1" bottom="0.75" header="0.25" footer="0.25"/>
  <pageSetup scale="53"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P38"/>
  <sheetViews>
    <sheetView topLeftCell="A4" zoomScale="110" zoomScaleNormal="110" zoomScaleSheetLayoutView="100" workbookViewId="0">
      <selection activeCell="G6" sqref="G6:T6"/>
    </sheetView>
  </sheetViews>
  <sheetFormatPr defaultColWidth="8.7265625" defaultRowHeight="12.75" x14ac:dyDescent="0.25"/>
  <cols>
    <col min="1" max="1" width="12.1796875" style="27" customWidth="1"/>
    <col min="2" max="2" width="9.1796875" style="29" customWidth="1"/>
    <col min="3" max="14" width="7.6328125" style="29" customWidth="1"/>
    <col min="15" max="15" width="7.6328125" style="27" customWidth="1"/>
    <col min="16" max="16384" width="8.7265625" style="27"/>
  </cols>
  <sheetData>
    <row r="1" spans="1:16" x14ac:dyDescent="0.25">
      <c r="A1" s="184" t="s">
        <v>46</v>
      </c>
    </row>
    <row r="2" spans="1:16" x14ac:dyDescent="0.25">
      <c r="A2" s="184"/>
    </row>
    <row r="3" spans="1:16" ht="25.5" customHeight="1" x14ac:dyDescent="0.25">
      <c r="A3" s="184"/>
      <c r="B3" s="98"/>
    </row>
    <row r="4" spans="1:16" ht="25.5" x14ac:dyDescent="0.25">
      <c r="A4" s="36" t="s">
        <v>33</v>
      </c>
    </row>
    <row r="5" spans="1:16" ht="25.5" x14ac:dyDescent="0.25">
      <c r="B5" s="26"/>
      <c r="C5" s="35" t="s">
        <v>9</v>
      </c>
      <c r="D5" s="35" t="s">
        <v>10</v>
      </c>
      <c r="E5" s="35" t="s">
        <v>11</v>
      </c>
      <c r="F5" s="35" t="s">
        <v>9</v>
      </c>
      <c r="G5" s="35" t="s">
        <v>10</v>
      </c>
      <c r="H5" s="35" t="s">
        <v>11</v>
      </c>
      <c r="I5" s="35" t="s">
        <v>9</v>
      </c>
      <c r="J5" s="35" t="s">
        <v>10</v>
      </c>
      <c r="K5" s="35" t="s">
        <v>11</v>
      </c>
      <c r="L5" s="35" t="s">
        <v>9</v>
      </c>
      <c r="M5" s="30" t="s">
        <v>32</v>
      </c>
      <c r="N5" s="30" t="s">
        <v>31</v>
      </c>
    </row>
    <row r="7" spans="1:16" s="29" customFormat="1" x14ac:dyDescent="0.25">
      <c r="B7" s="29" t="s">
        <v>15</v>
      </c>
      <c r="C7" s="29" t="s">
        <v>16</v>
      </c>
      <c r="E7" s="73">
        <f>150-0.12</f>
        <v>149.88</v>
      </c>
      <c r="F7" s="57" t="s">
        <v>17</v>
      </c>
      <c r="G7" s="57"/>
      <c r="H7" s="73">
        <f>830.73+400</f>
        <v>1230.73</v>
      </c>
      <c r="I7" s="57" t="s">
        <v>18</v>
      </c>
      <c r="J7" s="57"/>
      <c r="K7" s="73">
        <v>15.55</v>
      </c>
      <c r="L7" s="57" t="s">
        <v>12</v>
      </c>
      <c r="M7" s="71">
        <f>550-1147.73</f>
        <v>-597.73</v>
      </c>
      <c r="N7" s="53">
        <f>H7+E7+M7+K7</f>
        <v>798.43000000000006</v>
      </c>
    </row>
    <row r="8" spans="1:16" x14ac:dyDescent="0.25">
      <c r="B8" s="99">
        <v>40983</v>
      </c>
      <c r="C8" s="100">
        <f>ROUND(+D35/26,2)</f>
        <v>34.619999999999997</v>
      </c>
      <c r="D8" s="14"/>
      <c r="E8" s="101">
        <f t="shared" ref="E8:E33" si="0">E7+C8-D8</f>
        <v>184.5</v>
      </c>
      <c r="F8" s="100">
        <f>ROUND(+G35/26,2)</f>
        <v>92.31</v>
      </c>
      <c r="G8" s="14"/>
      <c r="H8" s="101">
        <f t="shared" ref="H8:H33" si="1">H7+F8-G8</f>
        <v>1323.04</v>
      </c>
      <c r="I8" s="100">
        <f>ROUND(+J35/26,2)</f>
        <v>18.64</v>
      </c>
      <c r="J8" s="14"/>
      <c r="K8" s="101">
        <f t="shared" ref="K8:K33" si="2">K7+I8-J8</f>
        <v>34.19</v>
      </c>
      <c r="L8" s="102"/>
      <c r="M8" s="102"/>
      <c r="N8" s="103">
        <f t="shared" ref="N8:N33" si="3">N7+C8-D8+F8-G8+I8-J8</f>
        <v>944.00000000000011</v>
      </c>
      <c r="P8" s="27">
        <f>2720/6</f>
        <v>453.33333333333331</v>
      </c>
    </row>
    <row r="9" spans="1:16" x14ac:dyDescent="0.25">
      <c r="A9" s="122">
        <v>41000</v>
      </c>
      <c r="B9" s="104">
        <f t="shared" ref="B9:B33" si="4">B8+14</f>
        <v>40997</v>
      </c>
      <c r="C9" s="105">
        <f t="shared" ref="C9:C33" si="5">C8</f>
        <v>34.619999999999997</v>
      </c>
      <c r="D9" s="14"/>
      <c r="E9" s="103">
        <f t="shared" si="0"/>
        <v>219.12</v>
      </c>
      <c r="F9" s="105">
        <f t="shared" ref="F9:F33" si="6">F8</f>
        <v>92.31</v>
      </c>
      <c r="G9" s="14"/>
      <c r="H9" s="103">
        <f t="shared" si="1"/>
        <v>1415.35</v>
      </c>
      <c r="I9" s="105">
        <f t="shared" ref="I9:I33" si="7">I8</f>
        <v>18.64</v>
      </c>
      <c r="J9" s="14">
        <v>40.39</v>
      </c>
      <c r="K9" s="103">
        <f t="shared" si="2"/>
        <v>12.439999999999998</v>
      </c>
      <c r="L9" s="57"/>
      <c r="M9" s="57"/>
      <c r="N9" s="103">
        <f t="shared" si="3"/>
        <v>1049.18</v>
      </c>
    </row>
    <row r="10" spans="1:16" x14ac:dyDescent="0.25">
      <c r="B10" s="104">
        <f t="shared" si="4"/>
        <v>41011</v>
      </c>
      <c r="C10" s="105">
        <f t="shared" si="5"/>
        <v>34.619999999999997</v>
      </c>
      <c r="D10" s="14"/>
      <c r="E10" s="103">
        <f t="shared" si="0"/>
        <v>253.74</v>
      </c>
      <c r="F10" s="105">
        <f t="shared" si="6"/>
        <v>92.31</v>
      </c>
      <c r="G10" s="14"/>
      <c r="H10" s="103">
        <f t="shared" si="1"/>
        <v>1507.6599999999999</v>
      </c>
      <c r="I10" s="105">
        <f t="shared" si="7"/>
        <v>18.64</v>
      </c>
      <c r="J10" s="14"/>
      <c r="K10" s="103">
        <f t="shared" si="2"/>
        <v>31.08</v>
      </c>
      <c r="L10" s="57"/>
      <c r="M10" s="57"/>
      <c r="N10" s="103">
        <f t="shared" si="3"/>
        <v>1194.75</v>
      </c>
    </row>
    <row r="11" spans="1:16" x14ac:dyDescent="0.25">
      <c r="A11" s="122">
        <v>41030</v>
      </c>
      <c r="B11" s="104">
        <f t="shared" si="4"/>
        <v>41025</v>
      </c>
      <c r="C11" s="105">
        <f t="shared" si="5"/>
        <v>34.619999999999997</v>
      </c>
      <c r="D11" s="14"/>
      <c r="E11" s="103">
        <f t="shared" si="0"/>
        <v>288.36</v>
      </c>
      <c r="F11" s="105">
        <f t="shared" si="6"/>
        <v>92.31</v>
      </c>
      <c r="G11" s="14"/>
      <c r="H11" s="103">
        <f t="shared" si="1"/>
        <v>1599.9699999999998</v>
      </c>
      <c r="I11" s="105">
        <f t="shared" si="7"/>
        <v>18.64</v>
      </c>
      <c r="J11" s="14">
        <v>40.39</v>
      </c>
      <c r="K11" s="103">
        <f t="shared" si="2"/>
        <v>9.3299999999999983</v>
      </c>
      <c r="L11" s="57"/>
      <c r="M11" s="57"/>
      <c r="N11" s="103">
        <f t="shared" si="3"/>
        <v>1299.9299999999998</v>
      </c>
    </row>
    <row r="12" spans="1:16" x14ac:dyDescent="0.25">
      <c r="B12" s="104">
        <f t="shared" si="4"/>
        <v>41039</v>
      </c>
      <c r="C12" s="105">
        <f t="shared" si="5"/>
        <v>34.619999999999997</v>
      </c>
      <c r="D12" s="14"/>
      <c r="E12" s="103">
        <f t="shared" si="0"/>
        <v>322.98</v>
      </c>
      <c r="F12" s="105">
        <f t="shared" si="6"/>
        <v>92.31</v>
      </c>
      <c r="G12" s="14"/>
      <c r="H12" s="103">
        <f t="shared" si="1"/>
        <v>1692.2799999999997</v>
      </c>
      <c r="I12" s="105">
        <f t="shared" si="7"/>
        <v>18.64</v>
      </c>
      <c r="J12" s="14"/>
      <c r="K12" s="103">
        <f t="shared" si="2"/>
        <v>27.97</v>
      </c>
      <c r="L12" s="57"/>
      <c r="M12" s="57"/>
      <c r="N12" s="103">
        <f t="shared" si="3"/>
        <v>1445.4999999999998</v>
      </c>
      <c r="P12" s="27">
        <f>3120/26</f>
        <v>120</v>
      </c>
    </row>
    <row r="13" spans="1:16" x14ac:dyDescent="0.25">
      <c r="A13" s="122">
        <v>41061</v>
      </c>
      <c r="B13" s="104">
        <f t="shared" si="4"/>
        <v>41053</v>
      </c>
      <c r="C13" s="105">
        <f t="shared" si="5"/>
        <v>34.619999999999997</v>
      </c>
      <c r="D13" s="14"/>
      <c r="E13" s="103">
        <f t="shared" si="0"/>
        <v>357.6</v>
      </c>
      <c r="F13" s="105">
        <f t="shared" si="6"/>
        <v>92.31</v>
      </c>
      <c r="G13" s="14"/>
      <c r="H13" s="103">
        <f t="shared" si="1"/>
        <v>1784.5899999999997</v>
      </c>
      <c r="I13" s="105">
        <f t="shared" si="7"/>
        <v>18.64</v>
      </c>
      <c r="J13" s="14">
        <v>40.39</v>
      </c>
      <c r="K13" s="103">
        <f t="shared" si="2"/>
        <v>6.2199999999999989</v>
      </c>
      <c r="L13" s="57"/>
      <c r="M13" s="57"/>
      <c r="N13" s="103">
        <f t="shared" si="3"/>
        <v>1550.6799999999996</v>
      </c>
    </row>
    <row r="14" spans="1:16" x14ac:dyDescent="0.25">
      <c r="B14" s="104">
        <f t="shared" si="4"/>
        <v>41067</v>
      </c>
      <c r="C14" s="105">
        <f t="shared" si="5"/>
        <v>34.619999999999997</v>
      </c>
      <c r="D14" s="14"/>
      <c r="E14" s="103">
        <f t="shared" si="0"/>
        <v>392.22</v>
      </c>
      <c r="F14" s="105">
        <f t="shared" si="6"/>
        <v>92.31</v>
      </c>
      <c r="G14" s="14"/>
      <c r="H14" s="103">
        <f t="shared" si="1"/>
        <v>1876.8999999999996</v>
      </c>
      <c r="I14" s="105">
        <f t="shared" si="7"/>
        <v>18.64</v>
      </c>
      <c r="J14" s="14"/>
      <c r="K14" s="103">
        <f t="shared" si="2"/>
        <v>24.86</v>
      </c>
      <c r="L14" s="57"/>
      <c r="M14" s="57"/>
      <c r="N14" s="103">
        <f t="shared" si="3"/>
        <v>1696.2499999999995</v>
      </c>
    </row>
    <row r="15" spans="1:16" x14ac:dyDescent="0.25">
      <c r="A15" s="122">
        <v>41091</v>
      </c>
      <c r="B15" s="104">
        <f t="shared" si="4"/>
        <v>41081</v>
      </c>
      <c r="C15" s="105">
        <f t="shared" si="5"/>
        <v>34.619999999999997</v>
      </c>
      <c r="D15" s="14"/>
      <c r="E15" s="103">
        <f t="shared" si="0"/>
        <v>426.84000000000003</v>
      </c>
      <c r="F15" s="105">
        <f t="shared" si="6"/>
        <v>92.31</v>
      </c>
      <c r="G15" s="14"/>
      <c r="H15" s="103">
        <f t="shared" si="1"/>
        <v>1969.2099999999996</v>
      </c>
      <c r="I15" s="105">
        <f t="shared" si="7"/>
        <v>18.64</v>
      </c>
      <c r="J15" s="14">
        <v>40.39</v>
      </c>
      <c r="K15" s="103">
        <f t="shared" si="2"/>
        <v>3.1099999999999994</v>
      </c>
      <c r="L15" s="57"/>
      <c r="M15" s="57"/>
      <c r="N15" s="103">
        <f t="shared" si="3"/>
        <v>1801.4299999999994</v>
      </c>
    </row>
    <row r="16" spans="1:16" x14ac:dyDescent="0.25">
      <c r="B16" s="104">
        <f t="shared" si="4"/>
        <v>41095</v>
      </c>
      <c r="C16" s="105">
        <f t="shared" si="5"/>
        <v>34.619999999999997</v>
      </c>
      <c r="D16" s="14"/>
      <c r="E16" s="103">
        <f t="shared" si="0"/>
        <v>461.46000000000004</v>
      </c>
      <c r="F16" s="105">
        <f t="shared" si="6"/>
        <v>92.31</v>
      </c>
      <c r="G16" s="14"/>
      <c r="H16" s="103">
        <f t="shared" si="1"/>
        <v>2061.5199999999995</v>
      </c>
      <c r="I16" s="105">
        <f t="shared" si="7"/>
        <v>18.64</v>
      </c>
      <c r="J16" s="14"/>
      <c r="K16" s="103">
        <f t="shared" si="2"/>
        <v>21.75</v>
      </c>
      <c r="L16" s="57"/>
      <c r="M16" s="57"/>
      <c r="N16" s="103">
        <f t="shared" si="3"/>
        <v>1946.9999999999993</v>
      </c>
    </row>
    <row r="17" spans="1:14" x14ac:dyDescent="0.25">
      <c r="A17" s="122">
        <v>41122</v>
      </c>
      <c r="B17" s="104">
        <f t="shared" si="4"/>
        <v>41109</v>
      </c>
      <c r="C17" s="105">
        <f t="shared" si="5"/>
        <v>34.619999999999997</v>
      </c>
      <c r="D17" s="14"/>
      <c r="E17" s="103">
        <f t="shared" si="0"/>
        <v>496.08000000000004</v>
      </c>
      <c r="F17" s="105">
        <f t="shared" si="6"/>
        <v>92.31</v>
      </c>
      <c r="G17" s="14">
        <v>1200</v>
      </c>
      <c r="H17" s="103">
        <f t="shared" si="1"/>
        <v>953.82999999999947</v>
      </c>
      <c r="I17" s="105">
        <f t="shared" si="7"/>
        <v>18.64</v>
      </c>
      <c r="J17" s="14">
        <v>40.39</v>
      </c>
      <c r="K17" s="103">
        <f t="shared" si="2"/>
        <v>0</v>
      </c>
      <c r="L17" s="57"/>
      <c r="M17" s="57"/>
      <c r="N17" s="103">
        <f t="shared" si="3"/>
        <v>852.17999999999938</v>
      </c>
    </row>
    <row r="18" spans="1:14" x14ac:dyDescent="0.25">
      <c r="B18" s="104">
        <f t="shared" si="4"/>
        <v>41123</v>
      </c>
      <c r="C18" s="105">
        <f t="shared" si="5"/>
        <v>34.619999999999997</v>
      </c>
      <c r="D18" s="14"/>
      <c r="E18" s="103">
        <f t="shared" si="0"/>
        <v>530.70000000000005</v>
      </c>
      <c r="F18" s="105">
        <f t="shared" si="6"/>
        <v>92.31</v>
      </c>
      <c r="G18" s="14"/>
      <c r="H18" s="103">
        <f t="shared" si="1"/>
        <v>1046.1399999999994</v>
      </c>
      <c r="I18" s="105">
        <f t="shared" si="7"/>
        <v>18.64</v>
      </c>
      <c r="J18" s="14"/>
      <c r="K18" s="103">
        <f t="shared" si="2"/>
        <v>18.64</v>
      </c>
      <c r="L18" s="57"/>
      <c r="M18" s="57"/>
      <c r="N18" s="103">
        <f t="shared" si="3"/>
        <v>997.74999999999943</v>
      </c>
    </row>
    <row r="19" spans="1:14" x14ac:dyDescent="0.25">
      <c r="B19" s="104">
        <f t="shared" si="4"/>
        <v>41137</v>
      </c>
      <c r="C19" s="105">
        <f t="shared" si="5"/>
        <v>34.619999999999997</v>
      </c>
      <c r="D19" s="14"/>
      <c r="E19" s="103">
        <f t="shared" si="0"/>
        <v>565.32000000000005</v>
      </c>
      <c r="F19" s="105">
        <f t="shared" si="6"/>
        <v>92.31</v>
      </c>
      <c r="G19" s="14"/>
      <c r="H19" s="103">
        <f t="shared" si="1"/>
        <v>1138.4499999999994</v>
      </c>
      <c r="I19" s="105">
        <f t="shared" si="7"/>
        <v>18.64</v>
      </c>
      <c r="J19" s="14"/>
      <c r="K19" s="103">
        <f t="shared" si="2"/>
        <v>37.28</v>
      </c>
      <c r="L19" s="57"/>
      <c r="M19" s="57"/>
      <c r="N19" s="103">
        <f t="shared" si="3"/>
        <v>1143.3199999999995</v>
      </c>
    </row>
    <row r="20" spans="1:14" x14ac:dyDescent="0.25">
      <c r="A20" s="122">
        <v>41153</v>
      </c>
      <c r="B20" s="104">
        <f t="shared" si="4"/>
        <v>41151</v>
      </c>
      <c r="C20" s="105">
        <f t="shared" si="5"/>
        <v>34.619999999999997</v>
      </c>
      <c r="D20" s="14"/>
      <c r="E20" s="103">
        <f t="shared" si="0"/>
        <v>599.94000000000005</v>
      </c>
      <c r="F20" s="105">
        <f t="shared" si="6"/>
        <v>92.31</v>
      </c>
      <c r="G20" s="14"/>
      <c r="H20" s="103">
        <f t="shared" si="1"/>
        <v>1230.7599999999993</v>
      </c>
      <c r="I20" s="105">
        <f t="shared" si="7"/>
        <v>18.64</v>
      </c>
      <c r="J20" s="14">
        <v>40.39</v>
      </c>
      <c r="K20" s="103">
        <f t="shared" si="2"/>
        <v>15.530000000000001</v>
      </c>
      <c r="L20" s="57"/>
      <c r="M20" s="57"/>
      <c r="N20" s="103">
        <f t="shared" si="3"/>
        <v>1248.4999999999993</v>
      </c>
    </row>
    <row r="21" spans="1:14" x14ac:dyDescent="0.25">
      <c r="B21" s="104">
        <f t="shared" si="4"/>
        <v>41165</v>
      </c>
      <c r="C21" s="105">
        <f t="shared" si="5"/>
        <v>34.619999999999997</v>
      </c>
      <c r="D21" s="14"/>
      <c r="E21" s="103">
        <f t="shared" si="0"/>
        <v>634.56000000000006</v>
      </c>
      <c r="F21" s="105">
        <f t="shared" si="6"/>
        <v>92.31</v>
      </c>
      <c r="G21" s="14"/>
      <c r="H21" s="103">
        <f t="shared" si="1"/>
        <v>1323.0699999999993</v>
      </c>
      <c r="I21" s="105">
        <f t="shared" si="7"/>
        <v>18.64</v>
      </c>
      <c r="J21" s="14"/>
      <c r="K21" s="103">
        <f t="shared" si="2"/>
        <v>34.17</v>
      </c>
      <c r="L21" s="57"/>
      <c r="M21" s="57"/>
      <c r="N21" s="103">
        <f t="shared" si="3"/>
        <v>1394.0699999999993</v>
      </c>
    </row>
    <row r="22" spans="1:14" x14ac:dyDescent="0.25">
      <c r="A22" s="122">
        <v>41183</v>
      </c>
      <c r="B22" s="104">
        <f t="shared" si="4"/>
        <v>41179</v>
      </c>
      <c r="C22" s="105">
        <f t="shared" si="5"/>
        <v>34.619999999999997</v>
      </c>
      <c r="D22" s="14"/>
      <c r="E22" s="103">
        <f t="shared" si="0"/>
        <v>669.18000000000006</v>
      </c>
      <c r="F22" s="105">
        <f t="shared" si="6"/>
        <v>92.31</v>
      </c>
      <c r="G22" s="14"/>
      <c r="H22" s="103">
        <f t="shared" si="1"/>
        <v>1415.3799999999992</v>
      </c>
      <c r="I22" s="105">
        <f t="shared" si="7"/>
        <v>18.64</v>
      </c>
      <c r="J22" s="14">
        <v>40.39</v>
      </c>
      <c r="K22" s="103">
        <f t="shared" si="2"/>
        <v>12.420000000000002</v>
      </c>
      <c r="L22" s="57"/>
      <c r="M22" s="57"/>
      <c r="N22" s="103">
        <f t="shared" si="3"/>
        <v>1499.2499999999991</v>
      </c>
    </row>
    <row r="23" spans="1:14" x14ac:dyDescent="0.25">
      <c r="B23" s="104">
        <f t="shared" si="4"/>
        <v>41193</v>
      </c>
      <c r="C23" s="105">
        <f t="shared" si="5"/>
        <v>34.619999999999997</v>
      </c>
      <c r="D23" s="14"/>
      <c r="E23" s="103">
        <f t="shared" si="0"/>
        <v>703.80000000000007</v>
      </c>
      <c r="F23" s="105">
        <f t="shared" si="6"/>
        <v>92.31</v>
      </c>
      <c r="G23" s="14"/>
      <c r="H23" s="103">
        <f t="shared" si="1"/>
        <v>1507.6899999999991</v>
      </c>
      <c r="I23" s="105">
        <f t="shared" si="7"/>
        <v>18.64</v>
      </c>
      <c r="J23" s="14"/>
      <c r="K23" s="103">
        <f t="shared" si="2"/>
        <v>31.060000000000002</v>
      </c>
      <c r="L23" s="57"/>
      <c r="M23" s="57"/>
      <c r="N23" s="103">
        <f t="shared" si="3"/>
        <v>1644.819999999999</v>
      </c>
    </row>
    <row r="24" spans="1:14" x14ac:dyDescent="0.25">
      <c r="A24" s="122">
        <v>41214</v>
      </c>
      <c r="B24" s="104">
        <f t="shared" si="4"/>
        <v>41207</v>
      </c>
      <c r="C24" s="105">
        <f t="shared" si="5"/>
        <v>34.619999999999997</v>
      </c>
      <c r="D24" s="14"/>
      <c r="E24" s="103">
        <f t="shared" si="0"/>
        <v>738.42000000000007</v>
      </c>
      <c r="F24" s="105">
        <f t="shared" si="6"/>
        <v>92.31</v>
      </c>
      <c r="G24" s="14">
        <v>1200</v>
      </c>
      <c r="H24" s="103">
        <f t="shared" si="1"/>
        <v>399.99999999999909</v>
      </c>
      <c r="I24" s="105">
        <f t="shared" si="7"/>
        <v>18.64</v>
      </c>
      <c r="J24" s="14">
        <v>40.39</v>
      </c>
      <c r="K24" s="103">
        <f t="shared" si="2"/>
        <v>9.3100000000000023</v>
      </c>
      <c r="L24" s="57"/>
      <c r="M24" s="57"/>
      <c r="N24" s="103">
        <f t="shared" si="3"/>
        <v>549.99999999999886</v>
      </c>
    </row>
    <row r="25" spans="1:14" x14ac:dyDescent="0.25">
      <c r="B25" s="104">
        <f t="shared" si="4"/>
        <v>41221</v>
      </c>
      <c r="C25" s="105">
        <f t="shared" si="5"/>
        <v>34.619999999999997</v>
      </c>
      <c r="D25" s="14"/>
      <c r="E25" s="103">
        <f t="shared" si="0"/>
        <v>773.04000000000008</v>
      </c>
      <c r="F25" s="105">
        <f t="shared" si="6"/>
        <v>92.31</v>
      </c>
      <c r="G25" s="14"/>
      <c r="H25" s="103">
        <f t="shared" si="1"/>
        <v>492.30999999999909</v>
      </c>
      <c r="I25" s="105">
        <f t="shared" si="7"/>
        <v>18.64</v>
      </c>
      <c r="J25" s="14"/>
      <c r="K25" s="103">
        <f t="shared" si="2"/>
        <v>27.950000000000003</v>
      </c>
      <c r="L25" s="57"/>
      <c r="M25" s="57"/>
      <c r="N25" s="103">
        <f t="shared" si="3"/>
        <v>695.56999999999891</v>
      </c>
    </row>
    <row r="26" spans="1:14" x14ac:dyDescent="0.25">
      <c r="A26" s="122">
        <v>41244</v>
      </c>
      <c r="B26" s="104">
        <f t="shared" si="4"/>
        <v>41235</v>
      </c>
      <c r="C26" s="105">
        <f t="shared" si="5"/>
        <v>34.619999999999997</v>
      </c>
      <c r="D26" s="14"/>
      <c r="E26" s="103">
        <f t="shared" si="0"/>
        <v>807.66000000000008</v>
      </c>
      <c r="F26" s="105">
        <f t="shared" si="6"/>
        <v>92.31</v>
      </c>
      <c r="G26" s="14"/>
      <c r="H26" s="103">
        <f t="shared" si="1"/>
        <v>584.6199999999991</v>
      </c>
      <c r="I26" s="105">
        <f t="shared" si="7"/>
        <v>18.64</v>
      </c>
      <c r="J26" s="14">
        <v>40.39</v>
      </c>
      <c r="K26" s="103">
        <f t="shared" si="2"/>
        <v>6.2000000000000028</v>
      </c>
      <c r="L26" s="57"/>
      <c r="M26" s="57"/>
      <c r="N26" s="103">
        <f t="shared" si="3"/>
        <v>800.74999999999886</v>
      </c>
    </row>
    <row r="27" spans="1:14" x14ac:dyDescent="0.25">
      <c r="B27" s="104">
        <f t="shared" si="4"/>
        <v>41249</v>
      </c>
      <c r="C27" s="105">
        <f t="shared" si="5"/>
        <v>34.619999999999997</v>
      </c>
      <c r="D27" s="14"/>
      <c r="E27" s="103">
        <f t="shared" si="0"/>
        <v>842.28000000000009</v>
      </c>
      <c r="F27" s="105">
        <f t="shared" si="6"/>
        <v>92.31</v>
      </c>
      <c r="G27" s="14"/>
      <c r="H27" s="103">
        <f t="shared" si="1"/>
        <v>676.92999999999915</v>
      </c>
      <c r="I27" s="105">
        <f t="shared" si="7"/>
        <v>18.64</v>
      </c>
      <c r="J27" s="14"/>
      <c r="K27" s="103">
        <f t="shared" si="2"/>
        <v>24.840000000000003</v>
      </c>
      <c r="L27" s="57"/>
      <c r="M27" s="57"/>
      <c r="N27" s="103">
        <f t="shared" si="3"/>
        <v>946.31999999999891</v>
      </c>
    </row>
    <row r="28" spans="1:14" x14ac:dyDescent="0.25">
      <c r="A28" s="122">
        <v>41275</v>
      </c>
      <c r="B28" s="104">
        <f t="shared" si="4"/>
        <v>41263</v>
      </c>
      <c r="C28" s="105">
        <f t="shared" si="5"/>
        <v>34.619999999999997</v>
      </c>
      <c r="D28" s="14"/>
      <c r="E28" s="103">
        <f t="shared" si="0"/>
        <v>876.90000000000009</v>
      </c>
      <c r="F28" s="105">
        <f t="shared" si="6"/>
        <v>92.31</v>
      </c>
      <c r="G28" s="14"/>
      <c r="H28" s="103">
        <f t="shared" si="1"/>
        <v>769.2399999999991</v>
      </c>
      <c r="I28" s="105">
        <f t="shared" si="7"/>
        <v>18.64</v>
      </c>
      <c r="J28" s="14">
        <v>40.39</v>
      </c>
      <c r="K28" s="103">
        <f t="shared" si="2"/>
        <v>3.0900000000000034</v>
      </c>
      <c r="L28" s="57"/>
      <c r="M28" s="57"/>
      <c r="N28" s="103">
        <f t="shared" si="3"/>
        <v>1051.4999999999989</v>
      </c>
    </row>
    <row r="29" spans="1:14" x14ac:dyDescent="0.25">
      <c r="B29" s="104">
        <f t="shared" si="4"/>
        <v>41277</v>
      </c>
      <c r="C29" s="105">
        <f t="shared" si="5"/>
        <v>34.619999999999997</v>
      </c>
      <c r="D29" s="95"/>
      <c r="E29" s="103">
        <f t="shared" si="0"/>
        <v>911.5200000000001</v>
      </c>
      <c r="F29" s="105">
        <f t="shared" si="6"/>
        <v>92.31</v>
      </c>
      <c r="G29" s="14"/>
      <c r="H29" s="103">
        <f t="shared" si="1"/>
        <v>861.54999999999905</v>
      </c>
      <c r="I29" s="105">
        <f t="shared" si="7"/>
        <v>18.64</v>
      </c>
      <c r="J29" s="14"/>
      <c r="K29" s="103">
        <f t="shared" si="2"/>
        <v>21.730000000000004</v>
      </c>
      <c r="L29" s="57"/>
      <c r="M29" s="57"/>
      <c r="N29" s="103">
        <f t="shared" si="3"/>
        <v>1197.0699999999988</v>
      </c>
    </row>
    <row r="30" spans="1:14" x14ac:dyDescent="0.25">
      <c r="B30" s="104">
        <f t="shared" si="4"/>
        <v>41291</v>
      </c>
      <c r="C30" s="105">
        <f t="shared" si="5"/>
        <v>34.619999999999997</v>
      </c>
      <c r="D30" s="14"/>
      <c r="E30" s="103">
        <f t="shared" si="0"/>
        <v>946.1400000000001</v>
      </c>
      <c r="F30" s="105">
        <f t="shared" si="6"/>
        <v>92.31</v>
      </c>
      <c r="G30" s="14"/>
      <c r="H30" s="103">
        <f t="shared" si="1"/>
        <v>953.85999999999899</v>
      </c>
      <c r="I30" s="105">
        <f t="shared" si="7"/>
        <v>18.64</v>
      </c>
      <c r="J30" s="14"/>
      <c r="K30" s="103">
        <f t="shared" si="2"/>
        <v>40.370000000000005</v>
      </c>
      <c r="L30" s="57"/>
      <c r="M30" s="57"/>
      <c r="N30" s="103">
        <f t="shared" si="3"/>
        <v>1342.6399999999987</v>
      </c>
    </row>
    <row r="31" spans="1:14" x14ac:dyDescent="0.25">
      <c r="A31" s="122">
        <v>41306</v>
      </c>
      <c r="B31" s="104">
        <f t="shared" si="4"/>
        <v>41305</v>
      </c>
      <c r="C31" s="105">
        <f t="shared" si="5"/>
        <v>34.619999999999997</v>
      </c>
      <c r="D31" s="14"/>
      <c r="E31" s="103">
        <f t="shared" si="0"/>
        <v>980.7600000000001</v>
      </c>
      <c r="F31" s="105">
        <f t="shared" si="6"/>
        <v>92.31</v>
      </c>
      <c r="G31" s="14"/>
      <c r="H31" s="103">
        <f t="shared" si="1"/>
        <v>1046.1699999999989</v>
      </c>
      <c r="I31" s="105">
        <f t="shared" si="7"/>
        <v>18.64</v>
      </c>
      <c r="J31" s="14">
        <v>40.39</v>
      </c>
      <c r="K31" s="103">
        <f t="shared" si="2"/>
        <v>18.620000000000005</v>
      </c>
      <c r="L31" s="57"/>
      <c r="M31" s="57"/>
      <c r="N31" s="103">
        <f t="shared" si="3"/>
        <v>1447.8199999999986</v>
      </c>
    </row>
    <row r="32" spans="1:14" x14ac:dyDescent="0.25">
      <c r="B32" s="104">
        <f t="shared" si="4"/>
        <v>41319</v>
      </c>
      <c r="C32" s="105">
        <f t="shared" si="5"/>
        <v>34.619999999999997</v>
      </c>
      <c r="D32" s="14"/>
      <c r="E32" s="103">
        <f t="shared" si="0"/>
        <v>1015.3800000000001</v>
      </c>
      <c r="F32" s="105">
        <f t="shared" si="6"/>
        <v>92.31</v>
      </c>
      <c r="G32" s="14"/>
      <c r="H32" s="103">
        <f t="shared" si="1"/>
        <v>1138.4799999999989</v>
      </c>
      <c r="I32" s="105">
        <f t="shared" si="7"/>
        <v>18.64</v>
      </c>
      <c r="J32" s="14"/>
      <c r="K32" s="103">
        <f t="shared" si="2"/>
        <v>37.260000000000005</v>
      </c>
      <c r="L32" s="57"/>
      <c r="M32" s="57"/>
      <c r="N32" s="103">
        <f t="shared" si="3"/>
        <v>1593.3899999999985</v>
      </c>
    </row>
    <row r="33" spans="1:14" x14ac:dyDescent="0.25">
      <c r="A33" s="122">
        <v>41334</v>
      </c>
      <c r="B33" s="104">
        <f t="shared" si="4"/>
        <v>41333</v>
      </c>
      <c r="C33" s="105">
        <f t="shared" si="5"/>
        <v>34.619999999999997</v>
      </c>
      <c r="D33" s="14">
        <v>900</v>
      </c>
      <c r="E33" s="107">
        <f t="shared" si="0"/>
        <v>150</v>
      </c>
      <c r="F33" s="106">
        <f t="shared" si="6"/>
        <v>92.31</v>
      </c>
      <c r="G33" s="14"/>
      <c r="H33" s="107">
        <f t="shared" si="1"/>
        <v>1230.7899999999988</v>
      </c>
      <c r="I33" s="106">
        <f t="shared" si="7"/>
        <v>18.64</v>
      </c>
      <c r="J33" s="14">
        <v>40.39</v>
      </c>
      <c r="K33" s="107">
        <f t="shared" si="2"/>
        <v>15.510000000000005</v>
      </c>
      <c r="L33" s="108"/>
      <c r="M33" s="108"/>
      <c r="N33" s="107">
        <f t="shared" si="3"/>
        <v>798.56999999999834</v>
      </c>
    </row>
    <row r="34" spans="1:14" x14ac:dyDescent="0.25">
      <c r="C34" s="57"/>
      <c r="D34" s="57"/>
      <c r="E34" s="57"/>
      <c r="F34" s="57"/>
      <c r="G34" s="57"/>
      <c r="H34" s="57"/>
      <c r="I34" s="57"/>
      <c r="J34" s="57"/>
      <c r="K34" s="57"/>
      <c r="L34" s="57"/>
      <c r="M34" s="57"/>
      <c r="N34" s="57"/>
    </row>
    <row r="35" spans="1:14" ht="13.5" thickBot="1" x14ac:dyDescent="0.3">
      <c r="B35" s="29" t="s">
        <v>20</v>
      </c>
      <c r="C35" s="61">
        <f>SUM(C8:C33)</f>
        <v>900.12</v>
      </c>
      <c r="D35" s="61">
        <f>SUM(D8:D33)</f>
        <v>900</v>
      </c>
      <c r="E35" s="57"/>
      <c r="F35" s="61">
        <f>SUM(F8:F33)</f>
        <v>2400.059999999999</v>
      </c>
      <c r="G35" s="61">
        <f>SUM(G8:G33)</f>
        <v>2400</v>
      </c>
      <c r="H35" s="57"/>
      <c r="I35" s="61">
        <f>SUM(I8:I33)</f>
        <v>484.63999999999976</v>
      </c>
      <c r="J35" s="61">
        <f>SUM(J8:J33)</f>
        <v>484.67999999999989</v>
      </c>
      <c r="K35" s="57"/>
      <c r="L35" s="57"/>
      <c r="M35" s="57"/>
      <c r="N35" s="57"/>
    </row>
    <row r="36" spans="1:14" ht="13.5" thickTop="1" x14ac:dyDescent="0.25">
      <c r="C36" s="57"/>
      <c r="D36" s="57"/>
      <c r="E36" s="57"/>
      <c r="F36" s="57"/>
      <c r="G36" s="57"/>
      <c r="H36" s="57"/>
      <c r="I36" s="57"/>
      <c r="J36" s="57"/>
      <c r="K36" s="57"/>
      <c r="L36" s="57"/>
      <c r="M36" s="57"/>
      <c r="N36" s="57"/>
    </row>
    <row r="37" spans="1:14" x14ac:dyDescent="0.25">
      <c r="C37" s="57" t="s">
        <v>21</v>
      </c>
      <c r="D37" s="57"/>
      <c r="E37" s="53">
        <f>MINA(E8:E33)</f>
        <v>150</v>
      </c>
      <c r="F37" s="57" t="s">
        <v>21</v>
      </c>
      <c r="G37" s="57"/>
      <c r="H37" s="53">
        <f>MINA(H8:H33)</f>
        <v>399.99999999999909</v>
      </c>
      <c r="I37" s="57" t="s">
        <v>21</v>
      </c>
      <c r="J37" s="57"/>
      <c r="K37" s="53">
        <f>MINA(K8:K33)</f>
        <v>0</v>
      </c>
      <c r="L37" s="57" t="s">
        <v>21</v>
      </c>
      <c r="M37" s="57"/>
      <c r="N37" s="53">
        <f>MINA(N8:N33)</f>
        <v>549.99999999999886</v>
      </c>
    </row>
    <row r="38" spans="1:14" x14ac:dyDescent="0.25">
      <c r="C38" s="57" t="s">
        <v>22</v>
      </c>
      <c r="D38" s="57"/>
      <c r="E38" s="53">
        <f>D35/6</f>
        <v>150</v>
      </c>
      <c r="F38" s="57" t="s">
        <v>22</v>
      </c>
      <c r="G38" s="57"/>
      <c r="H38" s="53">
        <f>G35/6</f>
        <v>400</v>
      </c>
      <c r="I38" s="57" t="s">
        <v>22</v>
      </c>
      <c r="J38" s="57"/>
      <c r="K38" s="53">
        <v>0</v>
      </c>
      <c r="L38" s="57" t="s">
        <v>22</v>
      </c>
      <c r="M38" s="57"/>
      <c r="N38" s="53">
        <f>E38+H38+K38</f>
        <v>550</v>
      </c>
    </row>
  </sheetData>
  <mergeCells count="1">
    <mergeCell ref="A1:A3"/>
  </mergeCells>
  <printOptions horizontalCentered="1"/>
  <pageMargins left="0.75" right="0.75" top="1" bottom="0.75" header="0.25" footer="0.25"/>
  <pageSetup scale="56"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N38"/>
  <sheetViews>
    <sheetView zoomScale="110" zoomScaleNormal="110" zoomScaleSheetLayoutView="100" workbookViewId="0">
      <selection activeCell="G6" sqref="G6:T6"/>
    </sheetView>
  </sheetViews>
  <sheetFormatPr defaultColWidth="8.7265625" defaultRowHeight="12.75" x14ac:dyDescent="0.25"/>
  <cols>
    <col min="1" max="1" width="12.1796875" style="27" customWidth="1"/>
    <col min="2" max="2" width="9.1796875" style="29" customWidth="1"/>
    <col min="3" max="14" width="7.6328125" style="29" customWidth="1"/>
    <col min="15" max="15" width="7.6328125" style="27" customWidth="1"/>
    <col min="16" max="16384" width="8.7265625" style="27"/>
  </cols>
  <sheetData>
    <row r="1" spans="1:14" x14ac:dyDescent="0.25">
      <c r="A1" s="184" t="s">
        <v>46</v>
      </c>
    </row>
    <row r="2" spans="1:14" x14ac:dyDescent="0.25">
      <c r="A2" s="184"/>
    </row>
    <row r="3" spans="1:14" ht="25.5" customHeight="1" x14ac:dyDescent="0.25">
      <c r="A3" s="184"/>
      <c r="B3" s="98"/>
    </row>
    <row r="4" spans="1:14" ht="25.5" x14ac:dyDescent="0.25">
      <c r="A4" s="36" t="s">
        <v>33</v>
      </c>
    </row>
    <row r="5" spans="1:14" ht="25.5" x14ac:dyDescent="0.25">
      <c r="B5" s="123"/>
      <c r="C5" s="35" t="s">
        <v>9</v>
      </c>
      <c r="D5" s="35" t="s">
        <v>10</v>
      </c>
      <c r="E5" s="35" t="s">
        <v>11</v>
      </c>
      <c r="F5" s="35" t="s">
        <v>9</v>
      </c>
      <c r="G5" s="35" t="s">
        <v>10</v>
      </c>
      <c r="H5" s="35" t="s">
        <v>11</v>
      </c>
      <c r="I5" s="35" t="s">
        <v>9</v>
      </c>
      <c r="J5" s="35" t="s">
        <v>10</v>
      </c>
      <c r="K5" s="35" t="s">
        <v>11</v>
      </c>
      <c r="L5" s="35" t="s">
        <v>9</v>
      </c>
      <c r="M5" s="30" t="s">
        <v>32</v>
      </c>
      <c r="N5" s="30" t="s">
        <v>31</v>
      </c>
    </row>
    <row r="7" spans="1:14" s="29" customFormat="1" x14ac:dyDescent="0.25">
      <c r="B7" s="29" t="s">
        <v>15</v>
      </c>
      <c r="C7" s="29" t="s">
        <v>16</v>
      </c>
      <c r="E7" s="73"/>
      <c r="F7" s="57" t="s">
        <v>17</v>
      </c>
      <c r="G7" s="57"/>
      <c r="H7" s="73"/>
      <c r="I7" s="57" t="s">
        <v>18</v>
      </c>
      <c r="J7" s="57"/>
      <c r="K7" s="73">
        <v>15.55</v>
      </c>
      <c r="L7" s="57" t="s">
        <v>12</v>
      </c>
      <c r="M7" s="71"/>
      <c r="N7" s="53">
        <f>H7+E7+M7+K7</f>
        <v>15.55</v>
      </c>
    </row>
    <row r="8" spans="1:14" x14ac:dyDescent="0.25">
      <c r="B8" s="99">
        <v>40983</v>
      </c>
      <c r="C8" s="100">
        <f>ROUND(+D35/26,2)</f>
        <v>0</v>
      </c>
      <c r="D8" s="14"/>
      <c r="E8" s="101">
        <f t="shared" ref="E8:E33" si="0">E7+C8-D8</f>
        <v>0</v>
      </c>
      <c r="F8" s="100">
        <f>ROUND(+G35/26,2)</f>
        <v>0</v>
      </c>
      <c r="G8" s="14"/>
      <c r="H8" s="101">
        <f t="shared" ref="H8:H33" si="1">H7+F8-G8</f>
        <v>0</v>
      </c>
      <c r="I8" s="100">
        <f>ROUND(+J35/26,2)</f>
        <v>18.64</v>
      </c>
      <c r="J8" s="14"/>
      <c r="K8" s="101">
        <f t="shared" ref="K8:K33" si="2">K7+I8-J8</f>
        <v>34.19</v>
      </c>
      <c r="L8" s="102"/>
      <c r="M8" s="102"/>
      <c r="N8" s="103">
        <f t="shared" ref="N8:N33" si="3">N7+C8-D8+F8-G8+I8-J8</f>
        <v>34.19</v>
      </c>
    </row>
    <row r="9" spans="1:14" x14ac:dyDescent="0.25">
      <c r="A9" s="122">
        <v>41000</v>
      </c>
      <c r="B9" s="104">
        <f t="shared" ref="B9:B33" si="4">B8+14</f>
        <v>40997</v>
      </c>
      <c r="C9" s="105">
        <f t="shared" ref="C9:C33" si="5">C8</f>
        <v>0</v>
      </c>
      <c r="D9" s="14"/>
      <c r="E9" s="103">
        <f t="shared" si="0"/>
        <v>0</v>
      </c>
      <c r="F9" s="105">
        <f t="shared" ref="F9:F33" si="6">F8</f>
        <v>0</v>
      </c>
      <c r="G9" s="14"/>
      <c r="H9" s="103">
        <f t="shared" si="1"/>
        <v>0</v>
      </c>
      <c r="I9" s="105">
        <f t="shared" ref="I9:I33" si="7">I8</f>
        <v>18.64</v>
      </c>
      <c r="J9" s="14">
        <v>40.39</v>
      </c>
      <c r="K9" s="103">
        <f t="shared" si="2"/>
        <v>12.439999999999998</v>
      </c>
      <c r="L9" s="57"/>
      <c r="M9" s="57"/>
      <c r="N9" s="103">
        <f t="shared" si="3"/>
        <v>12.439999999999998</v>
      </c>
    </row>
    <row r="10" spans="1:14" x14ac:dyDescent="0.25">
      <c r="B10" s="104">
        <f t="shared" si="4"/>
        <v>41011</v>
      </c>
      <c r="C10" s="105">
        <f t="shared" si="5"/>
        <v>0</v>
      </c>
      <c r="D10" s="14"/>
      <c r="E10" s="103">
        <f t="shared" si="0"/>
        <v>0</v>
      </c>
      <c r="F10" s="105">
        <f t="shared" si="6"/>
        <v>0</v>
      </c>
      <c r="G10" s="14"/>
      <c r="H10" s="103">
        <f t="shared" si="1"/>
        <v>0</v>
      </c>
      <c r="I10" s="105">
        <f t="shared" si="7"/>
        <v>18.64</v>
      </c>
      <c r="J10" s="14"/>
      <c r="K10" s="103">
        <f t="shared" si="2"/>
        <v>31.08</v>
      </c>
      <c r="L10" s="57"/>
      <c r="M10" s="57"/>
      <c r="N10" s="103">
        <f t="shared" si="3"/>
        <v>31.08</v>
      </c>
    </row>
    <row r="11" spans="1:14" x14ac:dyDescent="0.25">
      <c r="A11" s="122">
        <v>41030</v>
      </c>
      <c r="B11" s="104">
        <f t="shared" si="4"/>
        <v>41025</v>
      </c>
      <c r="C11" s="105">
        <f t="shared" si="5"/>
        <v>0</v>
      </c>
      <c r="D11" s="14"/>
      <c r="E11" s="103">
        <f t="shared" si="0"/>
        <v>0</v>
      </c>
      <c r="F11" s="105">
        <f t="shared" si="6"/>
        <v>0</v>
      </c>
      <c r="G11" s="14"/>
      <c r="H11" s="103">
        <f t="shared" si="1"/>
        <v>0</v>
      </c>
      <c r="I11" s="105">
        <f t="shared" si="7"/>
        <v>18.64</v>
      </c>
      <c r="J11" s="14">
        <v>40.39</v>
      </c>
      <c r="K11" s="103">
        <f t="shared" si="2"/>
        <v>9.3299999999999983</v>
      </c>
      <c r="L11" s="57"/>
      <c r="M11" s="57"/>
      <c r="N11" s="103">
        <f t="shared" si="3"/>
        <v>9.3299999999999983</v>
      </c>
    </row>
    <row r="12" spans="1:14" x14ac:dyDescent="0.25">
      <c r="B12" s="104">
        <f t="shared" si="4"/>
        <v>41039</v>
      </c>
      <c r="C12" s="105">
        <f t="shared" si="5"/>
        <v>0</v>
      </c>
      <c r="D12" s="14"/>
      <c r="E12" s="103">
        <f t="shared" si="0"/>
        <v>0</v>
      </c>
      <c r="F12" s="105">
        <f t="shared" si="6"/>
        <v>0</v>
      </c>
      <c r="G12" s="14"/>
      <c r="H12" s="103">
        <f t="shared" si="1"/>
        <v>0</v>
      </c>
      <c r="I12" s="105">
        <f t="shared" si="7"/>
        <v>18.64</v>
      </c>
      <c r="J12" s="14"/>
      <c r="K12" s="103">
        <f t="shared" si="2"/>
        <v>27.97</v>
      </c>
      <c r="L12" s="57"/>
      <c r="M12" s="57"/>
      <c r="N12" s="103">
        <f t="shared" si="3"/>
        <v>27.97</v>
      </c>
    </row>
    <row r="13" spans="1:14" x14ac:dyDescent="0.25">
      <c r="A13" s="122">
        <v>41061</v>
      </c>
      <c r="B13" s="104">
        <f t="shared" si="4"/>
        <v>41053</v>
      </c>
      <c r="C13" s="105">
        <f t="shared" si="5"/>
        <v>0</v>
      </c>
      <c r="D13" s="14"/>
      <c r="E13" s="103">
        <f t="shared" si="0"/>
        <v>0</v>
      </c>
      <c r="F13" s="105">
        <f t="shared" si="6"/>
        <v>0</v>
      </c>
      <c r="G13" s="14"/>
      <c r="H13" s="103">
        <f t="shared" si="1"/>
        <v>0</v>
      </c>
      <c r="I13" s="105">
        <f t="shared" si="7"/>
        <v>18.64</v>
      </c>
      <c r="J13" s="14">
        <v>40.39</v>
      </c>
      <c r="K13" s="103">
        <f t="shared" si="2"/>
        <v>6.2199999999999989</v>
      </c>
      <c r="L13" s="57"/>
      <c r="M13" s="57"/>
      <c r="N13" s="103">
        <f t="shared" si="3"/>
        <v>6.2199999999999989</v>
      </c>
    </row>
    <row r="14" spans="1:14" x14ac:dyDescent="0.25">
      <c r="B14" s="104">
        <f t="shared" si="4"/>
        <v>41067</v>
      </c>
      <c r="C14" s="105">
        <f t="shared" si="5"/>
        <v>0</v>
      </c>
      <c r="D14" s="14"/>
      <c r="E14" s="103">
        <f t="shared" si="0"/>
        <v>0</v>
      </c>
      <c r="F14" s="105">
        <f t="shared" si="6"/>
        <v>0</v>
      </c>
      <c r="G14" s="14"/>
      <c r="H14" s="103">
        <f t="shared" si="1"/>
        <v>0</v>
      </c>
      <c r="I14" s="105">
        <f t="shared" si="7"/>
        <v>18.64</v>
      </c>
      <c r="J14" s="14"/>
      <c r="K14" s="103">
        <f t="shared" si="2"/>
        <v>24.86</v>
      </c>
      <c r="L14" s="57"/>
      <c r="M14" s="57"/>
      <c r="N14" s="103">
        <f t="shared" si="3"/>
        <v>24.86</v>
      </c>
    </row>
    <row r="15" spans="1:14" x14ac:dyDescent="0.25">
      <c r="A15" s="122">
        <v>41091</v>
      </c>
      <c r="B15" s="104">
        <f t="shared" si="4"/>
        <v>41081</v>
      </c>
      <c r="C15" s="105">
        <f t="shared" si="5"/>
        <v>0</v>
      </c>
      <c r="D15" s="14"/>
      <c r="E15" s="103">
        <f t="shared" si="0"/>
        <v>0</v>
      </c>
      <c r="F15" s="105">
        <f t="shared" si="6"/>
        <v>0</v>
      </c>
      <c r="G15" s="14"/>
      <c r="H15" s="103">
        <f t="shared" si="1"/>
        <v>0</v>
      </c>
      <c r="I15" s="105">
        <f t="shared" si="7"/>
        <v>18.64</v>
      </c>
      <c r="J15" s="14">
        <v>40.39</v>
      </c>
      <c r="K15" s="103">
        <f t="shared" si="2"/>
        <v>3.1099999999999994</v>
      </c>
      <c r="L15" s="57"/>
      <c r="M15" s="57"/>
      <c r="N15" s="103">
        <f t="shared" si="3"/>
        <v>3.1099999999999994</v>
      </c>
    </row>
    <row r="16" spans="1:14" x14ac:dyDescent="0.25">
      <c r="B16" s="104">
        <f t="shared" si="4"/>
        <v>41095</v>
      </c>
      <c r="C16" s="105">
        <f t="shared" si="5"/>
        <v>0</v>
      </c>
      <c r="D16" s="14"/>
      <c r="E16" s="103">
        <f t="shared" si="0"/>
        <v>0</v>
      </c>
      <c r="F16" s="105">
        <f t="shared" si="6"/>
        <v>0</v>
      </c>
      <c r="G16" s="14"/>
      <c r="H16" s="103">
        <f t="shared" si="1"/>
        <v>0</v>
      </c>
      <c r="I16" s="105">
        <f t="shared" si="7"/>
        <v>18.64</v>
      </c>
      <c r="J16" s="14"/>
      <c r="K16" s="103">
        <f t="shared" si="2"/>
        <v>21.75</v>
      </c>
      <c r="L16" s="57"/>
      <c r="M16" s="57"/>
      <c r="N16" s="103">
        <f t="shared" si="3"/>
        <v>21.75</v>
      </c>
    </row>
    <row r="17" spans="1:14" x14ac:dyDescent="0.25">
      <c r="A17" s="122">
        <v>41122</v>
      </c>
      <c r="B17" s="104">
        <f t="shared" si="4"/>
        <v>41109</v>
      </c>
      <c r="C17" s="105">
        <f t="shared" si="5"/>
        <v>0</v>
      </c>
      <c r="D17" s="14"/>
      <c r="E17" s="103">
        <f t="shared" si="0"/>
        <v>0</v>
      </c>
      <c r="F17" s="105">
        <f t="shared" si="6"/>
        <v>0</v>
      </c>
      <c r="G17" s="14"/>
      <c r="H17" s="103">
        <f t="shared" si="1"/>
        <v>0</v>
      </c>
      <c r="I17" s="105">
        <f t="shared" si="7"/>
        <v>18.64</v>
      </c>
      <c r="J17" s="14">
        <v>40.39</v>
      </c>
      <c r="K17" s="103">
        <f t="shared" si="2"/>
        <v>0</v>
      </c>
      <c r="L17" s="57"/>
      <c r="M17" s="57"/>
      <c r="N17" s="103">
        <f t="shared" si="3"/>
        <v>0</v>
      </c>
    </row>
    <row r="18" spans="1:14" x14ac:dyDescent="0.25">
      <c r="B18" s="104">
        <f t="shared" si="4"/>
        <v>41123</v>
      </c>
      <c r="C18" s="105">
        <f t="shared" si="5"/>
        <v>0</v>
      </c>
      <c r="D18" s="14"/>
      <c r="E18" s="103">
        <f t="shared" si="0"/>
        <v>0</v>
      </c>
      <c r="F18" s="105">
        <f t="shared" si="6"/>
        <v>0</v>
      </c>
      <c r="G18" s="14"/>
      <c r="H18" s="103">
        <f t="shared" si="1"/>
        <v>0</v>
      </c>
      <c r="I18" s="105">
        <f t="shared" si="7"/>
        <v>18.64</v>
      </c>
      <c r="J18" s="14"/>
      <c r="K18" s="103">
        <f t="shared" si="2"/>
        <v>18.64</v>
      </c>
      <c r="L18" s="57"/>
      <c r="M18" s="57"/>
      <c r="N18" s="103">
        <f t="shared" si="3"/>
        <v>18.64</v>
      </c>
    </row>
    <row r="19" spans="1:14" x14ac:dyDescent="0.25">
      <c r="B19" s="104">
        <f t="shared" si="4"/>
        <v>41137</v>
      </c>
      <c r="C19" s="105">
        <f t="shared" si="5"/>
        <v>0</v>
      </c>
      <c r="D19" s="14"/>
      <c r="E19" s="103">
        <f t="shared" si="0"/>
        <v>0</v>
      </c>
      <c r="F19" s="105">
        <f t="shared" si="6"/>
        <v>0</v>
      </c>
      <c r="G19" s="14"/>
      <c r="H19" s="103">
        <f t="shared" si="1"/>
        <v>0</v>
      </c>
      <c r="I19" s="105">
        <f t="shared" si="7"/>
        <v>18.64</v>
      </c>
      <c r="J19" s="14"/>
      <c r="K19" s="103">
        <f t="shared" si="2"/>
        <v>37.28</v>
      </c>
      <c r="L19" s="57"/>
      <c r="M19" s="57"/>
      <c r="N19" s="103">
        <f t="shared" si="3"/>
        <v>37.28</v>
      </c>
    </row>
    <row r="20" spans="1:14" x14ac:dyDescent="0.25">
      <c r="A20" s="122">
        <v>41153</v>
      </c>
      <c r="B20" s="104">
        <f t="shared" si="4"/>
        <v>41151</v>
      </c>
      <c r="C20" s="105">
        <f t="shared" si="5"/>
        <v>0</v>
      </c>
      <c r="D20" s="14"/>
      <c r="E20" s="103">
        <f t="shared" si="0"/>
        <v>0</v>
      </c>
      <c r="F20" s="105">
        <f t="shared" si="6"/>
        <v>0</v>
      </c>
      <c r="G20" s="14"/>
      <c r="H20" s="103">
        <f t="shared" si="1"/>
        <v>0</v>
      </c>
      <c r="I20" s="105">
        <f t="shared" si="7"/>
        <v>18.64</v>
      </c>
      <c r="J20" s="14">
        <v>40.39</v>
      </c>
      <c r="K20" s="103">
        <f t="shared" si="2"/>
        <v>15.530000000000001</v>
      </c>
      <c r="L20" s="57"/>
      <c r="M20" s="57"/>
      <c r="N20" s="103">
        <f t="shared" si="3"/>
        <v>15.530000000000001</v>
      </c>
    </row>
    <row r="21" spans="1:14" x14ac:dyDescent="0.25">
      <c r="B21" s="104">
        <f t="shared" si="4"/>
        <v>41165</v>
      </c>
      <c r="C21" s="105">
        <f t="shared" si="5"/>
        <v>0</v>
      </c>
      <c r="D21" s="14"/>
      <c r="E21" s="103">
        <f t="shared" si="0"/>
        <v>0</v>
      </c>
      <c r="F21" s="105">
        <f t="shared" si="6"/>
        <v>0</v>
      </c>
      <c r="G21" s="14"/>
      <c r="H21" s="103">
        <f t="shared" si="1"/>
        <v>0</v>
      </c>
      <c r="I21" s="105">
        <f t="shared" si="7"/>
        <v>18.64</v>
      </c>
      <c r="J21" s="14"/>
      <c r="K21" s="103">
        <f t="shared" si="2"/>
        <v>34.17</v>
      </c>
      <c r="L21" s="57"/>
      <c r="M21" s="57"/>
      <c r="N21" s="103">
        <f t="shared" si="3"/>
        <v>34.17</v>
      </c>
    </row>
    <row r="22" spans="1:14" x14ac:dyDescent="0.25">
      <c r="A22" s="122">
        <v>41183</v>
      </c>
      <c r="B22" s="104">
        <f t="shared" si="4"/>
        <v>41179</v>
      </c>
      <c r="C22" s="105">
        <f t="shared" si="5"/>
        <v>0</v>
      </c>
      <c r="D22" s="14"/>
      <c r="E22" s="103">
        <f t="shared" si="0"/>
        <v>0</v>
      </c>
      <c r="F22" s="105">
        <f t="shared" si="6"/>
        <v>0</v>
      </c>
      <c r="G22" s="14"/>
      <c r="H22" s="103">
        <f t="shared" si="1"/>
        <v>0</v>
      </c>
      <c r="I22" s="105">
        <f t="shared" si="7"/>
        <v>18.64</v>
      </c>
      <c r="J22" s="14">
        <v>40.39</v>
      </c>
      <c r="K22" s="103">
        <f t="shared" si="2"/>
        <v>12.420000000000002</v>
      </c>
      <c r="L22" s="57"/>
      <c r="M22" s="57"/>
      <c r="N22" s="103">
        <f t="shared" si="3"/>
        <v>12.420000000000002</v>
      </c>
    </row>
    <row r="23" spans="1:14" x14ac:dyDescent="0.25">
      <c r="B23" s="104">
        <f t="shared" si="4"/>
        <v>41193</v>
      </c>
      <c r="C23" s="105">
        <f t="shared" si="5"/>
        <v>0</v>
      </c>
      <c r="D23" s="14"/>
      <c r="E23" s="103">
        <f t="shared" si="0"/>
        <v>0</v>
      </c>
      <c r="F23" s="105">
        <f t="shared" si="6"/>
        <v>0</v>
      </c>
      <c r="G23" s="14"/>
      <c r="H23" s="103">
        <f t="shared" si="1"/>
        <v>0</v>
      </c>
      <c r="I23" s="105">
        <f t="shared" si="7"/>
        <v>18.64</v>
      </c>
      <c r="J23" s="14"/>
      <c r="K23" s="103">
        <f t="shared" si="2"/>
        <v>31.060000000000002</v>
      </c>
      <c r="L23" s="57"/>
      <c r="M23" s="57"/>
      <c r="N23" s="103">
        <f t="shared" si="3"/>
        <v>31.060000000000002</v>
      </c>
    </row>
    <row r="24" spans="1:14" x14ac:dyDescent="0.25">
      <c r="A24" s="122">
        <v>41214</v>
      </c>
      <c r="B24" s="104">
        <f t="shared" si="4"/>
        <v>41207</v>
      </c>
      <c r="C24" s="105">
        <f t="shared" si="5"/>
        <v>0</v>
      </c>
      <c r="D24" s="14"/>
      <c r="E24" s="103">
        <f t="shared" si="0"/>
        <v>0</v>
      </c>
      <c r="F24" s="105">
        <f t="shared" si="6"/>
        <v>0</v>
      </c>
      <c r="G24" s="14"/>
      <c r="H24" s="103">
        <f t="shared" si="1"/>
        <v>0</v>
      </c>
      <c r="I24" s="105">
        <f t="shared" si="7"/>
        <v>18.64</v>
      </c>
      <c r="J24" s="14">
        <v>40.39</v>
      </c>
      <c r="K24" s="103">
        <f t="shared" si="2"/>
        <v>9.3100000000000023</v>
      </c>
      <c r="L24" s="57"/>
      <c r="M24" s="57"/>
      <c r="N24" s="103">
        <f t="shared" si="3"/>
        <v>9.3100000000000023</v>
      </c>
    </row>
    <row r="25" spans="1:14" x14ac:dyDescent="0.25">
      <c r="B25" s="104">
        <f t="shared" si="4"/>
        <v>41221</v>
      </c>
      <c r="C25" s="105">
        <f t="shared" si="5"/>
        <v>0</v>
      </c>
      <c r="D25" s="14"/>
      <c r="E25" s="103">
        <f t="shared" si="0"/>
        <v>0</v>
      </c>
      <c r="F25" s="105">
        <f t="shared" si="6"/>
        <v>0</v>
      </c>
      <c r="G25" s="14"/>
      <c r="H25" s="103">
        <f t="shared" si="1"/>
        <v>0</v>
      </c>
      <c r="I25" s="105">
        <f t="shared" si="7"/>
        <v>18.64</v>
      </c>
      <c r="J25" s="14"/>
      <c r="K25" s="103">
        <f t="shared" si="2"/>
        <v>27.950000000000003</v>
      </c>
      <c r="L25" s="57"/>
      <c r="M25" s="57"/>
      <c r="N25" s="103">
        <f t="shared" si="3"/>
        <v>27.950000000000003</v>
      </c>
    </row>
    <row r="26" spans="1:14" x14ac:dyDescent="0.25">
      <c r="A26" s="122">
        <v>41244</v>
      </c>
      <c r="B26" s="104">
        <f t="shared" si="4"/>
        <v>41235</v>
      </c>
      <c r="C26" s="105">
        <f t="shared" si="5"/>
        <v>0</v>
      </c>
      <c r="D26" s="14"/>
      <c r="E26" s="103">
        <f t="shared" si="0"/>
        <v>0</v>
      </c>
      <c r="F26" s="105">
        <f t="shared" si="6"/>
        <v>0</v>
      </c>
      <c r="G26" s="14"/>
      <c r="H26" s="103">
        <f t="shared" si="1"/>
        <v>0</v>
      </c>
      <c r="I26" s="105">
        <f t="shared" si="7"/>
        <v>18.64</v>
      </c>
      <c r="J26" s="14">
        <v>40.39</v>
      </c>
      <c r="K26" s="103">
        <f t="shared" si="2"/>
        <v>6.2000000000000028</v>
      </c>
      <c r="L26" s="57"/>
      <c r="M26" s="57"/>
      <c r="N26" s="103">
        <f t="shared" si="3"/>
        <v>6.2000000000000028</v>
      </c>
    </row>
    <row r="27" spans="1:14" x14ac:dyDescent="0.25">
      <c r="B27" s="104">
        <f t="shared" si="4"/>
        <v>41249</v>
      </c>
      <c r="C27" s="105">
        <f t="shared" si="5"/>
        <v>0</v>
      </c>
      <c r="D27" s="14"/>
      <c r="E27" s="103">
        <f t="shared" si="0"/>
        <v>0</v>
      </c>
      <c r="F27" s="105">
        <f t="shared" si="6"/>
        <v>0</v>
      </c>
      <c r="G27" s="14"/>
      <c r="H27" s="103">
        <f t="shared" si="1"/>
        <v>0</v>
      </c>
      <c r="I27" s="105">
        <f t="shared" si="7"/>
        <v>18.64</v>
      </c>
      <c r="J27" s="14"/>
      <c r="K27" s="103">
        <f t="shared" si="2"/>
        <v>24.840000000000003</v>
      </c>
      <c r="L27" s="57"/>
      <c r="M27" s="57"/>
      <c r="N27" s="103">
        <f t="shared" si="3"/>
        <v>24.840000000000003</v>
      </c>
    </row>
    <row r="28" spans="1:14" x14ac:dyDescent="0.25">
      <c r="A28" s="122">
        <v>41275</v>
      </c>
      <c r="B28" s="104">
        <f t="shared" si="4"/>
        <v>41263</v>
      </c>
      <c r="C28" s="105">
        <f t="shared" si="5"/>
        <v>0</v>
      </c>
      <c r="D28" s="14"/>
      <c r="E28" s="103">
        <f t="shared" si="0"/>
        <v>0</v>
      </c>
      <c r="F28" s="105">
        <f t="shared" si="6"/>
        <v>0</v>
      </c>
      <c r="G28" s="14"/>
      <c r="H28" s="103">
        <f t="shared" si="1"/>
        <v>0</v>
      </c>
      <c r="I28" s="105">
        <f t="shared" si="7"/>
        <v>18.64</v>
      </c>
      <c r="J28" s="14">
        <v>40.39</v>
      </c>
      <c r="K28" s="103">
        <f t="shared" si="2"/>
        <v>3.0900000000000034</v>
      </c>
      <c r="L28" s="57"/>
      <c r="M28" s="57"/>
      <c r="N28" s="103">
        <f t="shared" si="3"/>
        <v>3.0900000000000034</v>
      </c>
    </row>
    <row r="29" spans="1:14" x14ac:dyDescent="0.25">
      <c r="B29" s="104">
        <f t="shared" si="4"/>
        <v>41277</v>
      </c>
      <c r="C29" s="105">
        <f t="shared" si="5"/>
        <v>0</v>
      </c>
      <c r="D29" s="95"/>
      <c r="E29" s="103">
        <f t="shared" si="0"/>
        <v>0</v>
      </c>
      <c r="F29" s="105">
        <f t="shared" si="6"/>
        <v>0</v>
      </c>
      <c r="G29" s="14"/>
      <c r="H29" s="103">
        <f t="shared" si="1"/>
        <v>0</v>
      </c>
      <c r="I29" s="105">
        <f t="shared" si="7"/>
        <v>18.64</v>
      </c>
      <c r="J29" s="14"/>
      <c r="K29" s="103">
        <f t="shared" si="2"/>
        <v>21.730000000000004</v>
      </c>
      <c r="L29" s="57"/>
      <c r="M29" s="57"/>
      <c r="N29" s="103">
        <f t="shared" si="3"/>
        <v>21.730000000000004</v>
      </c>
    </row>
    <row r="30" spans="1:14" x14ac:dyDescent="0.25">
      <c r="B30" s="104">
        <f t="shared" si="4"/>
        <v>41291</v>
      </c>
      <c r="C30" s="105">
        <f t="shared" si="5"/>
        <v>0</v>
      </c>
      <c r="D30" s="14"/>
      <c r="E30" s="103">
        <f t="shared" si="0"/>
        <v>0</v>
      </c>
      <c r="F30" s="105">
        <f t="shared" si="6"/>
        <v>0</v>
      </c>
      <c r="G30" s="14"/>
      <c r="H30" s="103">
        <f t="shared" si="1"/>
        <v>0</v>
      </c>
      <c r="I30" s="105">
        <f t="shared" si="7"/>
        <v>18.64</v>
      </c>
      <c r="J30" s="14"/>
      <c r="K30" s="103">
        <f t="shared" si="2"/>
        <v>40.370000000000005</v>
      </c>
      <c r="L30" s="57"/>
      <c r="M30" s="57"/>
      <c r="N30" s="103">
        <f t="shared" si="3"/>
        <v>40.370000000000005</v>
      </c>
    </row>
    <row r="31" spans="1:14" x14ac:dyDescent="0.25">
      <c r="A31" s="122">
        <v>41306</v>
      </c>
      <c r="B31" s="104">
        <f t="shared" si="4"/>
        <v>41305</v>
      </c>
      <c r="C31" s="105">
        <f t="shared" si="5"/>
        <v>0</v>
      </c>
      <c r="D31" s="14"/>
      <c r="E31" s="103">
        <f t="shared" si="0"/>
        <v>0</v>
      </c>
      <c r="F31" s="105">
        <f t="shared" si="6"/>
        <v>0</v>
      </c>
      <c r="G31" s="14"/>
      <c r="H31" s="103">
        <f t="shared" si="1"/>
        <v>0</v>
      </c>
      <c r="I31" s="105">
        <f t="shared" si="7"/>
        <v>18.64</v>
      </c>
      <c r="J31" s="14">
        <v>40.39</v>
      </c>
      <c r="K31" s="103">
        <f t="shared" si="2"/>
        <v>18.620000000000005</v>
      </c>
      <c r="L31" s="57"/>
      <c r="M31" s="57"/>
      <c r="N31" s="103">
        <f t="shared" si="3"/>
        <v>18.620000000000005</v>
      </c>
    </row>
    <row r="32" spans="1:14" x14ac:dyDescent="0.25">
      <c r="B32" s="104">
        <f t="shared" si="4"/>
        <v>41319</v>
      </c>
      <c r="C32" s="105">
        <f t="shared" si="5"/>
        <v>0</v>
      </c>
      <c r="D32" s="14"/>
      <c r="E32" s="103">
        <f t="shared" si="0"/>
        <v>0</v>
      </c>
      <c r="F32" s="105">
        <f t="shared" si="6"/>
        <v>0</v>
      </c>
      <c r="G32" s="14"/>
      <c r="H32" s="103">
        <f t="shared" si="1"/>
        <v>0</v>
      </c>
      <c r="I32" s="105">
        <f t="shared" si="7"/>
        <v>18.64</v>
      </c>
      <c r="J32" s="14"/>
      <c r="K32" s="103">
        <f t="shared" si="2"/>
        <v>37.260000000000005</v>
      </c>
      <c r="L32" s="57"/>
      <c r="M32" s="57"/>
      <c r="N32" s="103">
        <f t="shared" si="3"/>
        <v>37.260000000000005</v>
      </c>
    </row>
    <row r="33" spans="1:14" x14ac:dyDescent="0.25">
      <c r="A33" s="122">
        <v>41334</v>
      </c>
      <c r="B33" s="104">
        <f t="shared" si="4"/>
        <v>41333</v>
      </c>
      <c r="C33" s="105">
        <f t="shared" si="5"/>
        <v>0</v>
      </c>
      <c r="D33" s="14"/>
      <c r="E33" s="107">
        <f t="shared" si="0"/>
        <v>0</v>
      </c>
      <c r="F33" s="106">
        <f t="shared" si="6"/>
        <v>0</v>
      </c>
      <c r="G33" s="14"/>
      <c r="H33" s="107">
        <f t="shared" si="1"/>
        <v>0</v>
      </c>
      <c r="I33" s="106">
        <f t="shared" si="7"/>
        <v>18.64</v>
      </c>
      <c r="J33" s="14">
        <v>40.39</v>
      </c>
      <c r="K33" s="107">
        <f t="shared" si="2"/>
        <v>15.510000000000005</v>
      </c>
      <c r="L33" s="108"/>
      <c r="M33" s="108"/>
      <c r="N33" s="107">
        <f t="shared" si="3"/>
        <v>15.510000000000005</v>
      </c>
    </row>
    <row r="34" spans="1:14" x14ac:dyDescent="0.25">
      <c r="C34" s="57"/>
      <c r="D34" s="57"/>
      <c r="E34" s="57"/>
      <c r="F34" s="57"/>
      <c r="G34" s="57"/>
      <c r="H34" s="57"/>
      <c r="I34" s="57"/>
      <c r="J34" s="57"/>
      <c r="K34" s="57"/>
      <c r="L34" s="57"/>
      <c r="M34" s="57"/>
      <c r="N34" s="57"/>
    </row>
    <row r="35" spans="1:14" ht="13.5" thickBot="1" x14ac:dyDescent="0.3">
      <c r="B35" s="29" t="s">
        <v>20</v>
      </c>
      <c r="C35" s="61">
        <f>SUM(C8:C33)</f>
        <v>0</v>
      </c>
      <c r="D35" s="61">
        <f>SUM(D8:D33)</f>
        <v>0</v>
      </c>
      <c r="E35" s="57"/>
      <c r="F35" s="61">
        <f>SUM(F8:F33)</f>
        <v>0</v>
      </c>
      <c r="G35" s="61">
        <f>SUM(G8:G33)</f>
        <v>0</v>
      </c>
      <c r="H35" s="57"/>
      <c r="I35" s="61">
        <f>SUM(I8:I33)</f>
        <v>484.63999999999976</v>
      </c>
      <c r="J35" s="61">
        <f>SUM(J8:J33)</f>
        <v>484.67999999999989</v>
      </c>
      <c r="K35" s="57"/>
      <c r="L35" s="57"/>
      <c r="M35" s="57"/>
      <c r="N35" s="57"/>
    </row>
    <row r="36" spans="1:14" ht="13.5" thickTop="1" x14ac:dyDescent="0.25">
      <c r="C36" s="57"/>
      <c r="D36" s="57"/>
      <c r="E36" s="57"/>
      <c r="F36" s="57"/>
      <c r="G36" s="57"/>
      <c r="H36" s="57"/>
      <c r="I36" s="57"/>
      <c r="J36" s="57"/>
      <c r="K36" s="57"/>
      <c r="L36" s="57"/>
      <c r="M36" s="57"/>
      <c r="N36" s="57"/>
    </row>
    <row r="37" spans="1:14" x14ac:dyDescent="0.25">
      <c r="C37" s="57" t="s">
        <v>21</v>
      </c>
      <c r="D37" s="57"/>
      <c r="E37" s="53">
        <f>MINA(E8:E33)</f>
        <v>0</v>
      </c>
      <c r="F37" s="57" t="s">
        <v>21</v>
      </c>
      <c r="G37" s="57"/>
      <c r="H37" s="53">
        <f>MINA(H8:H33)</f>
        <v>0</v>
      </c>
      <c r="I37" s="57" t="s">
        <v>21</v>
      </c>
      <c r="J37" s="57"/>
      <c r="K37" s="53">
        <f>MINA(K8:K33)</f>
        <v>0</v>
      </c>
      <c r="L37" s="57" t="s">
        <v>21</v>
      </c>
      <c r="M37" s="57"/>
      <c r="N37" s="53">
        <f>MINA(N8:N33)</f>
        <v>0</v>
      </c>
    </row>
    <row r="38" spans="1:14" x14ac:dyDescent="0.25">
      <c r="C38" s="57" t="s">
        <v>22</v>
      </c>
      <c r="D38" s="57"/>
      <c r="E38" s="53">
        <f>D35/6</f>
        <v>0</v>
      </c>
      <c r="F38" s="57" t="s">
        <v>22</v>
      </c>
      <c r="G38" s="57"/>
      <c r="H38" s="53">
        <f>G35/6</f>
        <v>0</v>
      </c>
      <c r="I38" s="57" t="s">
        <v>22</v>
      </c>
      <c r="J38" s="57"/>
      <c r="K38" s="53">
        <v>0</v>
      </c>
      <c r="L38" s="57" t="s">
        <v>22</v>
      </c>
      <c r="M38" s="57"/>
      <c r="N38" s="53">
        <f>E38+H38+K38</f>
        <v>0</v>
      </c>
    </row>
  </sheetData>
  <mergeCells count="1">
    <mergeCell ref="A1:A3"/>
  </mergeCells>
  <printOptions horizontalCentered="1"/>
  <pageMargins left="0.75" right="0.75" top="1" bottom="0.75" header="0.25" footer="0.25"/>
  <pageSetup scale="56"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29:E29"/>
  <sheetViews>
    <sheetView zoomScale="70" zoomScaleNormal="70" zoomScaleSheetLayoutView="100" workbookViewId="0">
      <selection activeCell="G6" sqref="G6:T6"/>
    </sheetView>
  </sheetViews>
  <sheetFormatPr defaultRowHeight="18" x14ac:dyDescent="0.25"/>
  <sheetData>
    <row r="29" spans="3:5" x14ac:dyDescent="0.25">
      <c r="C29" s="94"/>
      <c r="D29" s="94"/>
      <c r="E29" s="94"/>
    </row>
  </sheetData>
  <pageMargins left="0.75" right="0.75" top="1" bottom="0.75" header="0.25" footer="0.25"/>
  <pageSetup orientation="portrait" verticalDpi="0"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5:A23"/>
  <sheetViews>
    <sheetView workbookViewId="0"/>
  </sheetViews>
  <sheetFormatPr defaultRowHeight="18" x14ac:dyDescent="0.25"/>
  <cols>
    <col min="1" max="1" width="6.36328125" style="25" bestFit="1" customWidth="1"/>
  </cols>
  <sheetData>
    <row r="5" spans="1:1" x14ac:dyDescent="0.25">
      <c r="A5" s="25" t="s">
        <v>1</v>
      </c>
    </row>
    <row r="6" spans="1:1" x14ac:dyDescent="0.25">
      <c r="A6" s="25" t="s">
        <v>2</v>
      </c>
    </row>
    <row r="9" spans="1:1" x14ac:dyDescent="0.25">
      <c r="A9" s="25" t="s">
        <v>0</v>
      </c>
    </row>
    <row r="10" spans="1:1" x14ac:dyDescent="0.25">
      <c r="A10" s="25" t="s">
        <v>5</v>
      </c>
    </row>
    <row r="11" spans="1:1" x14ac:dyDescent="0.25">
      <c r="A11" s="25" t="s">
        <v>3</v>
      </c>
    </row>
    <row r="12" spans="1:1" x14ac:dyDescent="0.25">
      <c r="A12" s="25" t="s">
        <v>4</v>
      </c>
    </row>
    <row r="16" spans="1:1" x14ac:dyDescent="0.25">
      <c r="A16" s="25" t="s">
        <v>6</v>
      </c>
    </row>
    <row r="17" spans="1:1" x14ac:dyDescent="0.25">
      <c r="A17" s="25" t="s">
        <v>7</v>
      </c>
    </row>
    <row r="18" spans="1:1" x14ac:dyDescent="0.25">
      <c r="A18" s="25" t="s">
        <v>5</v>
      </c>
    </row>
    <row r="19" spans="1:1" x14ac:dyDescent="0.25">
      <c r="A19" s="25" t="s">
        <v>3</v>
      </c>
    </row>
    <row r="20" spans="1:1" x14ac:dyDescent="0.25">
      <c r="A20" s="25" t="s">
        <v>4</v>
      </c>
    </row>
    <row r="22" spans="1:1" x14ac:dyDescent="0.25">
      <c r="A22" s="25" t="s">
        <v>25</v>
      </c>
    </row>
    <row r="23" spans="1:1" x14ac:dyDescent="0.25">
      <c r="A23" s="25" t="s">
        <v>26</v>
      </c>
    </row>
  </sheetData>
  <phoneticPr fontId="6" type="noConversion"/>
  <pageMargins left="0.5" right="0.5" top="1" bottom="0.5" header="0.25" footer="0.25"/>
  <pageSetup orientation="portrait" r:id="rId1"/>
  <headerFooter alignWithMargins="0">
    <oddHeader xml:space="preserve">&amp;LDRAFT
&amp;"Arial,Italic"&amp;12subject to review&amp;C&amp;"Times New Roman,Regular"&amp;12BANK NAME
Escrow Accounts
REVIEW DATE &amp;R&amp;"Times New Roman,Regular"&amp;8&amp;A
Initials
Date Completed
Reviewed by:  </oddHeader>
    <oddFooter>&amp;C&amp;"Times New Roman,Regular"&amp;12Page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0"/>
  <sheetViews>
    <sheetView topLeftCell="A7" zoomScaleNormal="100" zoomScaleSheetLayoutView="100" workbookViewId="0">
      <selection activeCell="A26" sqref="A26:A27"/>
    </sheetView>
  </sheetViews>
  <sheetFormatPr defaultRowHeight="12.75" x14ac:dyDescent="0.25"/>
  <cols>
    <col min="1" max="1" width="12.54296875" style="116" customWidth="1"/>
    <col min="2" max="2" width="7" style="116" customWidth="1"/>
    <col min="3" max="4" width="7.6328125" style="116" customWidth="1"/>
    <col min="5" max="5" width="6.1796875" style="116" customWidth="1"/>
    <col min="6" max="7" width="7.6328125" style="116" customWidth="1"/>
    <col min="8" max="8" width="5.90625" style="116" customWidth="1"/>
    <col min="9" max="9" width="6.1796875" style="116" customWidth="1"/>
    <col min="10" max="10" width="6.36328125" style="116" customWidth="1"/>
    <col min="11" max="13" width="7.6328125" style="116" customWidth="1"/>
    <col min="14" max="14" width="7.08984375" style="116" hidden="1" customWidth="1"/>
    <col min="15" max="15" width="7.6328125" style="116" hidden="1" customWidth="1"/>
    <col min="16" max="16" width="6.54296875" style="116" hidden="1" customWidth="1"/>
    <col min="17" max="17" width="7.6328125" style="116" hidden="1" customWidth="1"/>
    <col min="18" max="18" width="6.36328125" style="116" hidden="1" customWidth="1"/>
    <col min="19" max="19" width="7.6328125" style="116" hidden="1" customWidth="1"/>
    <col min="20" max="255" width="9.26953125" style="116"/>
    <col min="256" max="256" width="3" style="116" customWidth="1"/>
    <col min="257" max="257" width="9.1796875" style="116" customWidth="1"/>
    <col min="258" max="258" width="7" style="116" customWidth="1"/>
    <col min="259" max="260" width="7.6328125" style="116" customWidth="1"/>
    <col min="261" max="261" width="6.1796875" style="116" customWidth="1"/>
    <col min="262" max="263" width="7.6328125" style="116" customWidth="1"/>
    <col min="264" max="264" width="5.90625" style="116" customWidth="1"/>
    <col min="265" max="265" width="6.1796875" style="116" customWidth="1"/>
    <col min="266" max="266" width="6.36328125" style="116" customWidth="1"/>
    <col min="267" max="269" width="7.6328125" style="116" customWidth="1"/>
    <col min="270" max="270" width="7.08984375" style="116" customWidth="1"/>
    <col min="271" max="271" width="7.6328125" style="116" customWidth="1"/>
    <col min="272" max="272" width="6.54296875" style="116" customWidth="1"/>
    <col min="273" max="273" width="7.6328125" style="116" customWidth="1"/>
    <col min="274" max="274" width="6.36328125" style="116" customWidth="1"/>
    <col min="275" max="275" width="7.6328125" style="116" customWidth="1"/>
    <col min="276" max="511" width="9.26953125" style="116"/>
    <col min="512" max="512" width="3" style="116" customWidth="1"/>
    <col min="513" max="513" width="9.1796875" style="116" customWidth="1"/>
    <col min="514" max="514" width="7" style="116" customWidth="1"/>
    <col min="515" max="516" width="7.6328125" style="116" customWidth="1"/>
    <col min="517" max="517" width="6.1796875" style="116" customWidth="1"/>
    <col min="518" max="519" width="7.6328125" style="116" customWidth="1"/>
    <col min="520" max="520" width="5.90625" style="116" customWidth="1"/>
    <col min="521" max="521" width="6.1796875" style="116" customWidth="1"/>
    <col min="522" max="522" width="6.36328125" style="116" customWidth="1"/>
    <col min="523" max="525" width="7.6328125" style="116" customWidth="1"/>
    <col min="526" max="526" width="7.08984375" style="116" customWidth="1"/>
    <col min="527" max="527" width="7.6328125" style="116" customWidth="1"/>
    <col min="528" max="528" width="6.54296875" style="116" customWidth="1"/>
    <col min="529" max="529" width="7.6328125" style="116" customWidth="1"/>
    <col min="530" max="530" width="6.36328125" style="116" customWidth="1"/>
    <col min="531" max="531" width="7.6328125" style="116" customWidth="1"/>
    <col min="532" max="767" width="9.26953125" style="116"/>
    <col min="768" max="768" width="3" style="116" customWidth="1"/>
    <col min="769" max="769" width="9.1796875" style="116" customWidth="1"/>
    <col min="770" max="770" width="7" style="116" customWidth="1"/>
    <col min="771" max="772" width="7.6328125" style="116" customWidth="1"/>
    <col min="773" max="773" width="6.1796875" style="116" customWidth="1"/>
    <col min="774" max="775" width="7.6328125" style="116" customWidth="1"/>
    <col min="776" max="776" width="5.90625" style="116" customWidth="1"/>
    <col min="777" max="777" width="6.1796875" style="116" customWidth="1"/>
    <col min="778" max="778" width="6.36328125" style="116" customWidth="1"/>
    <col min="779" max="781" width="7.6328125" style="116" customWidth="1"/>
    <col min="782" max="782" width="7.08984375" style="116" customWidth="1"/>
    <col min="783" max="783" width="7.6328125" style="116" customWidth="1"/>
    <col min="784" max="784" width="6.54296875" style="116" customWidth="1"/>
    <col min="785" max="785" width="7.6328125" style="116" customWidth="1"/>
    <col min="786" max="786" width="6.36328125" style="116" customWidth="1"/>
    <col min="787" max="787" width="7.6328125" style="116" customWidth="1"/>
    <col min="788" max="1023" width="9.26953125" style="116"/>
    <col min="1024" max="1024" width="3" style="116" customWidth="1"/>
    <col min="1025" max="1025" width="9.1796875" style="116" customWidth="1"/>
    <col min="1026" max="1026" width="7" style="116" customWidth="1"/>
    <col min="1027" max="1028" width="7.6328125" style="116" customWidth="1"/>
    <col min="1029" max="1029" width="6.1796875" style="116" customWidth="1"/>
    <col min="1030" max="1031" width="7.6328125" style="116" customWidth="1"/>
    <col min="1032" max="1032" width="5.90625" style="116" customWidth="1"/>
    <col min="1033" max="1033" width="6.1796875" style="116" customWidth="1"/>
    <col min="1034" max="1034" width="6.36328125" style="116" customWidth="1"/>
    <col min="1035" max="1037" width="7.6328125" style="116" customWidth="1"/>
    <col min="1038" max="1038" width="7.08984375" style="116" customWidth="1"/>
    <col min="1039" max="1039" width="7.6328125" style="116" customWidth="1"/>
    <col min="1040" max="1040" width="6.54296875" style="116" customWidth="1"/>
    <col min="1041" max="1041" width="7.6328125" style="116" customWidth="1"/>
    <col min="1042" max="1042" width="6.36328125" style="116" customWidth="1"/>
    <col min="1043" max="1043" width="7.6328125" style="116" customWidth="1"/>
    <col min="1044" max="1279" width="9.26953125" style="116"/>
    <col min="1280" max="1280" width="3" style="116" customWidth="1"/>
    <col min="1281" max="1281" width="9.1796875" style="116" customWidth="1"/>
    <col min="1282" max="1282" width="7" style="116" customWidth="1"/>
    <col min="1283" max="1284" width="7.6328125" style="116" customWidth="1"/>
    <col min="1285" max="1285" width="6.1796875" style="116" customWidth="1"/>
    <col min="1286" max="1287" width="7.6328125" style="116" customWidth="1"/>
    <col min="1288" max="1288" width="5.90625" style="116" customWidth="1"/>
    <col min="1289" max="1289" width="6.1796875" style="116" customWidth="1"/>
    <col min="1290" max="1290" width="6.36328125" style="116" customWidth="1"/>
    <col min="1291" max="1293" width="7.6328125" style="116" customWidth="1"/>
    <col min="1294" max="1294" width="7.08984375" style="116" customWidth="1"/>
    <col min="1295" max="1295" width="7.6328125" style="116" customWidth="1"/>
    <col min="1296" max="1296" width="6.54296875" style="116" customWidth="1"/>
    <col min="1297" max="1297" width="7.6328125" style="116" customWidth="1"/>
    <col min="1298" max="1298" width="6.36328125" style="116" customWidth="1"/>
    <col min="1299" max="1299" width="7.6328125" style="116" customWidth="1"/>
    <col min="1300" max="1535" width="9.26953125" style="116"/>
    <col min="1536" max="1536" width="3" style="116" customWidth="1"/>
    <col min="1537" max="1537" width="9.1796875" style="116" customWidth="1"/>
    <col min="1538" max="1538" width="7" style="116" customWidth="1"/>
    <col min="1539" max="1540" width="7.6328125" style="116" customWidth="1"/>
    <col min="1541" max="1541" width="6.1796875" style="116" customWidth="1"/>
    <col min="1542" max="1543" width="7.6328125" style="116" customWidth="1"/>
    <col min="1544" max="1544" width="5.90625" style="116" customWidth="1"/>
    <col min="1545" max="1545" width="6.1796875" style="116" customWidth="1"/>
    <col min="1546" max="1546" width="6.36328125" style="116" customWidth="1"/>
    <col min="1547" max="1549" width="7.6328125" style="116" customWidth="1"/>
    <col min="1550" max="1550" width="7.08984375" style="116" customWidth="1"/>
    <col min="1551" max="1551" width="7.6328125" style="116" customWidth="1"/>
    <col min="1552" max="1552" width="6.54296875" style="116" customWidth="1"/>
    <col min="1553" max="1553" width="7.6328125" style="116" customWidth="1"/>
    <col min="1554" max="1554" width="6.36328125" style="116" customWidth="1"/>
    <col min="1555" max="1555" width="7.6328125" style="116" customWidth="1"/>
    <col min="1556" max="1791" width="9.26953125" style="116"/>
    <col min="1792" max="1792" width="3" style="116" customWidth="1"/>
    <col min="1793" max="1793" width="9.1796875" style="116" customWidth="1"/>
    <col min="1794" max="1794" width="7" style="116" customWidth="1"/>
    <col min="1795" max="1796" width="7.6328125" style="116" customWidth="1"/>
    <col min="1797" max="1797" width="6.1796875" style="116" customWidth="1"/>
    <col min="1798" max="1799" width="7.6328125" style="116" customWidth="1"/>
    <col min="1800" max="1800" width="5.90625" style="116" customWidth="1"/>
    <col min="1801" max="1801" width="6.1796875" style="116" customWidth="1"/>
    <col min="1802" max="1802" width="6.36328125" style="116" customWidth="1"/>
    <col min="1803" max="1805" width="7.6328125" style="116" customWidth="1"/>
    <col min="1806" max="1806" width="7.08984375" style="116" customWidth="1"/>
    <col min="1807" max="1807" width="7.6328125" style="116" customWidth="1"/>
    <col min="1808" max="1808" width="6.54296875" style="116" customWidth="1"/>
    <col min="1809" max="1809" width="7.6328125" style="116" customWidth="1"/>
    <col min="1810" max="1810" width="6.36328125" style="116" customWidth="1"/>
    <col min="1811" max="1811" width="7.6328125" style="116" customWidth="1"/>
    <col min="1812" max="2047" width="9.26953125" style="116"/>
    <col min="2048" max="2048" width="3" style="116" customWidth="1"/>
    <col min="2049" max="2049" width="9.1796875" style="116" customWidth="1"/>
    <col min="2050" max="2050" width="7" style="116" customWidth="1"/>
    <col min="2051" max="2052" width="7.6328125" style="116" customWidth="1"/>
    <col min="2053" max="2053" width="6.1796875" style="116" customWidth="1"/>
    <col min="2054" max="2055" width="7.6328125" style="116" customWidth="1"/>
    <col min="2056" max="2056" width="5.90625" style="116" customWidth="1"/>
    <col min="2057" max="2057" width="6.1796875" style="116" customWidth="1"/>
    <col min="2058" max="2058" width="6.36328125" style="116" customWidth="1"/>
    <col min="2059" max="2061" width="7.6328125" style="116" customWidth="1"/>
    <col min="2062" max="2062" width="7.08984375" style="116" customWidth="1"/>
    <col min="2063" max="2063" width="7.6328125" style="116" customWidth="1"/>
    <col min="2064" max="2064" width="6.54296875" style="116" customWidth="1"/>
    <col min="2065" max="2065" width="7.6328125" style="116" customWidth="1"/>
    <col min="2066" max="2066" width="6.36328125" style="116" customWidth="1"/>
    <col min="2067" max="2067" width="7.6328125" style="116" customWidth="1"/>
    <col min="2068" max="2303" width="9.26953125" style="116"/>
    <col min="2304" max="2304" width="3" style="116" customWidth="1"/>
    <col min="2305" max="2305" width="9.1796875" style="116" customWidth="1"/>
    <col min="2306" max="2306" width="7" style="116" customWidth="1"/>
    <col min="2307" max="2308" width="7.6328125" style="116" customWidth="1"/>
    <col min="2309" max="2309" width="6.1796875" style="116" customWidth="1"/>
    <col min="2310" max="2311" width="7.6328125" style="116" customWidth="1"/>
    <col min="2312" max="2312" width="5.90625" style="116" customWidth="1"/>
    <col min="2313" max="2313" width="6.1796875" style="116" customWidth="1"/>
    <col min="2314" max="2314" width="6.36328125" style="116" customWidth="1"/>
    <col min="2315" max="2317" width="7.6328125" style="116" customWidth="1"/>
    <col min="2318" max="2318" width="7.08984375" style="116" customWidth="1"/>
    <col min="2319" max="2319" width="7.6328125" style="116" customWidth="1"/>
    <col min="2320" max="2320" width="6.54296875" style="116" customWidth="1"/>
    <col min="2321" max="2321" width="7.6328125" style="116" customWidth="1"/>
    <col min="2322" max="2322" width="6.36328125" style="116" customWidth="1"/>
    <col min="2323" max="2323" width="7.6328125" style="116" customWidth="1"/>
    <col min="2324" max="2559" width="9.26953125" style="116"/>
    <col min="2560" max="2560" width="3" style="116" customWidth="1"/>
    <col min="2561" max="2561" width="9.1796875" style="116" customWidth="1"/>
    <col min="2562" max="2562" width="7" style="116" customWidth="1"/>
    <col min="2563" max="2564" width="7.6328125" style="116" customWidth="1"/>
    <col min="2565" max="2565" width="6.1796875" style="116" customWidth="1"/>
    <col min="2566" max="2567" width="7.6328125" style="116" customWidth="1"/>
    <col min="2568" max="2568" width="5.90625" style="116" customWidth="1"/>
    <col min="2569" max="2569" width="6.1796875" style="116" customWidth="1"/>
    <col min="2570" max="2570" width="6.36328125" style="116" customWidth="1"/>
    <col min="2571" max="2573" width="7.6328125" style="116" customWidth="1"/>
    <col min="2574" max="2574" width="7.08984375" style="116" customWidth="1"/>
    <col min="2575" max="2575" width="7.6328125" style="116" customWidth="1"/>
    <col min="2576" max="2576" width="6.54296875" style="116" customWidth="1"/>
    <col min="2577" max="2577" width="7.6328125" style="116" customWidth="1"/>
    <col min="2578" max="2578" width="6.36328125" style="116" customWidth="1"/>
    <col min="2579" max="2579" width="7.6328125" style="116" customWidth="1"/>
    <col min="2580" max="2815" width="9.26953125" style="116"/>
    <col min="2816" max="2816" width="3" style="116" customWidth="1"/>
    <col min="2817" max="2817" width="9.1796875" style="116" customWidth="1"/>
    <col min="2818" max="2818" width="7" style="116" customWidth="1"/>
    <col min="2819" max="2820" width="7.6328125" style="116" customWidth="1"/>
    <col min="2821" max="2821" width="6.1796875" style="116" customWidth="1"/>
    <col min="2822" max="2823" width="7.6328125" style="116" customWidth="1"/>
    <col min="2824" max="2824" width="5.90625" style="116" customWidth="1"/>
    <col min="2825" max="2825" width="6.1796875" style="116" customWidth="1"/>
    <col min="2826" max="2826" width="6.36328125" style="116" customWidth="1"/>
    <col min="2827" max="2829" width="7.6328125" style="116" customWidth="1"/>
    <col min="2830" max="2830" width="7.08984375" style="116" customWidth="1"/>
    <col min="2831" max="2831" width="7.6328125" style="116" customWidth="1"/>
    <col min="2832" max="2832" width="6.54296875" style="116" customWidth="1"/>
    <col min="2833" max="2833" width="7.6328125" style="116" customWidth="1"/>
    <col min="2834" max="2834" width="6.36328125" style="116" customWidth="1"/>
    <col min="2835" max="2835" width="7.6328125" style="116" customWidth="1"/>
    <col min="2836" max="3071" width="9.26953125" style="116"/>
    <col min="3072" max="3072" width="3" style="116" customWidth="1"/>
    <col min="3073" max="3073" width="9.1796875" style="116" customWidth="1"/>
    <col min="3074" max="3074" width="7" style="116" customWidth="1"/>
    <col min="3075" max="3076" width="7.6328125" style="116" customWidth="1"/>
    <col min="3077" max="3077" width="6.1796875" style="116" customWidth="1"/>
    <col min="3078" max="3079" width="7.6328125" style="116" customWidth="1"/>
    <col min="3080" max="3080" width="5.90625" style="116" customWidth="1"/>
    <col min="3081" max="3081" width="6.1796875" style="116" customWidth="1"/>
    <col min="3082" max="3082" width="6.36328125" style="116" customWidth="1"/>
    <col min="3083" max="3085" width="7.6328125" style="116" customWidth="1"/>
    <col min="3086" max="3086" width="7.08984375" style="116" customWidth="1"/>
    <col min="3087" max="3087" width="7.6328125" style="116" customWidth="1"/>
    <col min="3088" max="3088" width="6.54296875" style="116" customWidth="1"/>
    <col min="3089" max="3089" width="7.6328125" style="116" customWidth="1"/>
    <col min="3090" max="3090" width="6.36328125" style="116" customWidth="1"/>
    <col min="3091" max="3091" width="7.6328125" style="116" customWidth="1"/>
    <col min="3092" max="3327" width="9.26953125" style="116"/>
    <col min="3328" max="3328" width="3" style="116" customWidth="1"/>
    <col min="3329" max="3329" width="9.1796875" style="116" customWidth="1"/>
    <col min="3330" max="3330" width="7" style="116" customWidth="1"/>
    <col min="3331" max="3332" width="7.6328125" style="116" customWidth="1"/>
    <col min="3333" max="3333" width="6.1796875" style="116" customWidth="1"/>
    <col min="3334" max="3335" width="7.6328125" style="116" customWidth="1"/>
    <col min="3336" max="3336" width="5.90625" style="116" customWidth="1"/>
    <col min="3337" max="3337" width="6.1796875" style="116" customWidth="1"/>
    <col min="3338" max="3338" width="6.36328125" style="116" customWidth="1"/>
    <col min="3339" max="3341" width="7.6328125" style="116" customWidth="1"/>
    <col min="3342" max="3342" width="7.08984375" style="116" customWidth="1"/>
    <col min="3343" max="3343" width="7.6328125" style="116" customWidth="1"/>
    <col min="3344" max="3344" width="6.54296875" style="116" customWidth="1"/>
    <col min="3345" max="3345" width="7.6328125" style="116" customWidth="1"/>
    <col min="3346" max="3346" width="6.36328125" style="116" customWidth="1"/>
    <col min="3347" max="3347" width="7.6328125" style="116" customWidth="1"/>
    <col min="3348" max="3583" width="9.26953125" style="116"/>
    <col min="3584" max="3584" width="3" style="116" customWidth="1"/>
    <col min="3585" max="3585" width="9.1796875" style="116" customWidth="1"/>
    <col min="3586" max="3586" width="7" style="116" customWidth="1"/>
    <col min="3587" max="3588" width="7.6328125" style="116" customWidth="1"/>
    <col min="3589" max="3589" width="6.1796875" style="116" customWidth="1"/>
    <col min="3590" max="3591" width="7.6328125" style="116" customWidth="1"/>
    <col min="3592" max="3592" width="5.90625" style="116" customWidth="1"/>
    <col min="3593" max="3593" width="6.1796875" style="116" customWidth="1"/>
    <col min="3594" max="3594" width="6.36328125" style="116" customWidth="1"/>
    <col min="3595" max="3597" width="7.6328125" style="116" customWidth="1"/>
    <col min="3598" max="3598" width="7.08984375" style="116" customWidth="1"/>
    <col min="3599" max="3599" width="7.6328125" style="116" customWidth="1"/>
    <col min="3600" max="3600" width="6.54296875" style="116" customWidth="1"/>
    <col min="3601" max="3601" width="7.6328125" style="116" customWidth="1"/>
    <col min="3602" max="3602" width="6.36328125" style="116" customWidth="1"/>
    <col min="3603" max="3603" width="7.6328125" style="116" customWidth="1"/>
    <col min="3604" max="3839" width="9.26953125" style="116"/>
    <col min="3840" max="3840" width="3" style="116" customWidth="1"/>
    <col min="3841" max="3841" width="9.1796875" style="116" customWidth="1"/>
    <col min="3842" max="3842" width="7" style="116" customWidth="1"/>
    <col min="3843" max="3844" width="7.6328125" style="116" customWidth="1"/>
    <col min="3845" max="3845" width="6.1796875" style="116" customWidth="1"/>
    <col min="3846" max="3847" width="7.6328125" style="116" customWidth="1"/>
    <col min="3848" max="3848" width="5.90625" style="116" customWidth="1"/>
    <col min="3849" max="3849" width="6.1796875" style="116" customWidth="1"/>
    <col min="3850" max="3850" width="6.36328125" style="116" customWidth="1"/>
    <col min="3851" max="3853" width="7.6328125" style="116" customWidth="1"/>
    <col min="3854" max="3854" width="7.08984375" style="116" customWidth="1"/>
    <col min="3855" max="3855" width="7.6328125" style="116" customWidth="1"/>
    <col min="3856" max="3856" width="6.54296875" style="116" customWidth="1"/>
    <col min="3857" max="3857" width="7.6328125" style="116" customWidth="1"/>
    <col min="3858" max="3858" width="6.36328125" style="116" customWidth="1"/>
    <col min="3859" max="3859" width="7.6328125" style="116" customWidth="1"/>
    <col min="3860" max="4095" width="9.26953125" style="116"/>
    <col min="4096" max="4096" width="3" style="116" customWidth="1"/>
    <col min="4097" max="4097" width="9.1796875" style="116" customWidth="1"/>
    <col min="4098" max="4098" width="7" style="116" customWidth="1"/>
    <col min="4099" max="4100" width="7.6328125" style="116" customWidth="1"/>
    <col min="4101" max="4101" width="6.1796875" style="116" customWidth="1"/>
    <col min="4102" max="4103" width="7.6328125" style="116" customWidth="1"/>
    <col min="4104" max="4104" width="5.90625" style="116" customWidth="1"/>
    <col min="4105" max="4105" width="6.1796875" style="116" customWidth="1"/>
    <col min="4106" max="4106" width="6.36328125" style="116" customWidth="1"/>
    <col min="4107" max="4109" width="7.6328125" style="116" customWidth="1"/>
    <col min="4110" max="4110" width="7.08984375" style="116" customWidth="1"/>
    <col min="4111" max="4111" width="7.6328125" style="116" customWidth="1"/>
    <col min="4112" max="4112" width="6.54296875" style="116" customWidth="1"/>
    <col min="4113" max="4113" width="7.6328125" style="116" customWidth="1"/>
    <col min="4114" max="4114" width="6.36328125" style="116" customWidth="1"/>
    <col min="4115" max="4115" width="7.6328125" style="116" customWidth="1"/>
    <col min="4116" max="4351" width="9.26953125" style="116"/>
    <col min="4352" max="4352" width="3" style="116" customWidth="1"/>
    <col min="4353" max="4353" width="9.1796875" style="116" customWidth="1"/>
    <col min="4354" max="4354" width="7" style="116" customWidth="1"/>
    <col min="4355" max="4356" width="7.6328125" style="116" customWidth="1"/>
    <col min="4357" max="4357" width="6.1796875" style="116" customWidth="1"/>
    <col min="4358" max="4359" width="7.6328125" style="116" customWidth="1"/>
    <col min="4360" max="4360" width="5.90625" style="116" customWidth="1"/>
    <col min="4361" max="4361" width="6.1796875" style="116" customWidth="1"/>
    <col min="4362" max="4362" width="6.36328125" style="116" customWidth="1"/>
    <col min="4363" max="4365" width="7.6328125" style="116" customWidth="1"/>
    <col min="4366" max="4366" width="7.08984375" style="116" customWidth="1"/>
    <col min="4367" max="4367" width="7.6328125" style="116" customWidth="1"/>
    <col min="4368" max="4368" width="6.54296875" style="116" customWidth="1"/>
    <col min="4369" max="4369" width="7.6328125" style="116" customWidth="1"/>
    <col min="4370" max="4370" width="6.36328125" style="116" customWidth="1"/>
    <col min="4371" max="4371" width="7.6328125" style="116" customWidth="1"/>
    <col min="4372" max="4607" width="9.26953125" style="116"/>
    <col min="4608" max="4608" width="3" style="116" customWidth="1"/>
    <col min="4609" max="4609" width="9.1796875" style="116" customWidth="1"/>
    <col min="4610" max="4610" width="7" style="116" customWidth="1"/>
    <col min="4611" max="4612" width="7.6328125" style="116" customWidth="1"/>
    <col min="4613" max="4613" width="6.1796875" style="116" customWidth="1"/>
    <col min="4614" max="4615" width="7.6328125" style="116" customWidth="1"/>
    <col min="4616" max="4616" width="5.90625" style="116" customWidth="1"/>
    <col min="4617" max="4617" width="6.1796875" style="116" customWidth="1"/>
    <col min="4618" max="4618" width="6.36328125" style="116" customWidth="1"/>
    <col min="4619" max="4621" width="7.6328125" style="116" customWidth="1"/>
    <col min="4622" max="4622" width="7.08984375" style="116" customWidth="1"/>
    <col min="4623" max="4623" width="7.6328125" style="116" customWidth="1"/>
    <col min="4624" max="4624" width="6.54296875" style="116" customWidth="1"/>
    <col min="4625" max="4625" width="7.6328125" style="116" customWidth="1"/>
    <col min="4626" max="4626" width="6.36328125" style="116" customWidth="1"/>
    <col min="4627" max="4627" width="7.6328125" style="116" customWidth="1"/>
    <col min="4628" max="4863" width="9.26953125" style="116"/>
    <col min="4864" max="4864" width="3" style="116" customWidth="1"/>
    <col min="4865" max="4865" width="9.1796875" style="116" customWidth="1"/>
    <col min="4866" max="4866" width="7" style="116" customWidth="1"/>
    <col min="4867" max="4868" width="7.6328125" style="116" customWidth="1"/>
    <col min="4869" max="4869" width="6.1796875" style="116" customWidth="1"/>
    <col min="4870" max="4871" width="7.6328125" style="116" customWidth="1"/>
    <col min="4872" max="4872" width="5.90625" style="116" customWidth="1"/>
    <col min="4873" max="4873" width="6.1796875" style="116" customWidth="1"/>
    <col min="4874" max="4874" width="6.36328125" style="116" customWidth="1"/>
    <col min="4875" max="4877" width="7.6328125" style="116" customWidth="1"/>
    <col min="4878" max="4878" width="7.08984375" style="116" customWidth="1"/>
    <col min="4879" max="4879" width="7.6328125" style="116" customWidth="1"/>
    <col min="4880" max="4880" width="6.54296875" style="116" customWidth="1"/>
    <col min="4881" max="4881" width="7.6328125" style="116" customWidth="1"/>
    <col min="4882" max="4882" width="6.36328125" style="116" customWidth="1"/>
    <col min="4883" max="4883" width="7.6328125" style="116" customWidth="1"/>
    <col min="4884" max="5119" width="9.26953125" style="116"/>
    <col min="5120" max="5120" width="3" style="116" customWidth="1"/>
    <col min="5121" max="5121" width="9.1796875" style="116" customWidth="1"/>
    <col min="5122" max="5122" width="7" style="116" customWidth="1"/>
    <col min="5123" max="5124" width="7.6328125" style="116" customWidth="1"/>
    <col min="5125" max="5125" width="6.1796875" style="116" customWidth="1"/>
    <col min="5126" max="5127" width="7.6328125" style="116" customWidth="1"/>
    <col min="5128" max="5128" width="5.90625" style="116" customWidth="1"/>
    <col min="5129" max="5129" width="6.1796875" style="116" customWidth="1"/>
    <col min="5130" max="5130" width="6.36328125" style="116" customWidth="1"/>
    <col min="5131" max="5133" width="7.6328125" style="116" customWidth="1"/>
    <col min="5134" max="5134" width="7.08984375" style="116" customWidth="1"/>
    <col min="5135" max="5135" width="7.6328125" style="116" customWidth="1"/>
    <col min="5136" max="5136" width="6.54296875" style="116" customWidth="1"/>
    <col min="5137" max="5137" width="7.6328125" style="116" customWidth="1"/>
    <col min="5138" max="5138" width="6.36328125" style="116" customWidth="1"/>
    <col min="5139" max="5139" width="7.6328125" style="116" customWidth="1"/>
    <col min="5140" max="5375" width="9.26953125" style="116"/>
    <col min="5376" max="5376" width="3" style="116" customWidth="1"/>
    <col min="5377" max="5377" width="9.1796875" style="116" customWidth="1"/>
    <col min="5378" max="5378" width="7" style="116" customWidth="1"/>
    <col min="5379" max="5380" width="7.6328125" style="116" customWidth="1"/>
    <col min="5381" max="5381" width="6.1796875" style="116" customWidth="1"/>
    <col min="5382" max="5383" width="7.6328125" style="116" customWidth="1"/>
    <col min="5384" max="5384" width="5.90625" style="116" customWidth="1"/>
    <col min="5385" max="5385" width="6.1796875" style="116" customWidth="1"/>
    <col min="5386" max="5386" width="6.36328125" style="116" customWidth="1"/>
    <col min="5387" max="5389" width="7.6328125" style="116" customWidth="1"/>
    <col min="5390" max="5390" width="7.08984375" style="116" customWidth="1"/>
    <col min="5391" max="5391" width="7.6328125" style="116" customWidth="1"/>
    <col min="5392" max="5392" width="6.54296875" style="116" customWidth="1"/>
    <col min="5393" max="5393" width="7.6328125" style="116" customWidth="1"/>
    <col min="5394" max="5394" width="6.36328125" style="116" customWidth="1"/>
    <col min="5395" max="5395" width="7.6328125" style="116" customWidth="1"/>
    <col min="5396" max="5631" width="9.26953125" style="116"/>
    <col min="5632" max="5632" width="3" style="116" customWidth="1"/>
    <col min="5633" max="5633" width="9.1796875" style="116" customWidth="1"/>
    <col min="5634" max="5634" width="7" style="116" customWidth="1"/>
    <col min="5635" max="5636" width="7.6328125" style="116" customWidth="1"/>
    <col min="5637" max="5637" width="6.1796875" style="116" customWidth="1"/>
    <col min="5638" max="5639" width="7.6328125" style="116" customWidth="1"/>
    <col min="5640" max="5640" width="5.90625" style="116" customWidth="1"/>
    <col min="5641" max="5641" width="6.1796875" style="116" customWidth="1"/>
    <col min="5642" max="5642" width="6.36328125" style="116" customWidth="1"/>
    <col min="5643" max="5645" width="7.6328125" style="116" customWidth="1"/>
    <col min="5646" max="5646" width="7.08984375" style="116" customWidth="1"/>
    <col min="5647" max="5647" width="7.6328125" style="116" customWidth="1"/>
    <col min="5648" max="5648" width="6.54296875" style="116" customWidth="1"/>
    <col min="5649" max="5649" width="7.6328125" style="116" customWidth="1"/>
    <col min="5650" max="5650" width="6.36328125" style="116" customWidth="1"/>
    <col min="5651" max="5651" width="7.6328125" style="116" customWidth="1"/>
    <col min="5652" max="5887" width="9.26953125" style="116"/>
    <col min="5888" max="5888" width="3" style="116" customWidth="1"/>
    <col min="5889" max="5889" width="9.1796875" style="116" customWidth="1"/>
    <col min="5890" max="5890" width="7" style="116" customWidth="1"/>
    <col min="5891" max="5892" width="7.6328125" style="116" customWidth="1"/>
    <col min="5893" max="5893" width="6.1796875" style="116" customWidth="1"/>
    <col min="5894" max="5895" width="7.6328125" style="116" customWidth="1"/>
    <col min="5896" max="5896" width="5.90625" style="116" customWidth="1"/>
    <col min="5897" max="5897" width="6.1796875" style="116" customWidth="1"/>
    <col min="5898" max="5898" width="6.36328125" style="116" customWidth="1"/>
    <col min="5899" max="5901" width="7.6328125" style="116" customWidth="1"/>
    <col min="5902" max="5902" width="7.08984375" style="116" customWidth="1"/>
    <col min="5903" max="5903" width="7.6328125" style="116" customWidth="1"/>
    <col min="5904" max="5904" width="6.54296875" style="116" customWidth="1"/>
    <col min="5905" max="5905" width="7.6328125" style="116" customWidth="1"/>
    <col min="5906" max="5906" width="6.36328125" style="116" customWidth="1"/>
    <col min="5907" max="5907" width="7.6328125" style="116" customWidth="1"/>
    <col min="5908" max="6143" width="9.26953125" style="116"/>
    <col min="6144" max="6144" width="3" style="116" customWidth="1"/>
    <col min="6145" max="6145" width="9.1796875" style="116" customWidth="1"/>
    <col min="6146" max="6146" width="7" style="116" customWidth="1"/>
    <col min="6147" max="6148" width="7.6328125" style="116" customWidth="1"/>
    <col min="6149" max="6149" width="6.1796875" style="116" customWidth="1"/>
    <col min="6150" max="6151" width="7.6328125" style="116" customWidth="1"/>
    <col min="6152" max="6152" width="5.90625" style="116" customWidth="1"/>
    <col min="6153" max="6153" width="6.1796875" style="116" customWidth="1"/>
    <col min="6154" max="6154" width="6.36328125" style="116" customWidth="1"/>
    <col min="6155" max="6157" width="7.6328125" style="116" customWidth="1"/>
    <col min="6158" max="6158" width="7.08984375" style="116" customWidth="1"/>
    <col min="6159" max="6159" width="7.6328125" style="116" customWidth="1"/>
    <col min="6160" max="6160" width="6.54296875" style="116" customWidth="1"/>
    <col min="6161" max="6161" width="7.6328125" style="116" customWidth="1"/>
    <col min="6162" max="6162" width="6.36328125" style="116" customWidth="1"/>
    <col min="6163" max="6163" width="7.6328125" style="116" customWidth="1"/>
    <col min="6164" max="6399" width="9.26953125" style="116"/>
    <col min="6400" max="6400" width="3" style="116" customWidth="1"/>
    <col min="6401" max="6401" width="9.1796875" style="116" customWidth="1"/>
    <col min="6402" max="6402" width="7" style="116" customWidth="1"/>
    <col min="6403" max="6404" width="7.6328125" style="116" customWidth="1"/>
    <col min="6405" max="6405" width="6.1796875" style="116" customWidth="1"/>
    <col min="6406" max="6407" width="7.6328125" style="116" customWidth="1"/>
    <col min="6408" max="6408" width="5.90625" style="116" customWidth="1"/>
    <col min="6409" max="6409" width="6.1796875" style="116" customWidth="1"/>
    <col min="6410" max="6410" width="6.36328125" style="116" customWidth="1"/>
    <col min="6411" max="6413" width="7.6328125" style="116" customWidth="1"/>
    <col min="6414" max="6414" width="7.08984375" style="116" customWidth="1"/>
    <col min="6415" max="6415" width="7.6328125" style="116" customWidth="1"/>
    <col min="6416" max="6416" width="6.54296875" style="116" customWidth="1"/>
    <col min="6417" max="6417" width="7.6328125" style="116" customWidth="1"/>
    <col min="6418" max="6418" width="6.36328125" style="116" customWidth="1"/>
    <col min="6419" max="6419" width="7.6328125" style="116" customWidth="1"/>
    <col min="6420" max="6655" width="9.26953125" style="116"/>
    <col min="6656" max="6656" width="3" style="116" customWidth="1"/>
    <col min="6657" max="6657" width="9.1796875" style="116" customWidth="1"/>
    <col min="6658" max="6658" width="7" style="116" customWidth="1"/>
    <col min="6659" max="6660" width="7.6328125" style="116" customWidth="1"/>
    <col min="6661" max="6661" width="6.1796875" style="116" customWidth="1"/>
    <col min="6662" max="6663" width="7.6328125" style="116" customWidth="1"/>
    <col min="6664" max="6664" width="5.90625" style="116" customWidth="1"/>
    <col min="6665" max="6665" width="6.1796875" style="116" customWidth="1"/>
    <col min="6666" max="6666" width="6.36328125" style="116" customWidth="1"/>
    <col min="6667" max="6669" width="7.6328125" style="116" customWidth="1"/>
    <col min="6670" max="6670" width="7.08984375" style="116" customWidth="1"/>
    <col min="6671" max="6671" width="7.6328125" style="116" customWidth="1"/>
    <col min="6672" max="6672" width="6.54296875" style="116" customWidth="1"/>
    <col min="6673" max="6673" width="7.6328125" style="116" customWidth="1"/>
    <col min="6674" max="6674" width="6.36328125" style="116" customWidth="1"/>
    <col min="6675" max="6675" width="7.6328125" style="116" customWidth="1"/>
    <col min="6676" max="6911" width="9.26953125" style="116"/>
    <col min="6912" max="6912" width="3" style="116" customWidth="1"/>
    <col min="6913" max="6913" width="9.1796875" style="116" customWidth="1"/>
    <col min="6914" max="6914" width="7" style="116" customWidth="1"/>
    <col min="6915" max="6916" width="7.6328125" style="116" customWidth="1"/>
    <col min="6917" max="6917" width="6.1796875" style="116" customWidth="1"/>
    <col min="6918" max="6919" width="7.6328125" style="116" customWidth="1"/>
    <col min="6920" max="6920" width="5.90625" style="116" customWidth="1"/>
    <col min="6921" max="6921" width="6.1796875" style="116" customWidth="1"/>
    <col min="6922" max="6922" width="6.36328125" style="116" customWidth="1"/>
    <col min="6923" max="6925" width="7.6328125" style="116" customWidth="1"/>
    <col min="6926" max="6926" width="7.08984375" style="116" customWidth="1"/>
    <col min="6927" max="6927" width="7.6328125" style="116" customWidth="1"/>
    <col min="6928" max="6928" width="6.54296875" style="116" customWidth="1"/>
    <col min="6929" max="6929" width="7.6328125" style="116" customWidth="1"/>
    <col min="6930" max="6930" width="6.36328125" style="116" customWidth="1"/>
    <col min="6931" max="6931" width="7.6328125" style="116" customWidth="1"/>
    <col min="6932" max="7167" width="9.26953125" style="116"/>
    <col min="7168" max="7168" width="3" style="116" customWidth="1"/>
    <col min="7169" max="7169" width="9.1796875" style="116" customWidth="1"/>
    <col min="7170" max="7170" width="7" style="116" customWidth="1"/>
    <col min="7171" max="7172" width="7.6328125" style="116" customWidth="1"/>
    <col min="7173" max="7173" width="6.1796875" style="116" customWidth="1"/>
    <col min="7174" max="7175" width="7.6328125" style="116" customWidth="1"/>
    <col min="7176" max="7176" width="5.90625" style="116" customWidth="1"/>
    <col min="7177" max="7177" width="6.1796875" style="116" customWidth="1"/>
    <col min="7178" max="7178" width="6.36328125" style="116" customWidth="1"/>
    <col min="7179" max="7181" width="7.6328125" style="116" customWidth="1"/>
    <col min="7182" max="7182" width="7.08984375" style="116" customWidth="1"/>
    <col min="7183" max="7183" width="7.6328125" style="116" customWidth="1"/>
    <col min="7184" max="7184" width="6.54296875" style="116" customWidth="1"/>
    <col min="7185" max="7185" width="7.6328125" style="116" customWidth="1"/>
    <col min="7186" max="7186" width="6.36328125" style="116" customWidth="1"/>
    <col min="7187" max="7187" width="7.6328125" style="116" customWidth="1"/>
    <col min="7188" max="7423" width="9.26953125" style="116"/>
    <col min="7424" max="7424" width="3" style="116" customWidth="1"/>
    <col min="7425" max="7425" width="9.1796875" style="116" customWidth="1"/>
    <col min="7426" max="7426" width="7" style="116" customWidth="1"/>
    <col min="7427" max="7428" width="7.6328125" style="116" customWidth="1"/>
    <col min="7429" max="7429" width="6.1796875" style="116" customWidth="1"/>
    <col min="7430" max="7431" width="7.6328125" style="116" customWidth="1"/>
    <col min="7432" max="7432" width="5.90625" style="116" customWidth="1"/>
    <col min="7433" max="7433" width="6.1796875" style="116" customWidth="1"/>
    <col min="7434" max="7434" width="6.36328125" style="116" customWidth="1"/>
    <col min="7435" max="7437" width="7.6328125" style="116" customWidth="1"/>
    <col min="7438" max="7438" width="7.08984375" style="116" customWidth="1"/>
    <col min="7439" max="7439" width="7.6328125" style="116" customWidth="1"/>
    <col min="7440" max="7440" width="6.54296875" style="116" customWidth="1"/>
    <col min="7441" max="7441" width="7.6328125" style="116" customWidth="1"/>
    <col min="7442" max="7442" width="6.36328125" style="116" customWidth="1"/>
    <col min="7443" max="7443" width="7.6328125" style="116" customWidth="1"/>
    <col min="7444" max="7679" width="9.26953125" style="116"/>
    <col min="7680" max="7680" width="3" style="116" customWidth="1"/>
    <col min="7681" max="7681" width="9.1796875" style="116" customWidth="1"/>
    <col min="7682" max="7682" width="7" style="116" customWidth="1"/>
    <col min="7683" max="7684" width="7.6328125" style="116" customWidth="1"/>
    <col min="7685" max="7685" width="6.1796875" style="116" customWidth="1"/>
    <col min="7686" max="7687" width="7.6328125" style="116" customWidth="1"/>
    <col min="7688" max="7688" width="5.90625" style="116" customWidth="1"/>
    <col min="7689" max="7689" width="6.1796875" style="116" customWidth="1"/>
    <col min="7690" max="7690" width="6.36328125" style="116" customWidth="1"/>
    <col min="7691" max="7693" width="7.6328125" style="116" customWidth="1"/>
    <col min="7694" max="7694" width="7.08984375" style="116" customWidth="1"/>
    <col min="7695" max="7695" width="7.6328125" style="116" customWidth="1"/>
    <col min="7696" max="7696" width="6.54296875" style="116" customWidth="1"/>
    <col min="7697" max="7697" width="7.6328125" style="116" customWidth="1"/>
    <col min="7698" max="7698" width="6.36328125" style="116" customWidth="1"/>
    <col min="7699" max="7699" width="7.6328125" style="116" customWidth="1"/>
    <col min="7700" max="7935" width="9.26953125" style="116"/>
    <col min="7936" max="7936" width="3" style="116" customWidth="1"/>
    <col min="7937" max="7937" width="9.1796875" style="116" customWidth="1"/>
    <col min="7938" max="7938" width="7" style="116" customWidth="1"/>
    <col min="7939" max="7940" width="7.6328125" style="116" customWidth="1"/>
    <col min="7941" max="7941" width="6.1796875" style="116" customWidth="1"/>
    <col min="7942" max="7943" width="7.6328125" style="116" customWidth="1"/>
    <col min="7944" max="7944" width="5.90625" style="116" customWidth="1"/>
    <col min="7945" max="7945" width="6.1796875" style="116" customWidth="1"/>
    <col min="7946" max="7946" width="6.36328125" style="116" customWidth="1"/>
    <col min="7947" max="7949" width="7.6328125" style="116" customWidth="1"/>
    <col min="7950" max="7950" width="7.08984375" style="116" customWidth="1"/>
    <col min="7951" max="7951" width="7.6328125" style="116" customWidth="1"/>
    <col min="7952" max="7952" width="6.54296875" style="116" customWidth="1"/>
    <col min="7953" max="7953" width="7.6328125" style="116" customWidth="1"/>
    <col min="7954" max="7954" width="6.36328125" style="116" customWidth="1"/>
    <col min="7955" max="7955" width="7.6328125" style="116" customWidth="1"/>
    <col min="7956" max="8191" width="9.26953125" style="116"/>
    <col min="8192" max="8192" width="3" style="116" customWidth="1"/>
    <col min="8193" max="8193" width="9.1796875" style="116" customWidth="1"/>
    <col min="8194" max="8194" width="7" style="116" customWidth="1"/>
    <col min="8195" max="8196" width="7.6328125" style="116" customWidth="1"/>
    <col min="8197" max="8197" width="6.1796875" style="116" customWidth="1"/>
    <col min="8198" max="8199" width="7.6328125" style="116" customWidth="1"/>
    <col min="8200" max="8200" width="5.90625" style="116" customWidth="1"/>
    <col min="8201" max="8201" width="6.1796875" style="116" customWidth="1"/>
    <col min="8202" max="8202" width="6.36328125" style="116" customWidth="1"/>
    <col min="8203" max="8205" width="7.6328125" style="116" customWidth="1"/>
    <col min="8206" max="8206" width="7.08984375" style="116" customWidth="1"/>
    <col min="8207" max="8207" width="7.6328125" style="116" customWidth="1"/>
    <col min="8208" max="8208" width="6.54296875" style="116" customWidth="1"/>
    <col min="8209" max="8209" width="7.6328125" style="116" customWidth="1"/>
    <col min="8210" max="8210" width="6.36328125" style="116" customWidth="1"/>
    <col min="8211" max="8211" width="7.6328125" style="116" customWidth="1"/>
    <col min="8212" max="8447" width="9.26953125" style="116"/>
    <col min="8448" max="8448" width="3" style="116" customWidth="1"/>
    <col min="8449" max="8449" width="9.1796875" style="116" customWidth="1"/>
    <col min="8450" max="8450" width="7" style="116" customWidth="1"/>
    <col min="8451" max="8452" width="7.6328125" style="116" customWidth="1"/>
    <col min="8453" max="8453" width="6.1796875" style="116" customWidth="1"/>
    <col min="8454" max="8455" width="7.6328125" style="116" customWidth="1"/>
    <col min="8456" max="8456" width="5.90625" style="116" customWidth="1"/>
    <col min="8457" max="8457" width="6.1796875" style="116" customWidth="1"/>
    <col min="8458" max="8458" width="6.36328125" style="116" customWidth="1"/>
    <col min="8459" max="8461" width="7.6328125" style="116" customWidth="1"/>
    <col min="8462" max="8462" width="7.08984375" style="116" customWidth="1"/>
    <col min="8463" max="8463" width="7.6328125" style="116" customWidth="1"/>
    <col min="8464" max="8464" width="6.54296875" style="116" customWidth="1"/>
    <col min="8465" max="8465" width="7.6328125" style="116" customWidth="1"/>
    <col min="8466" max="8466" width="6.36328125" style="116" customWidth="1"/>
    <col min="8467" max="8467" width="7.6328125" style="116" customWidth="1"/>
    <col min="8468" max="8703" width="9.26953125" style="116"/>
    <col min="8704" max="8704" width="3" style="116" customWidth="1"/>
    <col min="8705" max="8705" width="9.1796875" style="116" customWidth="1"/>
    <col min="8706" max="8706" width="7" style="116" customWidth="1"/>
    <col min="8707" max="8708" width="7.6328125" style="116" customWidth="1"/>
    <col min="8709" max="8709" width="6.1796875" style="116" customWidth="1"/>
    <col min="8710" max="8711" width="7.6328125" style="116" customWidth="1"/>
    <col min="8712" max="8712" width="5.90625" style="116" customWidth="1"/>
    <col min="8713" max="8713" width="6.1796875" style="116" customWidth="1"/>
    <col min="8714" max="8714" width="6.36328125" style="116" customWidth="1"/>
    <col min="8715" max="8717" width="7.6328125" style="116" customWidth="1"/>
    <col min="8718" max="8718" width="7.08984375" style="116" customWidth="1"/>
    <col min="8719" max="8719" width="7.6328125" style="116" customWidth="1"/>
    <col min="8720" max="8720" width="6.54296875" style="116" customWidth="1"/>
    <col min="8721" max="8721" width="7.6328125" style="116" customWidth="1"/>
    <col min="8722" max="8722" width="6.36328125" style="116" customWidth="1"/>
    <col min="8723" max="8723" width="7.6328125" style="116" customWidth="1"/>
    <col min="8724" max="8959" width="9.26953125" style="116"/>
    <col min="8960" max="8960" width="3" style="116" customWidth="1"/>
    <col min="8961" max="8961" width="9.1796875" style="116" customWidth="1"/>
    <col min="8962" max="8962" width="7" style="116" customWidth="1"/>
    <col min="8963" max="8964" width="7.6328125" style="116" customWidth="1"/>
    <col min="8965" max="8965" width="6.1796875" style="116" customWidth="1"/>
    <col min="8966" max="8967" width="7.6328125" style="116" customWidth="1"/>
    <col min="8968" max="8968" width="5.90625" style="116" customWidth="1"/>
    <col min="8969" max="8969" width="6.1796875" style="116" customWidth="1"/>
    <col min="8970" max="8970" width="6.36328125" style="116" customWidth="1"/>
    <col min="8971" max="8973" width="7.6328125" style="116" customWidth="1"/>
    <col min="8974" max="8974" width="7.08984375" style="116" customWidth="1"/>
    <col min="8975" max="8975" width="7.6328125" style="116" customWidth="1"/>
    <col min="8976" max="8976" width="6.54296875" style="116" customWidth="1"/>
    <col min="8977" max="8977" width="7.6328125" style="116" customWidth="1"/>
    <col min="8978" max="8978" width="6.36328125" style="116" customWidth="1"/>
    <col min="8979" max="8979" width="7.6328125" style="116" customWidth="1"/>
    <col min="8980" max="9215" width="9.26953125" style="116"/>
    <col min="9216" max="9216" width="3" style="116" customWidth="1"/>
    <col min="9217" max="9217" width="9.1796875" style="116" customWidth="1"/>
    <col min="9218" max="9218" width="7" style="116" customWidth="1"/>
    <col min="9219" max="9220" width="7.6328125" style="116" customWidth="1"/>
    <col min="9221" max="9221" width="6.1796875" style="116" customWidth="1"/>
    <col min="9222" max="9223" width="7.6328125" style="116" customWidth="1"/>
    <col min="9224" max="9224" width="5.90625" style="116" customWidth="1"/>
    <col min="9225" max="9225" width="6.1796875" style="116" customWidth="1"/>
    <col min="9226" max="9226" width="6.36328125" style="116" customWidth="1"/>
    <col min="9227" max="9229" width="7.6328125" style="116" customWidth="1"/>
    <col min="9230" max="9230" width="7.08984375" style="116" customWidth="1"/>
    <col min="9231" max="9231" width="7.6328125" style="116" customWidth="1"/>
    <col min="9232" max="9232" width="6.54296875" style="116" customWidth="1"/>
    <col min="9233" max="9233" width="7.6328125" style="116" customWidth="1"/>
    <col min="9234" max="9234" width="6.36328125" style="116" customWidth="1"/>
    <col min="9235" max="9235" width="7.6328125" style="116" customWidth="1"/>
    <col min="9236" max="9471" width="9.26953125" style="116"/>
    <col min="9472" max="9472" width="3" style="116" customWidth="1"/>
    <col min="9473" max="9473" width="9.1796875" style="116" customWidth="1"/>
    <col min="9474" max="9474" width="7" style="116" customWidth="1"/>
    <col min="9475" max="9476" width="7.6328125" style="116" customWidth="1"/>
    <col min="9477" max="9477" width="6.1796875" style="116" customWidth="1"/>
    <col min="9478" max="9479" width="7.6328125" style="116" customWidth="1"/>
    <col min="9480" max="9480" width="5.90625" style="116" customWidth="1"/>
    <col min="9481" max="9481" width="6.1796875" style="116" customWidth="1"/>
    <col min="9482" max="9482" width="6.36328125" style="116" customWidth="1"/>
    <col min="9483" max="9485" width="7.6328125" style="116" customWidth="1"/>
    <col min="9486" max="9486" width="7.08984375" style="116" customWidth="1"/>
    <col min="9487" max="9487" width="7.6328125" style="116" customWidth="1"/>
    <col min="9488" max="9488" width="6.54296875" style="116" customWidth="1"/>
    <col min="9489" max="9489" width="7.6328125" style="116" customWidth="1"/>
    <col min="9490" max="9490" width="6.36328125" style="116" customWidth="1"/>
    <col min="9491" max="9491" width="7.6328125" style="116" customWidth="1"/>
    <col min="9492" max="9727" width="9.26953125" style="116"/>
    <col min="9728" max="9728" width="3" style="116" customWidth="1"/>
    <col min="9729" max="9729" width="9.1796875" style="116" customWidth="1"/>
    <col min="9730" max="9730" width="7" style="116" customWidth="1"/>
    <col min="9731" max="9732" width="7.6328125" style="116" customWidth="1"/>
    <col min="9733" max="9733" width="6.1796875" style="116" customWidth="1"/>
    <col min="9734" max="9735" width="7.6328125" style="116" customWidth="1"/>
    <col min="9736" max="9736" width="5.90625" style="116" customWidth="1"/>
    <col min="9737" max="9737" width="6.1796875" style="116" customWidth="1"/>
    <col min="9738" max="9738" width="6.36328125" style="116" customWidth="1"/>
    <col min="9739" max="9741" width="7.6328125" style="116" customWidth="1"/>
    <col min="9742" max="9742" width="7.08984375" style="116" customWidth="1"/>
    <col min="9743" max="9743" width="7.6328125" style="116" customWidth="1"/>
    <col min="9744" max="9744" width="6.54296875" style="116" customWidth="1"/>
    <col min="9745" max="9745" width="7.6328125" style="116" customWidth="1"/>
    <col min="9746" max="9746" width="6.36328125" style="116" customWidth="1"/>
    <col min="9747" max="9747" width="7.6328125" style="116" customWidth="1"/>
    <col min="9748" max="9983" width="9.26953125" style="116"/>
    <col min="9984" max="9984" width="3" style="116" customWidth="1"/>
    <col min="9985" max="9985" width="9.1796875" style="116" customWidth="1"/>
    <col min="9986" max="9986" width="7" style="116" customWidth="1"/>
    <col min="9987" max="9988" width="7.6328125" style="116" customWidth="1"/>
    <col min="9989" max="9989" width="6.1796875" style="116" customWidth="1"/>
    <col min="9990" max="9991" width="7.6328125" style="116" customWidth="1"/>
    <col min="9992" max="9992" width="5.90625" style="116" customWidth="1"/>
    <col min="9993" max="9993" width="6.1796875" style="116" customWidth="1"/>
    <col min="9994" max="9994" width="6.36328125" style="116" customWidth="1"/>
    <col min="9995" max="9997" width="7.6328125" style="116" customWidth="1"/>
    <col min="9998" max="9998" width="7.08984375" style="116" customWidth="1"/>
    <col min="9999" max="9999" width="7.6328125" style="116" customWidth="1"/>
    <col min="10000" max="10000" width="6.54296875" style="116" customWidth="1"/>
    <col min="10001" max="10001" width="7.6328125" style="116" customWidth="1"/>
    <col min="10002" max="10002" width="6.36328125" style="116" customWidth="1"/>
    <col min="10003" max="10003" width="7.6328125" style="116" customWidth="1"/>
    <col min="10004" max="10239" width="9.26953125" style="116"/>
    <col min="10240" max="10240" width="3" style="116" customWidth="1"/>
    <col min="10241" max="10241" width="9.1796875" style="116" customWidth="1"/>
    <col min="10242" max="10242" width="7" style="116" customWidth="1"/>
    <col min="10243" max="10244" width="7.6328125" style="116" customWidth="1"/>
    <col min="10245" max="10245" width="6.1796875" style="116" customWidth="1"/>
    <col min="10246" max="10247" width="7.6328125" style="116" customWidth="1"/>
    <col min="10248" max="10248" width="5.90625" style="116" customWidth="1"/>
    <col min="10249" max="10249" width="6.1796875" style="116" customWidth="1"/>
    <col min="10250" max="10250" width="6.36328125" style="116" customWidth="1"/>
    <col min="10251" max="10253" width="7.6328125" style="116" customWidth="1"/>
    <col min="10254" max="10254" width="7.08984375" style="116" customWidth="1"/>
    <col min="10255" max="10255" width="7.6328125" style="116" customWidth="1"/>
    <col min="10256" max="10256" width="6.54296875" style="116" customWidth="1"/>
    <col min="10257" max="10257" width="7.6328125" style="116" customWidth="1"/>
    <col min="10258" max="10258" width="6.36328125" style="116" customWidth="1"/>
    <col min="10259" max="10259" width="7.6328125" style="116" customWidth="1"/>
    <col min="10260" max="10495" width="9.26953125" style="116"/>
    <col min="10496" max="10496" width="3" style="116" customWidth="1"/>
    <col min="10497" max="10497" width="9.1796875" style="116" customWidth="1"/>
    <col min="10498" max="10498" width="7" style="116" customWidth="1"/>
    <col min="10499" max="10500" width="7.6328125" style="116" customWidth="1"/>
    <col min="10501" max="10501" width="6.1796875" style="116" customWidth="1"/>
    <col min="10502" max="10503" width="7.6328125" style="116" customWidth="1"/>
    <col min="10504" max="10504" width="5.90625" style="116" customWidth="1"/>
    <col min="10505" max="10505" width="6.1796875" style="116" customWidth="1"/>
    <col min="10506" max="10506" width="6.36328125" style="116" customWidth="1"/>
    <col min="10507" max="10509" width="7.6328125" style="116" customWidth="1"/>
    <col min="10510" max="10510" width="7.08984375" style="116" customWidth="1"/>
    <col min="10511" max="10511" width="7.6328125" style="116" customWidth="1"/>
    <col min="10512" max="10512" width="6.54296875" style="116" customWidth="1"/>
    <col min="10513" max="10513" width="7.6328125" style="116" customWidth="1"/>
    <col min="10514" max="10514" width="6.36328125" style="116" customWidth="1"/>
    <col min="10515" max="10515" width="7.6328125" style="116" customWidth="1"/>
    <col min="10516" max="10751" width="9.26953125" style="116"/>
    <col min="10752" max="10752" width="3" style="116" customWidth="1"/>
    <col min="10753" max="10753" width="9.1796875" style="116" customWidth="1"/>
    <col min="10754" max="10754" width="7" style="116" customWidth="1"/>
    <col min="10755" max="10756" width="7.6328125" style="116" customWidth="1"/>
    <col min="10757" max="10757" width="6.1796875" style="116" customWidth="1"/>
    <col min="10758" max="10759" width="7.6328125" style="116" customWidth="1"/>
    <col min="10760" max="10760" width="5.90625" style="116" customWidth="1"/>
    <col min="10761" max="10761" width="6.1796875" style="116" customWidth="1"/>
    <col min="10762" max="10762" width="6.36328125" style="116" customWidth="1"/>
    <col min="10763" max="10765" width="7.6328125" style="116" customWidth="1"/>
    <col min="10766" max="10766" width="7.08984375" style="116" customWidth="1"/>
    <col min="10767" max="10767" width="7.6328125" style="116" customWidth="1"/>
    <col min="10768" max="10768" width="6.54296875" style="116" customWidth="1"/>
    <col min="10769" max="10769" width="7.6328125" style="116" customWidth="1"/>
    <col min="10770" max="10770" width="6.36328125" style="116" customWidth="1"/>
    <col min="10771" max="10771" width="7.6328125" style="116" customWidth="1"/>
    <col min="10772" max="11007" width="9.26953125" style="116"/>
    <col min="11008" max="11008" width="3" style="116" customWidth="1"/>
    <col min="11009" max="11009" width="9.1796875" style="116" customWidth="1"/>
    <col min="11010" max="11010" width="7" style="116" customWidth="1"/>
    <col min="11011" max="11012" width="7.6328125" style="116" customWidth="1"/>
    <col min="11013" max="11013" width="6.1796875" style="116" customWidth="1"/>
    <col min="11014" max="11015" width="7.6328125" style="116" customWidth="1"/>
    <col min="11016" max="11016" width="5.90625" style="116" customWidth="1"/>
    <col min="11017" max="11017" width="6.1796875" style="116" customWidth="1"/>
    <col min="11018" max="11018" width="6.36328125" style="116" customWidth="1"/>
    <col min="11019" max="11021" width="7.6328125" style="116" customWidth="1"/>
    <col min="11022" max="11022" width="7.08984375" style="116" customWidth="1"/>
    <col min="11023" max="11023" width="7.6328125" style="116" customWidth="1"/>
    <col min="11024" max="11024" width="6.54296875" style="116" customWidth="1"/>
    <col min="11025" max="11025" width="7.6328125" style="116" customWidth="1"/>
    <col min="11026" max="11026" width="6.36328125" style="116" customWidth="1"/>
    <col min="11027" max="11027" width="7.6328125" style="116" customWidth="1"/>
    <col min="11028" max="11263" width="9.26953125" style="116"/>
    <col min="11264" max="11264" width="3" style="116" customWidth="1"/>
    <col min="11265" max="11265" width="9.1796875" style="116" customWidth="1"/>
    <col min="11266" max="11266" width="7" style="116" customWidth="1"/>
    <col min="11267" max="11268" width="7.6328125" style="116" customWidth="1"/>
    <col min="11269" max="11269" width="6.1796875" style="116" customWidth="1"/>
    <col min="11270" max="11271" width="7.6328125" style="116" customWidth="1"/>
    <col min="11272" max="11272" width="5.90625" style="116" customWidth="1"/>
    <col min="11273" max="11273" width="6.1796875" style="116" customWidth="1"/>
    <col min="11274" max="11274" width="6.36328125" style="116" customWidth="1"/>
    <col min="11275" max="11277" width="7.6328125" style="116" customWidth="1"/>
    <col min="11278" max="11278" width="7.08984375" style="116" customWidth="1"/>
    <col min="11279" max="11279" width="7.6328125" style="116" customWidth="1"/>
    <col min="11280" max="11280" width="6.54296875" style="116" customWidth="1"/>
    <col min="11281" max="11281" width="7.6328125" style="116" customWidth="1"/>
    <col min="11282" max="11282" width="6.36328125" style="116" customWidth="1"/>
    <col min="11283" max="11283" width="7.6328125" style="116" customWidth="1"/>
    <col min="11284" max="11519" width="9.26953125" style="116"/>
    <col min="11520" max="11520" width="3" style="116" customWidth="1"/>
    <col min="11521" max="11521" width="9.1796875" style="116" customWidth="1"/>
    <col min="11522" max="11522" width="7" style="116" customWidth="1"/>
    <col min="11523" max="11524" width="7.6328125" style="116" customWidth="1"/>
    <col min="11525" max="11525" width="6.1796875" style="116" customWidth="1"/>
    <col min="11526" max="11527" width="7.6328125" style="116" customWidth="1"/>
    <col min="11528" max="11528" width="5.90625" style="116" customWidth="1"/>
    <col min="11529" max="11529" width="6.1796875" style="116" customWidth="1"/>
    <col min="11530" max="11530" width="6.36328125" style="116" customWidth="1"/>
    <col min="11531" max="11533" width="7.6328125" style="116" customWidth="1"/>
    <col min="11534" max="11534" width="7.08984375" style="116" customWidth="1"/>
    <col min="11535" max="11535" width="7.6328125" style="116" customWidth="1"/>
    <col min="11536" max="11536" width="6.54296875" style="116" customWidth="1"/>
    <col min="11537" max="11537" width="7.6328125" style="116" customWidth="1"/>
    <col min="11538" max="11538" width="6.36328125" style="116" customWidth="1"/>
    <col min="11539" max="11539" width="7.6328125" style="116" customWidth="1"/>
    <col min="11540" max="11775" width="9.26953125" style="116"/>
    <col min="11776" max="11776" width="3" style="116" customWidth="1"/>
    <col min="11777" max="11777" width="9.1796875" style="116" customWidth="1"/>
    <col min="11778" max="11778" width="7" style="116" customWidth="1"/>
    <col min="11779" max="11780" width="7.6328125" style="116" customWidth="1"/>
    <col min="11781" max="11781" width="6.1796875" style="116" customWidth="1"/>
    <col min="11782" max="11783" width="7.6328125" style="116" customWidth="1"/>
    <col min="11784" max="11784" width="5.90625" style="116" customWidth="1"/>
    <col min="11785" max="11785" width="6.1796875" style="116" customWidth="1"/>
    <col min="11786" max="11786" width="6.36328125" style="116" customWidth="1"/>
    <col min="11787" max="11789" width="7.6328125" style="116" customWidth="1"/>
    <col min="11790" max="11790" width="7.08984375" style="116" customWidth="1"/>
    <col min="11791" max="11791" width="7.6328125" style="116" customWidth="1"/>
    <col min="11792" max="11792" width="6.54296875" style="116" customWidth="1"/>
    <col min="11793" max="11793" width="7.6328125" style="116" customWidth="1"/>
    <col min="11794" max="11794" width="6.36328125" style="116" customWidth="1"/>
    <col min="11795" max="11795" width="7.6328125" style="116" customWidth="1"/>
    <col min="11796" max="12031" width="9.26953125" style="116"/>
    <col min="12032" max="12032" width="3" style="116" customWidth="1"/>
    <col min="12033" max="12033" width="9.1796875" style="116" customWidth="1"/>
    <col min="12034" max="12034" width="7" style="116" customWidth="1"/>
    <col min="12035" max="12036" width="7.6328125" style="116" customWidth="1"/>
    <col min="12037" max="12037" width="6.1796875" style="116" customWidth="1"/>
    <col min="12038" max="12039" width="7.6328125" style="116" customWidth="1"/>
    <col min="12040" max="12040" width="5.90625" style="116" customWidth="1"/>
    <col min="12041" max="12041" width="6.1796875" style="116" customWidth="1"/>
    <col min="12042" max="12042" width="6.36328125" style="116" customWidth="1"/>
    <col min="12043" max="12045" width="7.6328125" style="116" customWidth="1"/>
    <col min="12046" max="12046" width="7.08984375" style="116" customWidth="1"/>
    <col min="12047" max="12047" width="7.6328125" style="116" customWidth="1"/>
    <col min="12048" max="12048" width="6.54296875" style="116" customWidth="1"/>
    <col min="12049" max="12049" width="7.6328125" style="116" customWidth="1"/>
    <col min="12050" max="12050" width="6.36328125" style="116" customWidth="1"/>
    <col min="12051" max="12051" width="7.6328125" style="116" customWidth="1"/>
    <col min="12052" max="12287" width="9.26953125" style="116"/>
    <col min="12288" max="12288" width="3" style="116" customWidth="1"/>
    <col min="12289" max="12289" width="9.1796875" style="116" customWidth="1"/>
    <col min="12290" max="12290" width="7" style="116" customWidth="1"/>
    <col min="12291" max="12292" width="7.6328125" style="116" customWidth="1"/>
    <col min="12293" max="12293" width="6.1796875" style="116" customWidth="1"/>
    <col min="12294" max="12295" width="7.6328125" style="116" customWidth="1"/>
    <col min="12296" max="12296" width="5.90625" style="116" customWidth="1"/>
    <col min="12297" max="12297" width="6.1796875" style="116" customWidth="1"/>
    <col min="12298" max="12298" width="6.36328125" style="116" customWidth="1"/>
    <col min="12299" max="12301" width="7.6328125" style="116" customWidth="1"/>
    <col min="12302" max="12302" width="7.08984375" style="116" customWidth="1"/>
    <col min="12303" max="12303" width="7.6328125" style="116" customWidth="1"/>
    <col min="12304" max="12304" width="6.54296875" style="116" customWidth="1"/>
    <col min="12305" max="12305" width="7.6328125" style="116" customWidth="1"/>
    <col min="12306" max="12306" width="6.36328125" style="116" customWidth="1"/>
    <col min="12307" max="12307" width="7.6328125" style="116" customWidth="1"/>
    <col min="12308" max="12543" width="9.26953125" style="116"/>
    <col min="12544" max="12544" width="3" style="116" customWidth="1"/>
    <col min="12545" max="12545" width="9.1796875" style="116" customWidth="1"/>
    <col min="12546" max="12546" width="7" style="116" customWidth="1"/>
    <col min="12547" max="12548" width="7.6328125" style="116" customWidth="1"/>
    <col min="12549" max="12549" width="6.1796875" style="116" customWidth="1"/>
    <col min="12550" max="12551" width="7.6328125" style="116" customWidth="1"/>
    <col min="12552" max="12552" width="5.90625" style="116" customWidth="1"/>
    <col min="12553" max="12553" width="6.1796875" style="116" customWidth="1"/>
    <col min="12554" max="12554" width="6.36328125" style="116" customWidth="1"/>
    <col min="12555" max="12557" width="7.6328125" style="116" customWidth="1"/>
    <col min="12558" max="12558" width="7.08984375" style="116" customWidth="1"/>
    <col min="12559" max="12559" width="7.6328125" style="116" customWidth="1"/>
    <col min="12560" max="12560" width="6.54296875" style="116" customWidth="1"/>
    <col min="12561" max="12561" width="7.6328125" style="116" customWidth="1"/>
    <col min="12562" max="12562" width="6.36328125" style="116" customWidth="1"/>
    <col min="12563" max="12563" width="7.6328125" style="116" customWidth="1"/>
    <col min="12564" max="12799" width="9.26953125" style="116"/>
    <col min="12800" max="12800" width="3" style="116" customWidth="1"/>
    <col min="12801" max="12801" width="9.1796875" style="116" customWidth="1"/>
    <col min="12802" max="12802" width="7" style="116" customWidth="1"/>
    <col min="12803" max="12804" width="7.6328125" style="116" customWidth="1"/>
    <col min="12805" max="12805" width="6.1796875" style="116" customWidth="1"/>
    <col min="12806" max="12807" width="7.6328125" style="116" customWidth="1"/>
    <col min="12808" max="12808" width="5.90625" style="116" customWidth="1"/>
    <col min="12809" max="12809" width="6.1796875" style="116" customWidth="1"/>
    <col min="12810" max="12810" width="6.36328125" style="116" customWidth="1"/>
    <col min="12811" max="12813" width="7.6328125" style="116" customWidth="1"/>
    <col min="12814" max="12814" width="7.08984375" style="116" customWidth="1"/>
    <col min="12815" max="12815" width="7.6328125" style="116" customWidth="1"/>
    <col min="12816" max="12816" width="6.54296875" style="116" customWidth="1"/>
    <col min="12817" max="12817" width="7.6328125" style="116" customWidth="1"/>
    <col min="12818" max="12818" width="6.36328125" style="116" customWidth="1"/>
    <col min="12819" max="12819" width="7.6328125" style="116" customWidth="1"/>
    <col min="12820" max="13055" width="9.26953125" style="116"/>
    <col min="13056" max="13056" width="3" style="116" customWidth="1"/>
    <col min="13057" max="13057" width="9.1796875" style="116" customWidth="1"/>
    <col min="13058" max="13058" width="7" style="116" customWidth="1"/>
    <col min="13059" max="13060" width="7.6328125" style="116" customWidth="1"/>
    <col min="13061" max="13061" width="6.1796875" style="116" customWidth="1"/>
    <col min="13062" max="13063" width="7.6328125" style="116" customWidth="1"/>
    <col min="13064" max="13064" width="5.90625" style="116" customWidth="1"/>
    <col min="13065" max="13065" width="6.1796875" style="116" customWidth="1"/>
    <col min="13066" max="13066" width="6.36328125" style="116" customWidth="1"/>
    <col min="13067" max="13069" width="7.6328125" style="116" customWidth="1"/>
    <col min="13070" max="13070" width="7.08984375" style="116" customWidth="1"/>
    <col min="13071" max="13071" width="7.6328125" style="116" customWidth="1"/>
    <col min="13072" max="13072" width="6.54296875" style="116" customWidth="1"/>
    <col min="13073" max="13073" width="7.6328125" style="116" customWidth="1"/>
    <col min="13074" max="13074" width="6.36328125" style="116" customWidth="1"/>
    <col min="13075" max="13075" width="7.6328125" style="116" customWidth="1"/>
    <col min="13076" max="13311" width="9.26953125" style="116"/>
    <col min="13312" max="13312" width="3" style="116" customWidth="1"/>
    <col min="13313" max="13313" width="9.1796875" style="116" customWidth="1"/>
    <col min="13314" max="13314" width="7" style="116" customWidth="1"/>
    <col min="13315" max="13316" width="7.6328125" style="116" customWidth="1"/>
    <col min="13317" max="13317" width="6.1796875" style="116" customWidth="1"/>
    <col min="13318" max="13319" width="7.6328125" style="116" customWidth="1"/>
    <col min="13320" max="13320" width="5.90625" style="116" customWidth="1"/>
    <col min="13321" max="13321" width="6.1796875" style="116" customWidth="1"/>
    <col min="13322" max="13322" width="6.36328125" style="116" customWidth="1"/>
    <col min="13323" max="13325" width="7.6328125" style="116" customWidth="1"/>
    <col min="13326" max="13326" width="7.08984375" style="116" customWidth="1"/>
    <col min="13327" max="13327" width="7.6328125" style="116" customWidth="1"/>
    <col min="13328" max="13328" width="6.54296875" style="116" customWidth="1"/>
    <col min="13329" max="13329" width="7.6328125" style="116" customWidth="1"/>
    <col min="13330" max="13330" width="6.36328125" style="116" customWidth="1"/>
    <col min="13331" max="13331" width="7.6328125" style="116" customWidth="1"/>
    <col min="13332" max="13567" width="9.26953125" style="116"/>
    <col min="13568" max="13568" width="3" style="116" customWidth="1"/>
    <col min="13569" max="13569" width="9.1796875" style="116" customWidth="1"/>
    <col min="13570" max="13570" width="7" style="116" customWidth="1"/>
    <col min="13571" max="13572" width="7.6328125" style="116" customWidth="1"/>
    <col min="13573" max="13573" width="6.1796875" style="116" customWidth="1"/>
    <col min="13574" max="13575" width="7.6328125" style="116" customWidth="1"/>
    <col min="13576" max="13576" width="5.90625" style="116" customWidth="1"/>
    <col min="13577" max="13577" width="6.1796875" style="116" customWidth="1"/>
    <col min="13578" max="13578" width="6.36328125" style="116" customWidth="1"/>
    <col min="13579" max="13581" width="7.6328125" style="116" customWidth="1"/>
    <col min="13582" max="13582" width="7.08984375" style="116" customWidth="1"/>
    <col min="13583" max="13583" width="7.6328125" style="116" customWidth="1"/>
    <col min="13584" max="13584" width="6.54296875" style="116" customWidth="1"/>
    <col min="13585" max="13585" width="7.6328125" style="116" customWidth="1"/>
    <col min="13586" max="13586" width="6.36328125" style="116" customWidth="1"/>
    <col min="13587" max="13587" width="7.6328125" style="116" customWidth="1"/>
    <col min="13588" max="13823" width="9.26953125" style="116"/>
    <col min="13824" max="13824" width="3" style="116" customWidth="1"/>
    <col min="13825" max="13825" width="9.1796875" style="116" customWidth="1"/>
    <col min="13826" max="13826" width="7" style="116" customWidth="1"/>
    <col min="13827" max="13828" width="7.6328125" style="116" customWidth="1"/>
    <col min="13829" max="13829" width="6.1796875" style="116" customWidth="1"/>
    <col min="13830" max="13831" width="7.6328125" style="116" customWidth="1"/>
    <col min="13832" max="13832" width="5.90625" style="116" customWidth="1"/>
    <col min="13833" max="13833" width="6.1796875" style="116" customWidth="1"/>
    <col min="13834" max="13834" width="6.36328125" style="116" customWidth="1"/>
    <col min="13835" max="13837" width="7.6328125" style="116" customWidth="1"/>
    <col min="13838" max="13838" width="7.08984375" style="116" customWidth="1"/>
    <col min="13839" max="13839" width="7.6328125" style="116" customWidth="1"/>
    <col min="13840" max="13840" width="6.54296875" style="116" customWidth="1"/>
    <col min="13841" max="13841" width="7.6328125" style="116" customWidth="1"/>
    <col min="13842" max="13842" width="6.36328125" style="116" customWidth="1"/>
    <col min="13843" max="13843" width="7.6328125" style="116" customWidth="1"/>
    <col min="13844" max="14079" width="9.26953125" style="116"/>
    <col min="14080" max="14080" width="3" style="116" customWidth="1"/>
    <col min="14081" max="14081" width="9.1796875" style="116" customWidth="1"/>
    <col min="14082" max="14082" width="7" style="116" customWidth="1"/>
    <col min="14083" max="14084" width="7.6328125" style="116" customWidth="1"/>
    <col min="14085" max="14085" width="6.1796875" style="116" customWidth="1"/>
    <col min="14086" max="14087" width="7.6328125" style="116" customWidth="1"/>
    <col min="14088" max="14088" width="5.90625" style="116" customWidth="1"/>
    <col min="14089" max="14089" width="6.1796875" style="116" customWidth="1"/>
    <col min="14090" max="14090" width="6.36328125" style="116" customWidth="1"/>
    <col min="14091" max="14093" width="7.6328125" style="116" customWidth="1"/>
    <col min="14094" max="14094" width="7.08984375" style="116" customWidth="1"/>
    <col min="14095" max="14095" width="7.6328125" style="116" customWidth="1"/>
    <col min="14096" max="14096" width="6.54296875" style="116" customWidth="1"/>
    <col min="14097" max="14097" width="7.6328125" style="116" customWidth="1"/>
    <col min="14098" max="14098" width="6.36328125" style="116" customWidth="1"/>
    <col min="14099" max="14099" width="7.6328125" style="116" customWidth="1"/>
    <col min="14100" max="14335" width="9.26953125" style="116"/>
    <col min="14336" max="14336" width="3" style="116" customWidth="1"/>
    <col min="14337" max="14337" width="9.1796875" style="116" customWidth="1"/>
    <col min="14338" max="14338" width="7" style="116" customWidth="1"/>
    <col min="14339" max="14340" width="7.6328125" style="116" customWidth="1"/>
    <col min="14341" max="14341" width="6.1796875" style="116" customWidth="1"/>
    <col min="14342" max="14343" width="7.6328125" style="116" customWidth="1"/>
    <col min="14344" max="14344" width="5.90625" style="116" customWidth="1"/>
    <col min="14345" max="14345" width="6.1796875" style="116" customWidth="1"/>
    <col min="14346" max="14346" width="6.36328125" style="116" customWidth="1"/>
    <col min="14347" max="14349" width="7.6328125" style="116" customWidth="1"/>
    <col min="14350" max="14350" width="7.08984375" style="116" customWidth="1"/>
    <col min="14351" max="14351" width="7.6328125" style="116" customWidth="1"/>
    <col min="14352" max="14352" width="6.54296875" style="116" customWidth="1"/>
    <col min="14353" max="14353" width="7.6328125" style="116" customWidth="1"/>
    <col min="14354" max="14354" width="6.36328125" style="116" customWidth="1"/>
    <col min="14355" max="14355" width="7.6328125" style="116" customWidth="1"/>
    <col min="14356" max="14591" width="9.26953125" style="116"/>
    <col min="14592" max="14592" width="3" style="116" customWidth="1"/>
    <col min="14593" max="14593" width="9.1796875" style="116" customWidth="1"/>
    <col min="14594" max="14594" width="7" style="116" customWidth="1"/>
    <col min="14595" max="14596" width="7.6328125" style="116" customWidth="1"/>
    <col min="14597" max="14597" width="6.1796875" style="116" customWidth="1"/>
    <col min="14598" max="14599" width="7.6328125" style="116" customWidth="1"/>
    <col min="14600" max="14600" width="5.90625" style="116" customWidth="1"/>
    <col min="14601" max="14601" width="6.1796875" style="116" customWidth="1"/>
    <col min="14602" max="14602" width="6.36328125" style="116" customWidth="1"/>
    <col min="14603" max="14605" width="7.6328125" style="116" customWidth="1"/>
    <col min="14606" max="14606" width="7.08984375" style="116" customWidth="1"/>
    <col min="14607" max="14607" width="7.6328125" style="116" customWidth="1"/>
    <col min="14608" max="14608" width="6.54296875" style="116" customWidth="1"/>
    <col min="14609" max="14609" width="7.6328125" style="116" customWidth="1"/>
    <col min="14610" max="14610" width="6.36328125" style="116" customWidth="1"/>
    <col min="14611" max="14611" width="7.6328125" style="116" customWidth="1"/>
    <col min="14612" max="14847" width="9.26953125" style="116"/>
    <col min="14848" max="14848" width="3" style="116" customWidth="1"/>
    <col min="14849" max="14849" width="9.1796875" style="116" customWidth="1"/>
    <col min="14850" max="14850" width="7" style="116" customWidth="1"/>
    <col min="14851" max="14852" width="7.6328125" style="116" customWidth="1"/>
    <col min="14853" max="14853" width="6.1796875" style="116" customWidth="1"/>
    <col min="14854" max="14855" width="7.6328125" style="116" customWidth="1"/>
    <col min="14856" max="14856" width="5.90625" style="116" customWidth="1"/>
    <col min="14857" max="14857" width="6.1796875" style="116" customWidth="1"/>
    <col min="14858" max="14858" width="6.36328125" style="116" customWidth="1"/>
    <col min="14859" max="14861" width="7.6328125" style="116" customWidth="1"/>
    <col min="14862" max="14862" width="7.08984375" style="116" customWidth="1"/>
    <col min="14863" max="14863" width="7.6328125" style="116" customWidth="1"/>
    <col min="14864" max="14864" width="6.54296875" style="116" customWidth="1"/>
    <col min="14865" max="14865" width="7.6328125" style="116" customWidth="1"/>
    <col min="14866" max="14866" width="6.36328125" style="116" customWidth="1"/>
    <col min="14867" max="14867" width="7.6328125" style="116" customWidth="1"/>
    <col min="14868" max="15103" width="9.26953125" style="116"/>
    <col min="15104" max="15104" width="3" style="116" customWidth="1"/>
    <col min="15105" max="15105" width="9.1796875" style="116" customWidth="1"/>
    <col min="15106" max="15106" width="7" style="116" customWidth="1"/>
    <col min="15107" max="15108" width="7.6328125" style="116" customWidth="1"/>
    <col min="15109" max="15109" width="6.1796875" style="116" customWidth="1"/>
    <col min="15110" max="15111" width="7.6328125" style="116" customWidth="1"/>
    <col min="15112" max="15112" width="5.90625" style="116" customWidth="1"/>
    <col min="15113" max="15113" width="6.1796875" style="116" customWidth="1"/>
    <col min="15114" max="15114" width="6.36328125" style="116" customWidth="1"/>
    <col min="15115" max="15117" width="7.6328125" style="116" customWidth="1"/>
    <col min="15118" max="15118" width="7.08984375" style="116" customWidth="1"/>
    <col min="15119" max="15119" width="7.6328125" style="116" customWidth="1"/>
    <col min="15120" max="15120" width="6.54296875" style="116" customWidth="1"/>
    <col min="15121" max="15121" width="7.6328125" style="116" customWidth="1"/>
    <col min="15122" max="15122" width="6.36328125" style="116" customWidth="1"/>
    <col min="15123" max="15123" width="7.6328125" style="116" customWidth="1"/>
    <col min="15124" max="15359" width="9.26953125" style="116"/>
    <col min="15360" max="15360" width="3" style="116" customWidth="1"/>
    <col min="15361" max="15361" width="9.1796875" style="116" customWidth="1"/>
    <col min="15362" max="15362" width="7" style="116" customWidth="1"/>
    <col min="15363" max="15364" width="7.6328125" style="116" customWidth="1"/>
    <col min="15365" max="15365" width="6.1796875" style="116" customWidth="1"/>
    <col min="15366" max="15367" width="7.6328125" style="116" customWidth="1"/>
    <col min="15368" max="15368" width="5.90625" style="116" customWidth="1"/>
    <col min="15369" max="15369" width="6.1796875" style="116" customWidth="1"/>
    <col min="15370" max="15370" width="6.36328125" style="116" customWidth="1"/>
    <col min="15371" max="15373" width="7.6328125" style="116" customWidth="1"/>
    <col min="15374" max="15374" width="7.08984375" style="116" customWidth="1"/>
    <col min="15375" max="15375" width="7.6328125" style="116" customWidth="1"/>
    <col min="15376" max="15376" width="6.54296875" style="116" customWidth="1"/>
    <col min="15377" max="15377" width="7.6328125" style="116" customWidth="1"/>
    <col min="15378" max="15378" width="6.36328125" style="116" customWidth="1"/>
    <col min="15379" max="15379" width="7.6328125" style="116" customWidth="1"/>
    <col min="15380" max="15615" width="9.26953125" style="116"/>
    <col min="15616" max="15616" width="3" style="116" customWidth="1"/>
    <col min="15617" max="15617" width="9.1796875" style="116" customWidth="1"/>
    <col min="15618" max="15618" width="7" style="116" customWidth="1"/>
    <col min="15619" max="15620" width="7.6328125" style="116" customWidth="1"/>
    <col min="15621" max="15621" width="6.1796875" style="116" customWidth="1"/>
    <col min="15622" max="15623" width="7.6328125" style="116" customWidth="1"/>
    <col min="15624" max="15624" width="5.90625" style="116" customWidth="1"/>
    <col min="15625" max="15625" width="6.1796875" style="116" customWidth="1"/>
    <col min="15626" max="15626" width="6.36328125" style="116" customWidth="1"/>
    <col min="15627" max="15629" width="7.6328125" style="116" customWidth="1"/>
    <col min="15630" max="15630" width="7.08984375" style="116" customWidth="1"/>
    <col min="15631" max="15631" width="7.6328125" style="116" customWidth="1"/>
    <col min="15632" max="15632" width="6.54296875" style="116" customWidth="1"/>
    <col min="15633" max="15633" width="7.6328125" style="116" customWidth="1"/>
    <col min="15634" max="15634" width="6.36328125" style="116" customWidth="1"/>
    <col min="15635" max="15635" width="7.6328125" style="116" customWidth="1"/>
    <col min="15636" max="15871" width="9.26953125" style="116"/>
    <col min="15872" max="15872" width="3" style="116" customWidth="1"/>
    <col min="15873" max="15873" width="9.1796875" style="116" customWidth="1"/>
    <col min="15874" max="15874" width="7" style="116" customWidth="1"/>
    <col min="15875" max="15876" width="7.6328125" style="116" customWidth="1"/>
    <col min="15877" max="15877" width="6.1796875" style="116" customWidth="1"/>
    <col min="15878" max="15879" width="7.6328125" style="116" customWidth="1"/>
    <col min="15880" max="15880" width="5.90625" style="116" customWidth="1"/>
    <col min="15881" max="15881" width="6.1796875" style="116" customWidth="1"/>
    <col min="15882" max="15882" width="6.36328125" style="116" customWidth="1"/>
    <col min="15883" max="15885" width="7.6328125" style="116" customWidth="1"/>
    <col min="15886" max="15886" width="7.08984375" style="116" customWidth="1"/>
    <col min="15887" max="15887" width="7.6328125" style="116" customWidth="1"/>
    <col min="15888" max="15888" width="6.54296875" style="116" customWidth="1"/>
    <col min="15889" max="15889" width="7.6328125" style="116" customWidth="1"/>
    <col min="15890" max="15890" width="6.36328125" style="116" customWidth="1"/>
    <col min="15891" max="15891" width="7.6328125" style="116" customWidth="1"/>
    <col min="15892" max="16127" width="9.26953125" style="116"/>
    <col min="16128" max="16128" width="3" style="116" customWidth="1"/>
    <col min="16129" max="16129" width="9.1796875" style="116" customWidth="1"/>
    <col min="16130" max="16130" width="7" style="116" customWidth="1"/>
    <col min="16131" max="16132" width="7.6328125" style="116" customWidth="1"/>
    <col min="16133" max="16133" width="6.1796875" style="116" customWidth="1"/>
    <col min="16134" max="16135" width="7.6328125" style="116" customWidth="1"/>
    <col min="16136" max="16136" width="5.90625" style="116" customWidth="1"/>
    <col min="16137" max="16137" width="6.1796875" style="116" customWidth="1"/>
    <col min="16138" max="16138" width="6.36328125" style="116" customWidth="1"/>
    <col min="16139" max="16141" width="7.6328125" style="116" customWidth="1"/>
    <col min="16142" max="16142" width="7.08984375" style="116" customWidth="1"/>
    <col min="16143" max="16143" width="7.6328125" style="116" customWidth="1"/>
    <col min="16144" max="16144" width="6.54296875" style="116" customWidth="1"/>
    <col min="16145" max="16145" width="7.6328125" style="116" customWidth="1"/>
    <col min="16146" max="16146" width="6.36328125" style="116" customWidth="1"/>
    <col min="16147" max="16147" width="7.6328125" style="116" customWidth="1"/>
    <col min="16148" max="16384" width="9.26953125" style="116"/>
  </cols>
  <sheetData>
    <row r="1" spans="1:19" ht="18" customHeight="1" x14ac:dyDescent="0.25">
      <c r="A1" s="184" t="s">
        <v>40</v>
      </c>
      <c r="B1" s="41"/>
      <c r="C1" s="41"/>
      <c r="D1" s="41"/>
      <c r="E1" s="40" t="s">
        <v>39</v>
      </c>
      <c r="F1" s="185" t="s">
        <v>48</v>
      </c>
      <c r="G1" s="185"/>
      <c r="H1" s="185"/>
      <c r="I1" s="185"/>
      <c r="J1" s="185"/>
      <c r="K1" s="185"/>
      <c r="L1" s="185"/>
      <c r="M1" s="185"/>
      <c r="N1" s="185"/>
      <c r="O1" s="185"/>
      <c r="P1" s="185"/>
      <c r="Q1" s="185"/>
      <c r="R1" s="185"/>
      <c r="S1" s="185"/>
    </row>
    <row r="2" spans="1:19" ht="18" customHeight="1" x14ac:dyDescent="0.25">
      <c r="A2" s="184"/>
      <c r="B2" s="41"/>
      <c r="C2" s="120"/>
      <c r="D2" s="41"/>
      <c r="E2" s="40" t="s">
        <v>38</v>
      </c>
      <c r="F2" s="117" t="s">
        <v>49</v>
      </c>
      <c r="G2" s="117"/>
      <c r="H2" s="117"/>
      <c r="I2" s="117"/>
      <c r="J2" s="117"/>
      <c r="K2" s="117"/>
    </row>
    <row r="3" spans="1:19" ht="18" customHeight="1" x14ac:dyDescent="0.25">
      <c r="A3" s="184"/>
      <c r="B3" s="41"/>
      <c r="C3" s="41"/>
      <c r="D3" s="41"/>
      <c r="E3" s="40" t="s">
        <v>37</v>
      </c>
      <c r="F3" s="119" t="s">
        <v>51</v>
      </c>
      <c r="G3" s="118"/>
      <c r="H3" s="118"/>
      <c r="I3" s="118"/>
      <c r="J3" s="118"/>
      <c r="K3" s="118"/>
      <c r="L3" s="118"/>
      <c r="M3" s="118"/>
      <c r="N3" s="118"/>
      <c r="O3" s="118"/>
    </row>
    <row r="4" spans="1:19" ht="46.5" customHeight="1" x14ac:dyDescent="0.25">
      <c r="A4" s="41"/>
      <c r="B4" s="41"/>
      <c r="C4" s="41"/>
      <c r="D4" s="41"/>
      <c r="E4" s="40" t="s">
        <v>36</v>
      </c>
      <c r="F4" s="186" t="s">
        <v>52</v>
      </c>
      <c r="G4" s="186"/>
      <c r="H4" s="186"/>
      <c r="I4" s="186"/>
      <c r="J4" s="186"/>
      <c r="K4" s="186"/>
      <c r="L4" s="186"/>
      <c r="M4" s="186"/>
      <c r="N4" s="186"/>
      <c r="O4" s="186"/>
      <c r="P4" s="186"/>
      <c r="Q4" s="186"/>
      <c r="R4" s="186"/>
      <c r="S4" s="186"/>
    </row>
    <row r="5" spans="1:19" ht="46.9" customHeight="1" x14ac:dyDescent="0.25">
      <c r="D5" s="121" t="s">
        <v>47</v>
      </c>
      <c r="E5" s="40" t="s">
        <v>35</v>
      </c>
      <c r="F5" s="187" t="s">
        <v>53</v>
      </c>
      <c r="G5" s="188"/>
      <c r="H5" s="188"/>
      <c r="I5" s="188"/>
      <c r="J5" s="188"/>
      <c r="K5" s="188"/>
      <c r="L5" s="188"/>
      <c r="M5" s="188"/>
      <c r="N5" s="188"/>
      <c r="O5" s="188"/>
      <c r="P5" s="188"/>
      <c r="Q5" s="188"/>
      <c r="R5" s="188"/>
      <c r="S5" s="188"/>
    </row>
    <row r="6" spans="1:19" ht="45.6" customHeight="1" x14ac:dyDescent="0.25">
      <c r="A6" s="124"/>
      <c r="C6" s="38"/>
      <c r="D6" s="38"/>
      <c r="E6" s="37" t="s">
        <v>34</v>
      </c>
      <c r="F6" s="189" t="s">
        <v>54</v>
      </c>
      <c r="G6" s="189"/>
      <c r="H6" s="189"/>
      <c r="I6" s="189"/>
      <c r="J6" s="189"/>
      <c r="K6" s="189"/>
      <c r="L6" s="189"/>
      <c r="M6" s="189"/>
      <c r="N6" s="189"/>
      <c r="O6" s="189"/>
      <c r="P6" s="189"/>
      <c r="Q6" s="189"/>
      <c r="R6" s="189"/>
      <c r="S6" s="189"/>
    </row>
    <row r="7" spans="1:19" s="2" customFormat="1" ht="25.5" x14ac:dyDescent="0.25">
      <c r="A7" s="36" t="s">
        <v>33</v>
      </c>
      <c r="B7" s="30" t="s">
        <v>75</v>
      </c>
      <c r="C7" s="35" t="s">
        <v>10</v>
      </c>
      <c r="D7" s="35" t="s">
        <v>11</v>
      </c>
      <c r="E7" s="30" t="s">
        <v>75</v>
      </c>
      <c r="F7" s="35" t="s">
        <v>10</v>
      </c>
      <c r="G7" s="35" t="s">
        <v>11</v>
      </c>
      <c r="H7" s="30" t="s">
        <v>75</v>
      </c>
      <c r="I7" s="35" t="s">
        <v>10</v>
      </c>
      <c r="J7" s="35" t="s">
        <v>11</v>
      </c>
      <c r="K7" s="30" t="s">
        <v>75</v>
      </c>
      <c r="L7" s="30" t="s">
        <v>32</v>
      </c>
      <c r="M7" s="30" t="s">
        <v>31</v>
      </c>
      <c r="N7" s="35" t="s">
        <v>8</v>
      </c>
      <c r="O7" s="35" t="s">
        <v>13</v>
      </c>
      <c r="P7" s="30" t="s">
        <v>30</v>
      </c>
      <c r="Q7" s="30" t="s">
        <v>29</v>
      </c>
      <c r="R7" s="34" t="s">
        <v>28</v>
      </c>
      <c r="S7" s="30" t="s">
        <v>27</v>
      </c>
    </row>
    <row r="8" spans="1:19" s="2" customFormat="1" ht="13.5" thickBot="1" x14ac:dyDescent="0.3">
      <c r="A8" s="3" t="s">
        <v>14</v>
      </c>
      <c r="D8" s="5" t="e">
        <f>D9/B10</f>
        <v>#DIV/0!</v>
      </c>
      <c r="G8" s="5" t="e">
        <f>G9/E10</f>
        <v>#DIV/0!</v>
      </c>
      <c r="Q8" s="33"/>
    </row>
    <row r="9" spans="1:19" s="2" customFormat="1" ht="13.5" thickTop="1" x14ac:dyDescent="0.25">
      <c r="A9" s="206" t="s">
        <v>15</v>
      </c>
      <c r="B9" s="207" t="s">
        <v>16</v>
      </c>
      <c r="C9" s="208"/>
      <c r="D9" s="209"/>
      <c r="E9" s="210" t="s">
        <v>17</v>
      </c>
      <c r="F9" s="211"/>
      <c r="G9" s="209"/>
      <c r="H9" s="210" t="s">
        <v>18</v>
      </c>
      <c r="I9" s="211"/>
      <c r="J9" s="212"/>
      <c r="K9" s="211"/>
      <c r="L9" s="213"/>
      <c r="M9" s="212">
        <f>G9+D9+L9+J9</f>
        <v>0</v>
      </c>
      <c r="N9" s="31">
        <v>750</v>
      </c>
      <c r="O9" s="11">
        <f>N9-M9</f>
        <v>750</v>
      </c>
      <c r="P9" s="8"/>
      <c r="Q9" s="12"/>
      <c r="R9" s="8"/>
      <c r="S9" s="13">
        <f>N9</f>
        <v>750</v>
      </c>
    </row>
    <row r="10" spans="1:19" s="2" customFormat="1" x14ac:dyDescent="0.25">
      <c r="A10" s="88">
        <v>42461</v>
      </c>
      <c r="B10" s="11">
        <f>ROUND(+C24/12,2)</f>
        <v>0</v>
      </c>
      <c r="C10" s="14"/>
      <c r="D10" s="11">
        <f t="shared" ref="D10:D21" si="0">D9+B10-C10</f>
        <v>0</v>
      </c>
      <c r="E10" s="11">
        <f>ROUND(+F24/12,2)</f>
        <v>0</v>
      </c>
      <c r="F10" s="14"/>
      <c r="G10" s="11">
        <f t="shared" ref="G10:G21" si="1">G9+E10-F10</f>
        <v>0</v>
      </c>
      <c r="H10" s="11">
        <f>ROUND(+I24/12,2)</f>
        <v>40.39</v>
      </c>
      <c r="I10" s="47">
        <v>40.39</v>
      </c>
      <c r="J10" s="11">
        <f t="shared" ref="J10:J21" si="2">J9+H10-I10</f>
        <v>0</v>
      </c>
      <c r="K10" s="11">
        <f t="shared" ref="K10:K21" si="3">H10+E10+B10</f>
        <v>40.39</v>
      </c>
      <c r="L10" s="9"/>
      <c r="M10" s="13">
        <f t="shared" ref="M10:M21" si="4">M9+B10-C10+E10-F10+H10-I10</f>
        <v>0</v>
      </c>
      <c r="P10" s="11">
        <f>ROUND(Q8/12,2)</f>
        <v>0</v>
      </c>
      <c r="Q10" s="9"/>
      <c r="R10" s="11">
        <f t="shared" ref="R10:R21" si="5">K10+P10</f>
        <v>40.39</v>
      </c>
      <c r="S10" s="13">
        <f t="shared" ref="S10:S21" si="6">S9+B10-C10+E10-F10+H10-I10+P10</f>
        <v>750</v>
      </c>
    </row>
    <row r="11" spans="1:19" s="2" customFormat="1" x14ac:dyDescent="0.25">
      <c r="A11" s="84">
        <f t="shared" ref="A11:A21" si="7">A10+32</f>
        <v>42493</v>
      </c>
      <c r="B11" s="11">
        <f t="shared" ref="B11:B21" si="8">B10</f>
        <v>0</v>
      </c>
      <c r="C11" s="14"/>
      <c r="D11" s="11">
        <f t="shared" si="0"/>
        <v>0</v>
      </c>
      <c r="E11" s="11">
        <f t="shared" ref="E11:E21" si="9">E10</f>
        <v>0</v>
      </c>
      <c r="F11" s="14"/>
      <c r="G11" s="11">
        <f t="shared" si="1"/>
        <v>0</v>
      </c>
      <c r="H11" s="11">
        <f t="shared" ref="H11:I21" si="10">H10</f>
        <v>40.39</v>
      </c>
      <c r="I11" s="45">
        <f t="shared" si="10"/>
        <v>40.39</v>
      </c>
      <c r="J11" s="11">
        <f t="shared" si="2"/>
        <v>0</v>
      </c>
      <c r="K11" s="11">
        <f t="shared" si="3"/>
        <v>40.39</v>
      </c>
      <c r="L11" s="9"/>
      <c r="M11" s="13">
        <f t="shared" si="4"/>
        <v>0</v>
      </c>
      <c r="O11" s="2" t="str">
        <f>IF(O9&lt;0,"Catch up",IF(O9&gt;50,"Refund","Do Nothing"))</f>
        <v>Refund</v>
      </c>
      <c r="P11" s="11">
        <f t="shared" ref="P11:P21" si="11">P10</f>
        <v>0</v>
      </c>
      <c r="Q11" s="9"/>
      <c r="R11" s="11">
        <f t="shared" si="5"/>
        <v>40.39</v>
      </c>
      <c r="S11" s="13">
        <f t="shared" si="6"/>
        <v>750</v>
      </c>
    </row>
    <row r="12" spans="1:19" s="2" customFormat="1" x14ac:dyDescent="0.25">
      <c r="A12" s="84">
        <f t="shared" si="7"/>
        <v>42525</v>
      </c>
      <c r="B12" s="11">
        <f t="shared" si="8"/>
        <v>0</v>
      </c>
      <c r="C12" s="14"/>
      <c r="D12" s="11">
        <f t="shared" si="0"/>
        <v>0</v>
      </c>
      <c r="E12" s="11">
        <f t="shared" si="9"/>
        <v>0</v>
      </c>
      <c r="F12" s="14"/>
      <c r="G12" s="11">
        <f t="shared" si="1"/>
        <v>0</v>
      </c>
      <c r="H12" s="11">
        <f t="shared" si="10"/>
        <v>40.39</v>
      </c>
      <c r="I12" s="45">
        <f t="shared" si="10"/>
        <v>40.39</v>
      </c>
      <c r="J12" s="11">
        <f t="shared" si="2"/>
        <v>0</v>
      </c>
      <c r="K12" s="11">
        <f t="shared" si="3"/>
        <v>40.39</v>
      </c>
      <c r="L12" s="9"/>
      <c r="M12" s="13">
        <f t="shared" si="4"/>
        <v>0</v>
      </c>
      <c r="P12" s="11">
        <f t="shared" si="11"/>
        <v>0</v>
      </c>
      <c r="Q12" s="9"/>
      <c r="R12" s="11">
        <f t="shared" si="5"/>
        <v>40.39</v>
      </c>
      <c r="S12" s="13">
        <f t="shared" si="6"/>
        <v>750</v>
      </c>
    </row>
    <row r="13" spans="1:19" s="2" customFormat="1" x14ac:dyDescent="0.25">
      <c r="A13" s="84">
        <f t="shared" si="7"/>
        <v>42557</v>
      </c>
      <c r="B13" s="11">
        <f t="shared" si="8"/>
        <v>0</v>
      </c>
      <c r="C13" s="14"/>
      <c r="D13" s="11">
        <f t="shared" si="0"/>
        <v>0</v>
      </c>
      <c r="E13" s="11">
        <f t="shared" si="9"/>
        <v>0</v>
      </c>
      <c r="F13" s="14"/>
      <c r="G13" s="11">
        <f t="shared" si="1"/>
        <v>0</v>
      </c>
      <c r="H13" s="11">
        <f t="shared" si="10"/>
        <v>40.39</v>
      </c>
      <c r="I13" s="45">
        <f t="shared" si="10"/>
        <v>40.39</v>
      </c>
      <c r="J13" s="11">
        <f t="shared" si="2"/>
        <v>0</v>
      </c>
      <c r="K13" s="11">
        <f t="shared" si="3"/>
        <v>40.39</v>
      </c>
      <c r="L13" s="9"/>
      <c r="M13" s="13">
        <f t="shared" si="4"/>
        <v>0</v>
      </c>
      <c r="P13" s="11">
        <f t="shared" si="11"/>
        <v>0</v>
      </c>
      <c r="Q13" s="9"/>
      <c r="R13" s="11">
        <f t="shared" si="5"/>
        <v>40.39</v>
      </c>
      <c r="S13" s="13">
        <f t="shared" si="6"/>
        <v>750</v>
      </c>
    </row>
    <row r="14" spans="1:19" s="2" customFormat="1" x14ac:dyDescent="0.25">
      <c r="A14" s="84">
        <f t="shared" si="7"/>
        <v>42589</v>
      </c>
      <c r="B14" s="11">
        <f t="shared" si="8"/>
        <v>0</v>
      </c>
      <c r="C14" s="14"/>
      <c r="D14" s="11">
        <f t="shared" si="0"/>
        <v>0</v>
      </c>
      <c r="E14" s="11">
        <f t="shared" si="9"/>
        <v>0</v>
      </c>
      <c r="F14" s="14"/>
      <c r="G14" s="11">
        <f t="shared" si="1"/>
        <v>0</v>
      </c>
      <c r="H14" s="11">
        <f t="shared" si="10"/>
        <v>40.39</v>
      </c>
      <c r="I14" s="45">
        <f t="shared" si="10"/>
        <v>40.39</v>
      </c>
      <c r="J14" s="11">
        <f t="shared" si="2"/>
        <v>0</v>
      </c>
      <c r="K14" s="11">
        <f t="shared" si="3"/>
        <v>40.39</v>
      </c>
      <c r="L14" s="9"/>
      <c r="M14" s="13">
        <f t="shared" si="4"/>
        <v>0</v>
      </c>
      <c r="P14" s="11">
        <f t="shared" si="11"/>
        <v>0</v>
      </c>
      <c r="Q14" s="9"/>
      <c r="R14" s="11">
        <f t="shared" si="5"/>
        <v>40.39</v>
      </c>
      <c r="S14" s="13">
        <f t="shared" si="6"/>
        <v>750</v>
      </c>
    </row>
    <row r="15" spans="1:19" s="2" customFormat="1" x14ac:dyDescent="0.25">
      <c r="A15" s="84">
        <f t="shared" si="7"/>
        <v>42621</v>
      </c>
      <c r="B15" s="11">
        <f t="shared" si="8"/>
        <v>0</v>
      </c>
      <c r="C15" s="14"/>
      <c r="D15" s="11">
        <f t="shared" si="0"/>
        <v>0</v>
      </c>
      <c r="E15" s="11">
        <f t="shared" si="9"/>
        <v>0</v>
      </c>
      <c r="F15" s="14"/>
      <c r="G15" s="11">
        <f t="shared" si="1"/>
        <v>0</v>
      </c>
      <c r="H15" s="11">
        <f t="shared" si="10"/>
        <v>40.39</v>
      </c>
      <c r="I15" s="45">
        <f t="shared" si="10"/>
        <v>40.39</v>
      </c>
      <c r="J15" s="11">
        <f t="shared" si="2"/>
        <v>0</v>
      </c>
      <c r="K15" s="11">
        <f t="shared" si="3"/>
        <v>40.39</v>
      </c>
      <c r="L15" s="9"/>
      <c r="M15" s="13">
        <f t="shared" si="4"/>
        <v>0</v>
      </c>
      <c r="P15" s="11">
        <f t="shared" si="11"/>
        <v>0</v>
      </c>
      <c r="Q15" s="9"/>
      <c r="R15" s="11">
        <f t="shared" si="5"/>
        <v>40.39</v>
      </c>
      <c r="S15" s="13">
        <f t="shared" si="6"/>
        <v>750</v>
      </c>
    </row>
    <row r="16" spans="1:19" s="2" customFormat="1" x14ac:dyDescent="0.25">
      <c r="A16" s="84">
        <f t="shared" si="7"/>
        <v>42653</v>
      </c>
      <c r="B16" s="11">
        <f t="shared" si="8"/>
        <v>0</v>
      </c>
      <c r="C16" s="14"/>
      <c r="D16" s="11">
        <f t="shared" si="0"/>
        <v>0</v>
      </c>
      <c r="E16" s="11">
        <f t="shared" si="9"/>
        <v>0</v>
      </c>
      <c r="F16" s="14"/>
      <c r="G16" s="11">
        <f t="shared" si="1"/>
        <v>0</v>
      </c>
      <c r="H16" s="11">
        <f t="shared" si="10"/>
        <v>40.39</v>
      </c>
      <c r="I16" s="45">
        <f t="shared" si="10"/>
        <v>40.39</v>
      </c>
      <c r="J16" s="11">
        <f t="shared" si="2"/>
        <v>0</v>
      </c>
      <c r="K16" s="11">
        <f t="shared" si="3"/>
        <v>40.39</v>
      </c>
      <c r="L16" s="9"/>
      <c r="M16" s="13">
        <f t="shared" si="4"/>
        <v>0</v>
      </c>
      <c r="P16" s="11">
        <f t="shared" si="11"/>
        <v>0</v>
      </c>
      <c r="Q16" s="9"/>
      <c r="R16" s="11">
        <f t="shared" si="5"/>
        <v>40.39</v>
      </c>
      <c r="S16" s="13">
        <f t="shared" si="6"/>
        <v>750</v>
      </c>
    </row>
    <row r="17" spans="1:19" s="2" customFormat="1" x14ac:dyDescent="0.25">
      <c r="A17" s="84">
        <f t="shared" si="7"/>
        <v>42685</v>
      </c>
      <c r="B17" s="11">
        <f t="shared" si="8"/>
        <v>0</v>
      </c>
      <c r="C17" s="14"/>
      <c r="D17" s="11">
        <f t="shared" si="0"/>
        <v>0</v>
      </c>
      <c r="E17" s="11">
        <f t="shared" si="9"/>
        <v>0</v>
      </c>
      <c r="F17" s="14"/>
      <c r="G17" s="11">
        <f t="shared" si="1"/>
        <v>0</v>
      </c>
      <c r="H17" s="11">
        <f t="shared" si="10"/>
        <v>40.39</v>
      </c>
      <c r="I17" s="45">
        <f t="shared" si="10"/>
        <v>40.39</v>
      </c>
      <c r="J17" s="11">
        <f t="shared" si="2"/>
        <v>0</v>
      </c>
      <c r="K17" s="11">
        <f t="shared" si="3"/>
        <v>40.39</v>
      </c>
      <c r="L17" s="9"/>
      <c r="M17" s="13">
        <f t="shared" si="4"/>
        <v>0</v>
      </c>
      <c r="P17" s="11">
        <f t="shared" si="11"/>
        <v>0</v>
      </c>
      <c r="Q17" s="9"/>
      <c r="R17" s="11">
        <f t="shared" si="5"/>
        <v>40.39</v>
      </c>
      <c r="S17" s="13">
        <f t="shared" si="6"/>
        <v>750</v>
      </c>
    </row>
    <row r="18" spans="1:19" s="2" customFormat="1" x14ac:dyDescent="0.25">
      <c r="A18" s="84">
        <f t="shared" si="7"/>
        <v>42717</v>
      </c>
      <c r="B18" s="11">
        <f t="shared" si="8"/>
        <v>0</v>
      </c>
      <c r="C18" s="14"/>
      <c r="D18" s="11">
        <f t="shared" si="0"/>
        <v>0</v>
      </c>
      <c r="E18" s="11">
        <f t="shared" si="9"/>
        <v>0</v>
      </c>
      <c r="F18" s="14"/>
      <c r="G18" s="11">
        <f t="shared" si="1"/>
        <v>0</v>
      </c>
      <c r="H18" s="11">
        <f t="shared" si="10"/>
        <v>40.39</v>
      </c>
      <c r="I18" s="45">
        <f t="shared" si="10"/>
        <v>40.39</v>
      </c>
      <c r="J18" s="11">
        <f t="shared" si="2"/>
        <v>0</v>
      </c>
      <c r="K18" s="11">
        <f t="shared" si="3"/>
        <v>40.39</v>
      </c>
      <c r="L18" s="9"/>
      <c r="M18" s="13">
        <f t="shared" si="4"/>
        <v>0</v>
      </c>
      <c r="P18" s="11">
        <f t="shared" si="11"/>
        <v>0</v>
      </c>
      <c r="Q18" s="9"/>
      <c r="R18" s="11">
        <f t="shared" si="5"/>
        <v>40.39</v>
      </c>
      <c r="S18" s="13">
        <f t="shared" si="6"/>
        <v>750</v>
      </c>
    </row>
    <row r="19" spans="1:19" s="2" customFormat="1" x14ac:dyDescent="0.25">
      <c r="A19" s="84">
        <f t="shared" si="7"/>
        <v>42749</v>
      </c>
      <c r="B19" s="11">
        <f t="shared" si="8"/>
        <v>0</v>
      </c>
      <c r="C19" s="14"/>
      <c r="D19" s="11">
        <f t="shared" si="0"/>
        <v>0</v>
      </c>
      <c r="E19" s="11">
        <f t="shared" si="9"/>
        <v>0</v>
      </c>
      <c r="F19" s="14"/>
      <c r="G19" s="11">
        <f t="shared" si="1"/>
        <v>0</v>
      </c>
      <c r="H19" s="11">
        <f t="shared" si="10"/>
        <v>40.39</v>
      </c>
      <c r="I19" s="45">
        <f t="shared" si="10"/>
        <v>40.39</v>
      </c>
      <c r="J19" s="11">
        <f t="shared" si="2"/>
        <v>0</v>
      </c>
      <c r="K19" s="11">
        <f t="shared" si="3"/>
        <v>40.39</v>
      </c>
      <c r="L19" s="9"/>
      <c r="M19" s="13">
        <f t="shared" si="4"/>
        <v>0</v>
      </c>
      <c r="P19" s="11">
        <f t="shared" si="11"/>
        <v>0</v>
      </c>
      <c r="Q19" s="9"/>
      <c r="R19" s="11">
        <f t="shared" si="5"/>
        <v>40.39</v>
      </c>
      <c r="S19" s="13">
        <f t="shared" si="6"/>
        <v>750</v>
      </c>
    </row>
    <row r="20" spans="1:19" s="2" customFormat="1" x14ac:dyDescent="0.25">
      <c r="A20" s="84">
        <f t="shared" si="7"/>
        <v>42781</v>
      </c>
      <c r="B20" s="11">
        <f t="shared" si="8"/>
        <v>0</v>
      </c>
      <c r="C20" s="14"/>
      <c r="D20" s="11">
        <f t="shared" si="0"/>
        <v>0</v>
      </c>
      <c r="E20" s="11">
        <f t="shared" si="9"/>
        <v>0</v>
      </c>
      <c r="F20" s="14"/>
      <c r="G20" s="11">
        <f t="shared" si="1"/>
        <v>0</v>
      </c>
      <c r="H20" s="11">
        <f t="shared" si="10"/>
        <v>40.39</v>
      </c>
      <c r="I20" s="45">
        <f t="shared" si="10"/>
        <v>40.39</v>
      </c>
      <c r="J20" s="11">
        <f t="shared" si="2"/>
        <v>0</v>
      </c>
      <c r="K20" s="11">
        <f t="shared" si="3"/>
        <v>40.39</v>
      </c>
      <c r="L20" s="9"/>
      <c r="M20" s="13">
        <f t="shared" si="4"/>
        <v>0</v>
      </c>
      <c r="P20" s="11">
        <f t="shared" si="11"/>
        <v>0</v>
      </c>
      <c r="Q20" s="9"/>
      <c r="R20" s="11">
        <f t="shared" si="5"/>
        <v>40.39</v>
      </c>
      <c r="S20" s="13">
        <f t="shared" si="6"/>
        <v>750</v>
      </c>
    </row>
    <row r="21" spans="1:19" s="2" customFormat="1" x14ac:dyDescent="0.25">
      <c r="A21" s="84">
        <f t="shared" si="7"/>
        <v>42813</v>
      </c>
      <c r="B21" s="11">
        <f t="shared" si="8"/>
        <v>0</v>
      </c>
      <c r="C21" s="14"/>
      <c r="D21" s="11">
        <f t="shared" si="0"/>
        <v>0</v>
      </c>
      <c r="E21" s="15">
        <f t="shared" si="9"/>
        <v>0</v>
      </c>
      <c r="F21" s="14"/>
      <c r="G21" s="16">
        <f t="shared" si="1"/>
        <v>0</v>
      </c>
      <c r="H21" s="11">
        <f t="shared" si="10"/>
        <v>40.39</v>
      </c>
      <c r="I21" s="45">
        <f t="shared" si="10"/>
        <v>40.39</v>
      </c>
      <c r="J21" s="11">
        <f t="shared" si="2"/>
        <v>0</v>
      </c>
      <c r="K21" s="11">
        <f t="shared" si="3"/>
        <v>40.39</v>
      </c>
      <c r="L21" s="9"/>
      <c r="M21" s="13">
        <f t="shared" si="4"/>
        <v>0</v>
      </c>
      <c r="P21" s="11">
        <f t="shared" si="11"/>
        <v>0</v>
      </c>
      <c r="Q21" s="9"/>
      <c r="R21" s="11">
        <f t="shared" si="5"/>
        <v>40.39</v>
      </c>
      <c r="S21" s="13">
        <f t="shared" si="6"/>
        <v>750</v>
      </c>
    </row>
    <row r="22" spans="1:19" s="2" customFormat="1" x14ac:dyDescent="0.25">
      <c r="A22" s="85" t="s">
        <v>19</v>
      </c>
      <c r="B22" s="17"/>
      <c r="C22" s="18"/>
      <c r="D22" s="17"/>
      <c r="E22" s="17"/>
      <c r="F22" s="19"/>
      <c r="G22" s="17"/>
      <c r="H22" s="17"/>
      <c r="I22" s="18"/>
      <c r="J22" s="17"/>
      <c r="K22" s="17"/>
      <c r="L22" s="17"/>
      <c r="M22" s="17"/>
      <c r="P22" s="17"/>
      <c r="Q22" s="17"/>
      <c r="R22" s="17"/>
    </row>
    <row r="23" spans="1:19" s="2" customFormat="1" x14ac:dyDescent="0.25">
      <c r="B23" s="8"/>
      <c r="C23" s="8"/>
      <c r="D23" s="8"/>
      <c r="E23" s="8"/>
      <c r="F23" s="8"/>
      <c r="G23" s="8"/>
      <c r="H23" s="8"/>
      <c r="I23" s="8"/>
      <c r="J23" s="8"/>
      <c r="K23" s="8"/>
      <c r="L23" s="8"/>
      <c r="M23" s="8"/>
      <c r="N23" s="8"/>
      <c r="O23" s="8"/>
      <c r="P23" s="8"/>
    </row>
    <row r="24" spans="1:19" s="2" customFormat="1" ht="13.5" thickBot="1" x14ac:dyDescent="0.3">
      <c r="A24" s="215" t="s">
        <v>78</v>
      </c>
      <c r="B24" s="20">
        <f>SUM(B10:B21)</f>
        <v>0</v>
      </c>
      <c r="C24" s="216">
        <f>SUM(C10:C21)</f>
        <v>0</v>
      </c>
      <c r="D24" s="8"/>
      <c r="E24" s="20">
        <f>SUM(E10:E21)</f>
        <v>0</v>
      </c>
      <c r="F24" s="216">
        <f>SUM(F10:F22)</f>
        <v>0</v>
      </c>
      <c r="G24" s="8"/>
      <c r="H24" s="20">
        <f>SUM(H10:H21)</f>
        <v>484.67999999999989</v>
      </c>
      <c r="I24" s="216">
        <f>SUM(I10:I21)</f>
        <v>484.67999999999989</v>
      </c>
      <c r="J24" s="8"/>
      <c r="K24" s="20">
        <f>SUM(K10:K21)</f>
        <v>484.67999999999989</v>
      </c>
      <c r="L24" s="8"/>
      <c r="M24" s="8"/>
      <c r="N24" s="8"/>
      <c r="O24" s="8"/>
      <c r="P24" s="20">
        <f>SUM(P10:P21)</f>
        <v>0</v>
      </c>
      <c r="R24" s="20">
        <f>SUM(R10:R21)</f>
        <v>484.67999999999989</v>
      </c>
    </row>
    <row r="25" spans="1:19" s="2" customFormat="1" ht="13.5" thickTop="1" x14ac:dyDescent="0.25">
      <c r="B25" s="8"/>
      <c r="C25" s="8"/>
      <c r="D25" s="8"/>
      <c r="E25" s="8"/>
      <c r="F25" s="8"/>
      <c r="G25" s="8"/>
      <c r="H25" s="8"/>
      <c r="I25" s="8"/>
      <c r="J25" s="8"/>
      <c r="K25" s="8"/>
      <c r="L25" s="8"/>
      <c r="M25" s="8"/>
      <c r="N25" s="8"/>
      <c r="O25" s="8"/>
      <c r="P25" s="8"/>
    </row>
    <row r="26" spans="1:19" s="2" customFormat="1" x14ac:dyDescent="0.25">
      <c r="A26" s="208" t="s">
        <v>76</v>
      </c>
      <c r="B26" s="211" t="s">
        <v>21</v>
      </c>
      <c r="C26" s="211"/>
      <c r="D26" s="212">
        <f>MINA(D10:D21)</f>
        <v>0</v>
      </c>
      <c r="E26" s="211" t="s">
        <v>21</v>
      </c>
      <c r="F26" s="211"/>
      <c r="G26" s="212">
        <f>MINA(G10:G21)</f>
        <v>0</v>
      </c>
      <c r="H26" s="211" t="s">
        <v>21</v>
      </c>
      <c r="I26" s="211"/>
      <c r="J26" s="212">
        <f>MINA(J10:J21)</f>
        <v>0</v>
      </c>
      <c r="K26" s="214" t="s">
        <v>21</v>
      </c>
      <c r="L26" s="211"/>
      <c r="M26" s="212">
        <f>MINA(M10:M21)</f>
        <v>0</v>
      </c>
      <c r="Q26" s="8"/>
      <c r="R26" s="8"/>
      <c r="S26" s="17"/>
    </row>
    <row r="27" spans="1:19" s="2" customFormat="1" x14ac:dyDescent="0.25">
      <c r="A27" s="218" t="s">
        <v>77</v>
      </c>
      <c r="B27" s="219" t="s">
        <v>22</v>
      </c>
      <c r="C27" s="219"/>
      <c r="D27" s="220">
        <f>B10*2</f>
        <v>0</v>
      </c>
      <c r="E27" s="219" t="s">
        <v>22</v>
      </c>
      <c r="F27" s="219"/>
      <c r="G27" s="220">
        <f>E10*2</f>
        <v>0</v>
      </c>
      <c r="H27" s="219" t="s">
        <v>22</v>
      </c>
      <c r="I27" s="219"/>
      <c r="J27" s="220"/>
      <c r="K27" s="221" t="s">
        <v>22</v>
      </c>
      <c r="L27" s="219"/>
      <c r="M27" s="222">
        <f>D27+G27+J27</f>
        <v>0</v>
      </c>
      <c r="Q27" s="22"/>
      <c r="R27" s="8"/>
    </row>
    <row r="28" spans="1:19" s="2" customFormat="1" x14ac:dyDescent="0.25">
      <c r="K28" s="3" t="s">
        <v>23</v>
      </c>
      <c r="M28" s="13">
        <f>M21</f>
        <v>0</v>
      </c>
      <c r="N28" s="23" t="s">
        <v>24</v>
      </c>
      <c r="S28" s="11">
        <f>S21</f>
        <v>750</v>
      </c>
    </row>
    <row r="29" spans="1:19" s="2" customFormat="1" x14ac:dyDescent="0.25">
      <c r="C29" s="96"/>
      <c r="D29" s="96"/>
      <c r="E29" s="96"/>
    </row>
    <row r="30" spans="1:19" s="2" customFormat="1" x14ac:dyDescent="0.25"/>
  </sheetData>
  <mergeCells count="5">
    <mergeCell ref="A1:A3"/>
    <mergeCell ref="F1:S1"/>
    <mergeCell ref="F4:S4"/>
    <mergeCell ref="F5:S5"/>
    <mergeCell ref="F6:S6"/>
  </mergeCells>
  <printOptions horizontalCentered="1"/>
  <pageMargins left="0.75" right="0.75" top="1" bottom="0.75" header="0.25" footer="0.25"/>
  <pageSetup scale="45"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0"/>
  <sheetViews>
    <sheetView zoomScaleNormal="100" zoomScaleSheetLayoutView="100" workbookViewId="0">
      <selection activeCell="A26" sqref="A26:A27"/>
    </sheetView>
  </sheetViews>
  <sheetFormatPr defaultRowHeight="12.75" x14ac:dyDescent="0.25"/>
  <cols>
    <col min="1" max="1" width="12.54296875" style="116" customWidth="1"/>
    <col min="2" max="2" width="7" style="116" customWidth="1"/>
    <col min="3" max="4" width="7.6328125" style="116" customWidth="1"/>
    <col min="5" max="5" width="6.1796875" style="116" customWidth="1"/>
    <col min="6" max="7" width="7.6328125" style="116" customWidth="1"/>
    <col min="8" max="8" width="5.90625" style="116" customWidth="1"/>
    <col min="9" max="9" width="6.1796875" style="116" customWidth="1"/>
    <col min="10" max="10" width="6.36328125" style="116" customWidth="1"/>
    <col min="11" max="13" width="7.6328125" style="116" customWidth="1"/>
    <col min="14" max="14" width="7.08984375" style="116" hidden="1" customWidth="1"/>
    <col min="15" max="15" width="7.6328125" style="116" hidden="1" customWidth="1"/>
    <col min="16" max="16" width="6.54296875" style="116" hidden="1" customWidth="1"/>
    <col min="17" max="17" width="7.6328125" style="116" hidden="1" customWidth="1"/>
    <col min="18" max="18" width="6.36328125" style="116" hidden="1" customWidth="1"/>
    <col min="19" max="19" width="7.6328125" style="116" hidden="1" customWidth="1"/>
    <col min="20" max="255" width="9.26953125" style="116"/>
    <col min="256" max="256" width="3" style="116" customWidth="1"/>
    <col min="257" max="257" width="9.1796875" style="116" customWidth="1"/>
    <col min="258" max="258" width="7" style="116" customWidth="1"/>
    <col min="259" max="260" width="7.6328125" style="116" customWidth="1"/>
    <col min="261" max="261" width="6.1796875" style="116" customWidth="1"/>
    <col min="262" max="263" width="7.6328125" style="116" customWidth="1"/>
    <col min="264" max="264" width="5.90625" style="116" customWidth="1"/>
    <col min="265" max="265" width="6.1796875" style="116" customWidth="1"/>
    <col min="266" max="266" width="6.36328125" style="116" customWidth="1"/>
    <col min="267" max="269" width="7.6328125" style="116" customWidth="1"/>
    <col min="270" max="270" width="7.08984375" style="116" customWidth="1"/>
    <col min="271" max="271" width="7.6328125" style="116" customWidth="1"/>
    <col min="272" max="272" width="6.54296875" style="116" customWidth="1"/>
    <col min="273" max="273" width="7.6328125" style="116" customWidth="1"/>
    <col min="274" max="274" width="6.36328125" style="116" customWidth="1"/>
    <col min="275" max="275" width="7.6328125" style="116" customWidth="1"/>
    <col min="276" max="511" width="9.26953125" style="116"/>
    <col min="512" max="512" width="3" style="116" customWidth="1"/>
    <col min="513" max="513" width="9.1796875" style="116" customWidth="1"/>
    <col min="514" max="514" width="7" style="116" customWidth="1"/>
    <col min="515" max="516" width="7.6328125" style="116" customWidth="1"/>
    <col min="517" max="517" width="6.1796875" style="116" customWidth="1"/>
    <col min="518" max="519" width="7.6328125" style="116" customWidth="1"/>
    <col min="520" max="520" width="5.90625" style="116" customWidth="1"/>
    <col min="521" max="521" width="6.1796875" style="116" customWidth="1"/>
    <col min="522" max="522" width="6.36328125" style="116" customWidth="1"/>
    <col min="523" max="525" width="7.6328125" style="116" customWidth="1"/>
    <col min="526" max="526" width="7.08984375" style="116" customWidth="1"/>
    <col min="527" max="527" width="7.6328125" style="116" customWidth="1"/>
    <col min="528" max="528" width="6.54296875" style="116" customWidth="1"/>
    <col min="529" max="529" width="7.6328125" style="116" customWidth="1"/>
    <col min="530" max="530" width="6.36328125" style="116" customWidth="1"/>
    <col min="531" max="531" width="7.6328125" style="116" customWidth="1"/>
    <col min="532" max="767" width="9.26953125" style="116"/>
    <col min="768" max="768" width="3" style="116" customWidth="1"/>
    <col min="769" max="769" width="9.1796875" style="116" customWidth="1"/>
    <col min="770" max="770" width="7" style="116" customWidth="1"/>
    <col min="771" max="772" width="7.6328125" style="116" customWidth="1"/>
    <col min="773" max="773" width="6.1796875" style="116" customWidth="1"/>
    <col min="774" max="775" width="7.6328125" style="116" customWidth="1"/>
    <col min="776" max="776" width="5.90625" style="116" customWidth="1"/>
    <col min="777" max="777" width="6.1796875" style="116" customWidth="1"/>
    <col min="778" max="778" width="6.36328125" style="116" customWidth="1"/>
    <col min="779" max="781" width="7.6328125" style="116" customWidth="1"/>
    <col min="782" max="782" width="7.08984375" style="116" customWidth="1"/>
    <col min="783" max="783" width="7.6328125" style="116" customWidth="1"/>
    <col min="784" max="784" width="6.54296875" style="116" customWidth="1"/>
    <col min="785" max="785" width="7.6328125" style="116" customWidth="1"/>
    <col min="786" max="786" width="6.36328125" style="116" customWidth="1"/>
    <col min="787" max="787" width="7.6328125" style="116" customWidth="1"/>
    <col min="788" max="1023" width="9.26953125" style="116"/>
    <col min="1024" max="1024" width="3" style="116" customWidth="1"/>
    <col min="1025" max="1025" width="9.1796875" style="116" customWidth="1"/>
    <col min="1026" max="1026" width="7" style="116" customWidth="1"/>
    <col min="1027" max="1028" width="7.6328125" style="116" customWidth="1"/>
    <col min="1029" max="1029" width="6.1796875" style="116" customWidth="1"/>
    <col min="1030" max="1031" width="7.6328125" style="116" customWidth="1"/>
    <col min="1032" max="1032" width="5.90625" style="116" customWidth="1"/>
    <col min="1033" max="1033" width="6.1796875" style="116" customWidth="1"/>
    <col min="1034" max="1034" width="6.36328125" style="116" customWidth="1"/>
    <col min="1035" max="1037" width="7.6328125" style="116" customWidth="1"/>
    <col min="1038" max="1038" width="7.08984375" style="116" customWidth="1"/>
    <col min="1039" max="1039" width="7.6328125" style="116" customWidth="1"/>
    <col min="1040" max="1040" width="6.54296875" style="116" customWidth="1"/>
    <col min="1041" max="1041" width="7.6328125" style="116" customWidth="1"/>
    <col min="1042" max="1042" width="6.36328125" style="116" customWidth="1"/>
    <col min="1043" max="1043" width="7.6328125" style="116" customWidth="1"/>
    <col min="1044" max="1279" width="9.26953125" style="116"/>
    <col min="1280" max="1280" width="3" style="116" customWidth="1"/>
    <col min="1281" max="1281" width="9.1796875" style="116" customWidth="1"/>
    <col min="1282" max="1282" width="7" style="116" customWidth="1"/>
    <col min="1283" max="1284" width="7.6328125" style="116" customWidth="1"/>
    <col min="1285" max="1285" width="6.1796875" style="116" customWidth="1"/>
    <col min="1286" max="1287" width="7.6328125" style="116" customWidth="1"/>
    <col min="1288" max="1288" width="5.90625" style="116" customWidth="1"/>
    <col min="1289" max="1289" width="6.1796875" style="116" customWidth="1"/>
    <col min="1290" max="1290" width="6.36328125" style="116" customWidth="1"/>
    <col min="1291" max="1293" width="7.6328125" style="116" customWidth="1"/>
    <col min="1294" max="1294" width="7.08984375" style="116" customWidth="1"/>
    <col min="1295" max="1295" width="7.6328125" style="116" customWidth="1"/>
    <col min="1296" max="1296" width="6.54296875" style="116" customWidth="1"/>
    <col min="1297" max="1297" width="7.6328125" style="116" customWidth="1"/>
    <col min="1298" max="1298" width="6.36328125" style="116" customWidth="1"/>
    <col min="1299" max="1299" width="7.6328125" style="116" customWidth="1"/>
    <col min="1300" max="1535" width="9.26953125" style="116"/>
    <col min="1536" max="1536" width="3" style="116" customWidth="1"/>
    <col min="1537" max="1537" width="9.1796875" style="116" customWidth="1"/>
    <col min="1538" max="1538" width="7" style="116" customWidth="1"/>
    <col min="1539" max="1540" width="7.6328125" style="116" customWidth="1"/>
    <col min="1541" max="1541" width="6.1796875" style="116" customWidth="1"/>
    <col min="1542" max="1543" width="7.6328125" style="116" customWidth="1"/>
    <col min="1544" max="1544" width="5.90625" style="116" customWidth="1"/>
    <col min="1545" max="1545" width="6.1796875" style="116" customWidth="1"/>
    <col min="1546" max="1546" width="6.36328125" style="116" customWidth="1"/>
    <col min="1547" max="1549" width="7.6328125" style="116" customWidth="1"/>
    <col min="1550" max="1550" width="7.08984375" style="116" customWidth="1"/>
    <col min="1551" max="1551" width="7.6328125" style="116" customWidth="1"/>
    <col min="1552" max="1552" width="6.54296875" style="116" customWidth="1"/>
    <col min="1553" max="1553" width="7.6328125" style="116" customWidth="1"/>
    <col min="1554" max="1554" width="6.36328125" style="116" customWidth="1"/>
    <col min="1555" max="1555" width="7.6328125" style="116" customWidth="1"/>
    <col min="1556" max="1791" width="9.26953125" style="116"/>
    <col min="1792" max="1792" width="3" style="116" customWidth="1"/>
    <col min="1793" max="1793" width="9.1796875" style="116" customWidth="1"/>
    <col min="1794" max="1794" width="7" style="116" customWidth="1"/>
    <col min="1795" max="1796" width="7.6328125" style="116" customWidth="1"/>
    <col min="1797" max="1797" width="6.1796875" style="116" customWidth="1"/>
    <col min="1798" max="1799" width="7.6328125" style="116" customWidth="1"/>
    <col min="1800" max="1800" width="5.90625" style="116" customWidth="1"/>
    <col min="1801" max="1801" width="6.1796875" style="116" customWidth="1"/>
    <col min="1802" max="1802" width="6.36328125" style="116" customWidth="1"/>
    <col min="1803" max="1805" width="7.6328125" style="116" customWidth="1"/>
    <col min="1806" max="1806" width="7.08984375" style="116" customWidth="1"/>
    <col min="1807" max="1807" width="7.6328125" style="116" customWidth="1"/>
    <col min="1808" max="1808" width="6.54296875" style="116" customWidth="1"/>
    <col min="1809" max="1809" width="7.6328125" style="116" customWidth="1"/>
    <col min="1810" max="1810" width="6.36328125" style="116" customWidth="1"/>
    <col min="1811" max="1811" width="7.6328125" style="116" customWidth="1"/>
    <col min="1812" max="2047" width="9.26953125" style="116"/>
    <col min="2048" max="2048" width="3" style="116" customWidth="1"/>
    <col min="2049" max="2049" width="9.1796875" style="116" customWidth="1"/>
    <col min="2050" max="2050" width="7" style="116" customWidth="1"/>
    <col min="2051" max="2052" width="7.6328125" style="116" customWidth="1"/>
    <col min="2053" max="2053" width="6.1796875" style="116" customWidth="1"/>
    <col min="2054" max="2055" width="7.6328125" style="116" customWidth="1"/>
    <col min="2056" max="2056" width="5.90625" style="116" customWidth="1"/>
    <col min="2057" max="2057" width="6.1796875" style="116" customWidth="1"/>
    <col min="2058" max="2058" width="6.36328125" style="116" customWidth="1"/>
    <col min="2059" max="2061" width="7.6328125" style="116" customWidth="1"/>
    <col min="2062" max="2062" width="7.08984375" style="116" customWidth="1"/>
    <col min="2063" max="2063" width="7.6328125" style="116" customWidth="1"/>
    <col min="2064" max="2064" width="6.54296875" style="116" customWidth="1"/>
    <col min="2065" max="2065" width="7.6328125" style="116" customWidth="1"/>
    <col min="2066" max="2066" width="6.36328125" style="116" customWidth="1"/>
    <col min="2067" max="2067" width="7.6328125" style="116" customWidth="1"/>
    <col min="2068" max="2303" width="9.26953125" style="116"/>
    <col min="2304" max="2304" width="3" style="116" customWidth="1"/>
    <col min="2305" max="2305" width="9.1796875" style="116" customWidth="1"/>
    <col min="2306" max="2306" width="7" style="116" customWidth="1"/>
    <col min="2307" max="2308" width="7.6328125" style="116" customWidth="1"/>
    <col min="2309" max="2309" width="6.1796875" style="116" customWidth="1"/>
    <col min="2310" max="2311" width="7.6328125" style="116" customWidth="1"/>
    <col min="2312" max="2312" width="5.90625" style="116" customWidth="1"/>
    <col min="2313" max="2313" width="6.1796875" style="116" customWidth="1"/>
    <col min="2314" max="2314" width="6.36328125" style="116" customWidth="1"/>
    <col min="2315" max="2317" width="7.6328125" style="116" customWidth="1"/>
    <col min="2318" max="2318" width="7.08984375" style="116" customWidth="1"/>
    <col min="2319" max="2319" width="7.6328125" style="116" customWidth="1"/>
    <col min="2320" max="2320" width="6.54296875" style="116" customWidth="1"/>
    <col min="2321" max="2321" width="7.6328125" style="116" customWidth="1"/>
    <col min="2322" max="2322" width="6.36328125" style="116" customWidth="1"/>
    <col min="2323" max="2323" width="7.6328125" style="116" customWidth="1"/>
    <col min="2324" max="2559" width="9.26953125" style="116"/>
    <col min="2560" max="2560" width="3" style="116" customWidth="1"/>
    <col min="2561" max="2561" width="9.1796875" style="116" customWidth="1"/>
    <col min="2562" max="2562" width="7" style="116" customWidth="1"/>
    <col min="2563" max="2564" width="7.6328125" style="116" customWidth="1"/>
    <col min="2565" max="2565" width="6.1796875" style="116" customWidth="1"/>
    <col min="2566" max="2567" width="7.6328125" style="116" customWidth="1"/>
    <col min="2568" max="2568" width="5.90625" style="116" customWidth="1"/>
    <col min="2569" max="2569" width="6.1796875" style="116" customWidth="1"/>
    <col min="2570" max="2570" width="6.36328125" style="116" customWidth="1"/>
    <col min="2571" max="2573" width="7.6328125" style="116" customWidth="1"/>
    <col min="2574" max="2574" width="7.08984375" style="116" customWidth="1"/>
    <col min="2575" max="2575" width="7.6328125" style="116" customWidth="1"/>
    <col min="2576" max="2576" width="6.54296875" style="116" customWidth="1"/>
    <col min="2577" max="2577" width="7.6328125" style="116" customWidth="1"/>
    <col min="2578" max="2578" width="6.36328125" style="116" customWidth="1"/>
    <col min="2579" max="2579" width="7.6328125" style="116" customWidth="1"/>
    <col min="2580" max="2815" width="9.26953125" style="116"/>
    <col min="2816" max="2816" width="3" style="116" customWidth="1"/>
    <col min="2817" max="2817" width="9.1796875" style="116" customWidth="1"/>
    <col min="2818" max="2818" width="7" style="116" customWidth="1"/>
    <col min="2819" max="2820" width="7.6328125" style="116" customWidth="1"/>
    <col min="2821" max="2821" width="6.1796875" style="116" customWidth="1"/>
    <col min="2822" max="2823" width="7.6328125" style="116" customWidth="1"/>
    <col min="2824" max="2824" width="5.90625" style="116" customWidth="1"/>
    <col min="2825" max="2825" width="6.1796875" style="116" customWidth="1"/>
    <col min="2826" max="2826" width="6.36328125" style="116" customWidth="1"/>
    <col min="2827" max="2829" width="7.6328125" style="116" customWidth="1"/>
    <col min="2830" max="2830" width="7.08984375" style="116" customWidth="1"/>
    <col min="2831" max="2831" width="7.6328125" style="116" customWidth="1"/>
    <col min="2832" max="2832" width="6.54296875" style="116" customWidth="1"/>
    <col min="2833" max="2833" width="7.6328125" style="116" customWidth="1"/>
    <col min="2834" max="2834" width="6.36328125" style="116" customWidth="1"/>
    <col min="2835" max="2835" width="7.6328125" style="116" customWidth="1"/>
    <col min="2836" max="3071" width="9.26953125" style="116"/>
    <col min="3072" max="3072" width="3" style="116" customWidth="1"/>
    <col min="3073" max="3073" width="9.1796875" style="116" customWidth="1"/>
    <col min="3074" max="3074" width="7" style="116" customWidth="1"/>
    <col min="3075" max="3076" width="7.6328125" style="116" customWidth="1"/>
    <col min="3077" max="3077" width="6.1796875" style="116" customWidth="1"/>
    <col min="3078" max="3079" width="7.6328125" style="116" customWidth="1"/>
    <col min="3080" max="3080" width="5.90625" style="116" customWidth="1"/>
    <col min="3081" max="3081" width="6.1796875" style="116" customWidth="1"/>
    <col min="3082" max="3082" width="6.36328125" style="116" customWidth="1"/>
    <col min="3083" max="3085" width="7.6328125" style="116" customWidth="1"/>
    <col min="3086" max="3086" width="7.08984375" style="116" customWidth="1"/>
    <col min="3087" max="3087" width="7.6328125" style="116" customWidth="1"/>
    <col min="3088" max="3088" width="6.54296875" style="116" customWidth="1"/>
    <col min="3089" max="3089" width="7.6328125" style="116" customWidth="1"/>
    <col min="3090" max="3090" width="6.36328125" style="116" customWidth="1"/>
    <col min="3091" max="3091" width="7.6328125" style="116" customWidth="1"/>
    <col min="3092" max="3327" width="9.26953125" style="116"/>
    <col min="3328" max="3328" width="3" style="116" customWidth="1"/>
    <col min="3329" max="3329" width="9.1796875" style="116" customWidth="1"/>
    <col min="3330" max="3330" width="7" style="116" customWidth="1"/>
    <col min="3331" max="3332" width="7.6328125" style="116" customWidth="1"/>
    <col min="3333" max="3333" width="6.1796875" style="116" customWidth="1"/>
    <col min="3334" max="3335" width="7.6328125" style="116" customWidth="1"/>
    <col min="3336" max="3336" width="5.90625" style="116" customWidth="1"/>
    <col min="3337" max="3337" width="6.1796875" style="116" customWidth="1"/>
    <col min="3338" max="3338" width="6.36328125" style="116" customWidth="1"/>
    <col min="3339" max="3341" width="7.6328125" style="116" customWidth="1"/>
    <col min="3342" max="3342" width="7.08984375" style="116" customWidth="1"/>
    <col min="3343" max="3343" width="7.6328125" style="116" customWidth="1"/>
    <col min="3344" max="3344" width="6.54296875" style="116" customWidth="1"/>
    <col min="3345" max="3345" width="7.6328125" style="116" customWidth="1"/>
    <col min="3346" max="3346" width="6.36328125" style="116" customWidth="1"/>
    <col min="3347" max="3347" width="7.6328125" style="116" customWidth="1"/>
    <col min="3348" max="3583" width="9.26953125" style="116"/>
    <col min="3584" max="3584" width="3" style="116" customWidth="1"/>
    <col min="3585" max="3585" width="9.1796875" style="116" customWidth="1"/>
    <col min="3586" max="3586" width="7" style="116" customWidth="1"/>
    <col min="3587" max="3588" width="7.6328125" style="116" customWidth="1"/>
    <col min="3589" max="3589" width="6.1796875" style="116" customWidth="1"/>
    <col min="3590" max="3591" width="7.6328125" style="116" customWidth="1"/>
    <col min="3592" max="3592" width="5.90625" style="116" customWidth="1"/>
    <col min="3593" max="3593" width="6.1796875" style="116" customWidth="1"/>
    <col min="3594" max="3594" width="6.36328125" style="116" customWidth="1"/>
    <col min="3595" max="3597" width="7.6328125" style="116" customWidth="1"/>
    <col min="3598" max="3598" width="7.08984375" style="116" customWidth="1"/>
    <col min="3599" max="3599" width="7.6328125" style="116" customWidth="1"/>
    <col min="3600" max="3600" width="6.54296875" style="116" customWidth="1"/>
    <col min="3601" max="3601" width="7.6328125" style="116" customWidth="1"/>
    <col min="3602" max="3602" width="6.36328125" style="116" customWidth="1"/>
    <col min="3603" max="3603" width="7.6328125" style="116" customWidth="1"/>
    <col min="3604" max="3839" width="9.26953125" style="116"/>
    <col min="3840" max="3840" width="3" style="116" customWidth="1"/>
    <col min="3841" max="3841" width="9.1796875" style="116" customWidth="1"/>
    <col min="3842" max="3842" width="7" style="116" customWidth="1"/>
    <col min="3843" max="3844" width="7.6328125" style="116" customWidth="1"/>
    <col min="3845" max="3845" width="6.1796875" style="116" customWidth="1"/>
    <col min="3846" max="3847" width="7.6328125" style="116" customWidth="1"/>
    <col min="3848" max="3848" width="5.90625" style="116" customWidth="1"/>
    <col min="3849" max="3849" width="6.1796875" style="116" customWidth="1"/>
    <col min="3850" max="3850" width="6.36328125" style="116" customWidth="1"/>
    <col min="3851" max="3853" width="7.6328125" style="116" customWidth="1"/>
    <col min="3854" max="3854" width="7.08984375" style="116" customWidth="1"/>
    <col min="3855" max="3855" width="7.6328125" style="116" customWidth="1"/>
    <col min="3856" max="3856" width="6.54296875" style="116" customWidth="1"/>
    <col min="3857" max="3857" width="7.6328125" style="116" customWidth="1"/>
    <col min="3858" max="3858" width="6.36328125" style="116" customWidth="1"/>
    <col min="3859" max="3859" width="7.6328125" style="116" customWidth="1"/>
    <col min="3860" max="4095" width="9.26953125" style="116"/>
    <col min="4096" max="4096" width="3" style="116" customWidth="1"/>
    <col min="4097" max="4097" width="9.1796875" style="116" customWidth="1"/>
    <col min="4098" max="4098" width="7" style="116" customWidth="1"/>
    <col min="4099" max="4100" width="7.6328125" style="116" customWidth="1"/>
    <col min="4101" max="4101" width="6.1796875" style="116" customWidth="1"/>
    <col min="4102" max="4103" width="7.6328125" style="116" customWidth="1"/>
    <col min="4104" max="4104" width="5.90625" style="116" customWidth="1"/>
    <col min="4105" max="4105" width="6.1796875" style="116" customWidth="1"/>
    <col min="4106" max="4106" width="6.36328125" style="116" customWidth="1"/>
    <col min="4107" max="4109" width="7.6328125" style="116" customWidth="1"/>
    <col min="4110" max="4110" width="7.08984375" style="116" customWidth="1"/>
    <col min="4111" max="4111" width="7.6328125" style="116" customWidth="1"/>
    <col min="4112" max="4112" width="6.54296875" style="116" customWidth="1"/>
    <col min="4113" max="4113" width="7.6328125" style="116" customWidth="1"/>
    <col min="4114" max="4114" width="6.36328125" style="116" customWidth="1"/>
    <col min="4115" max="4115" width="7.6328125" style="116" customWidth="1"/>
    <col min="4116" max="4351" width="9.26953125" style="116"/>
    <col min="4352" max="4352" width="3" style="116" customWidth="1"/>
    <col min="4353" max="4353" width="9.1796875" style="116" customWidth="1"/>
    <col min="4354" max="4354" width="7" style="116" customWidth="1"/>
    <col min="4355" max="4356" width="7.6328125" style="116" customWidth="1"/>
    <col min="4357" max="4357" width="6.1796875" style="116" customWidth="1"/>
    <col min="4358" max="4359" width="7.6328125" style="116" customWidth="1"/>
    <col min="4360" max="4360" width="5.90625" style="116" customWidth="1"/>
    <col min="4361" max="4361" width="6.1796875" style="116" customWidth="1"/>
    <col min="4362" max="4362" width="6.36328125" style="116" customWidth="1"/>
    <col min="4363" max="4365" width="7.6328125" style="116" customWidth="1"/>
    <col min="4366" max="4366" width="7.08984375" style="116" customWidth="1"/>
    <col min="4367" max="4367" width="7.6328125" style="116" customWidth="1"/>
    <col min="4368" max="4368" width="6.54296875" style="116" customWidth="1"/>
    <col min="4369" max="4369" width="7.6328125" style="116" customWidth="1"/>
    <col min="4370" max="4370" width="6.36328125" style="116" customWidth="1"/>
    <col min="4371" max="4371" width="7.6328125" style="116" customWidth="1"/>
    <col min="4372" max="4607" width="9.26953125" style="116"/>
    <col min="4608" max="4608" width="3" style="116" customWidth="1"/>
    <col min="4609" max="4609" width="9.1796875" style="116" customWidth="1"/>
    <col min="4610" max="4610" width="7" style="116" customWidth="1"/>
    <col min="4611" max="4612" width="7.6328125" style="116" customWidth="1"/>
    <col min="4613" max="4613" width="6.1796875" style="116" customWidth="1"/>
    <col min="4614" max="4615" width="7.6328125" style="116" customWidth="1"/>
    <col min="4616" max="4616" width="5.90625" style="116" customWidth="1"/>
    <col min="4617" max="4617" width="6.1796875" style="116" customWidth="1"/>
    <col min="4618" max="4618" width="6.36328125" style="116" customWidth="1"/>
    <col min="4619" max="4621" width="7.6328125" style="116" customWidth="1"/>
    <col min="4622" max="4622" width="7.08984375" style="116" customWidth="1"/>
    <col min="4623" max="4623" width="7.6328125" style="116" customWidth="1"/>
    <col min="4624" max="4624" width="6.54296875" style="116" customWidth="1"/>
    <col min="4625" max="4625" width="7.6328125" style="116" customWidth="1"/>
    <col min="4626" max="4626" width="6.36328125" style="116" customWidth="1"/>
    <col min="4627" max="4627" width="7.6328125" style="116" customWidth="1"/>
    <col min="4628" max="4863" width="9.26953125" style="116"/>
    <col min="4864" max="4864" width="3" style="116" customWidth="1"/>
    <col min="4865" max="4865" width="9.1796875" style="116" customWidth="1"/>
    <col min="4866" max="4866" width="7" style="116" customWidth="1"/>
    <col min="4867" max="4868" width="7.6328125" style="116" customWidth="1"/>
    <col min="4869" max="4869" width="6.1796875" style="116" customWidth="1"/>
    <col min="4870" max="4871" width="7.6328125" style="116" customWidth="1"/>
    <col min="4872" max="4872" width="5.90625" style="116" customWidth="1"/>
    <col min="4873" max="4873" width="6.1796875" style="116" customWidth="1"/>
    <col min="4874" max="4874" width="6.36328125" style="116" customWidth="1"/>
    <col min="4875" max="4877" width="7.6328125" style="116" customWidth="1"/>
    <col min="4878" max="4878" width="7.08984375" style="116" customWidth="1"/>
    <col min="4879" max="4879" width="7.6328125" style="116" customWidth="1"/>
    <col min="4880" max="4880" width="6.54296875" style="116" customWidth="1"/>
    <col min="4881" max="4881" width="7.6328125" style="116" customWidth="1"/>
    <col min="4882" max="4882" width="6.36328125" style="116" customWidth="1"/>
    <col min="4883" max="4883" width="7.6328125" style="116" customWidth="1"/>
    <col min="4884" max="5119" width="9.26953125" style="116"/>
    <col min="5120" max="5120" width="3" style="116" customWidth="1"/>
    <col min="5121" max="5121" width="9.1796875" style="116" customWidth="1"/>
    <col min="5122" max="5122" width="7" style="116" customWidth="1"/>
    <col min="5123" max="5124" width="7.6328125" style="116" customWidth="1"/>
    <col min="5125" max="5125" width="6.1796875" style="116" customWidth="1"/>
    <col min="5126" max="5127" width="7.6328125" style="116" customWidth="1"/>
    <col min="5128" max="5128" width="5.90625" style="116" customWidth="1"/>
    <col min="5129" max="5129" width="6.1796875" style="116" customWidth="1"/>
    <col min="5130" max="5130" width="6.36328125" style="116" customWidth="1"/>
    <col min="5131" max="5133" width="7.6328125" style="116" customWidth="1"/>
    <col min="5134" max="5134" width="7.08984375" style="116" customWidth="1"/>
    <col min="5135" max="5135" width="7.6328125" style="116" customWidth="1"/>
    <col min="5136" max="5136" width="6.54296875" style="116" customWidth="1"/>
    <col min="5137" max="5137" width="7.6328125" style="116" customWidth="1"/>
    <col min="5138" max="5138" width="6.36328125" style="116" customWidth="1"/>
    <col min="5139" max="5139" width="7.6328125" style="116" customWidth="1"/>
    <col min="5140" max="5375" width="9.26953125" style="116"/>
    <col min="5376" max="5376" width="3" style="116" customWidth="1"/>
    <col min="5377" max="5377" width="9.1796875" style="116" customWidth="1"/>
    <col min="5378" max="5378" width="7" style="116" customWidth="1"/>
    <col min="5379" max="5380" width="7.6328125" style="116" customWidth="1"/>
    <col min="5381" max="5381" width="6.1796875" style="116" customWidth="1"/>
    <col min="5382" max="5383" width="7.6328125" style="116" customWidth="1"/>
    <col min="5384" max="5384" width="5.90625" style="116" customWidth="1"/>
    <col min="5385" max="5385" width="6.1796875" style="116" customWidth="1"/>
    <col min="5386" max="5386" width="6.36328125" style="116" customWidth="1"/>
    <col min="5387" max="5389" width="7.6328125" style="116" customWidth="1"/>
    <col min="5390" max="5390" width="7.08984375" style="116" customWidth="1"/>
    <col min="5391" max="5391" width="7.6328125" style="116" customWidth="1"/>
    <col min="5392" max="5392" width="6.54296875" style="116" customWidth="1"/>
    <col min="5393" max="5393" width="7.6328125" style="116" customWidth="1"/>
    <col min="5394" max="5394" width="6.36328125" style="116" customWidth="1"/>
    <col min="5395" max="5395" width="7.6328125" style="116" customWidth="1"/>
    <col min="5396" max="5631" width="9.26953125" style="116"/>
    <col min="5632" max="5632" width="3" style="116" customWidth="1"/>
    <col min="5633" max="5633" width="9.1796875" style="116" customWidth="1"/>
    <col min="5634" max="5634" width="7" style="116" customWidth="1"/>
    <col min="5635" max="5636" width="7.6328125" style="116" customWidth="1"/>
    <col min="5637" max="5637" width="6.1796875" style="116" customWidth="1"/>
    <col min="5638" max="5639" width="7.6328125" style="116" customWidth="1"/>
    <col min="5640" max="5640" width="5.90625" style="116" customWidth="1"/>
    <col min="5641" max="5641" width="6.1796875" style="116" customWidth="1"/>
    <col min="5642" max="5642" width="6.36328125" style="116" customWidth="1"/>
    <col min="5643" max="5645" width="7.6328125" style="116" customWidth="1"/>
    <col min="5646" max="5646" width="7.08984375" style="116" customWidth="1"/>
    <col min="5647" max="5647" width="7.6328125" style="116" customWidth="1"/>
    <col min="5648" max="5648" width="6.54296875" style="116" customWidth="1"/>
    <col min="5649" max="5649" width="7.6328125" style="116" customWidth="1"/>
    <col min="5650" max="5650" width="6.36328125" style="116" customWidth="1"/>
    <col min="5651" max="5651" width="7.6328125" style="116" customWidth="1"/>
    <col min="5652" max="5887" width="9.26953125" style="116"/>
    <col min="5888" max="5888" width="3" style="116" customWidth="1"/>
    <col min="5889" max="5889" width="9.1796875" style="116" customWidth="1"/>
    <col min="5890" max="5890" width="7" style="116" customWidth="1"/>
    <col min="5891" max="5892" width="7.6328125" style="116" customWidth="1"/>
    <col min="5893" max="5893" width="6.1796875" style="116" customWidth="1"/>
    <col min="5894" max="5895" width="7.6328125" style="116" customWidth="1"/>
    <col min="5896" max="5896" width="5.90625" style="116" customWidth="1"/>
    <col min="5897" max="5897" width="6.1796875" style="116" customWidth="1"/>
    <col min="5898" max="5898" width="6.36328125" style="116" customWidth="1"/>
    <col min="5899" max="5901" width="7.6328125" style="116" customWidth="1"/>
    <col min="5902" max="5902" width="7.08984375" style="116" customWidth="1"/>
    <col min="5903" max="5903" width="7.6328125" style="116" customWidth="1"/>
    <col min="5904" max="5904" width="6.54296875" style="116" customWidth="1"/>
    <col min="5905" max="5905" width="7.6328125" style="116" customWidth="1"/>
    <col min="5906" max="5906" width="6.36328125" style="116" customWidth="1"/>
    <col min="5907" max="5907" width="7.6328125" style="116" customWidth="1"/>
    <col min="5908" max="6143" width="9.26953125" style="116"/>
    <col min="6144" max="6144" width="3" style="116" customWidth="1"/>
    <col min="6145" max="6145" width="9.1796875" style="116" customWidth="1"/>
    <col min="6146" max="6146" width="7" style="116" customWidth="1"/>
    <col min="6147" max="6148" width="7.6328125" style="116" customWidth="1"/>
    <col min="6149" max="6149" width="6.1796875" style="116" customWidth="1"/>
    <col min="6150" max="6151" width="7.6328125" style="116" customWidth="1"/>
    <col min="6152" max="6152" width="5.90625" style="116" customWidth="1"/>
    <col min="6153" max="6153" width="6.1796875" style="116" customWidth="1"/>
    <col min="6154" max="6154" width="6.36328125" style="116" customWidth="1"/>
    <col min="6155" max="6157" width="7.6328125" style="116" customWidth="1"/>
    <col min="6158" max="6158" width="7.08984375" style="116" customWidth="1"/>
    <col min="6159" max="6159" width="7.6328125" style="116" customWidth="1"/>
    <col min="6160" max="6160" width="6.54296875" style="116" customWidth="1"/>
    <col min="6161" max="6161" width="7.6328125" style="116" customWidth="1"/>
    <col min="6162" max="6162" width="6.36328125" style="116" customWidth="1"/>
    <col min="6163" max="6163" width="7.6328125" style="116" customWidth="1"/>
    <col min="6164" max="6399" width="9.26953125" style="116"/>
    <col min="6400" max="6400" width="3" style="116" customWidth="1"/>
    <col min="6401" max="6401" width="9.1796875" style="116" customWidth="1"/>
    <col min="6402" max="6402" width="7" style="116" customWidth="1"/>
    <col min="6403" max="6404" width="7.6328125" style="116" customWidth="1"/>
    <col min="6405" max="6405" width="6.1796875" style="116" customWidth="1"/>
    <col min="6406" max="6407" width="7.6328125" style="116" customWidth="1"/>
    <col min="6408" max="6408" width="5.90625" style="116" customWidth="1"/>
    <col min="6409" max="6409" width="6.1796875" style="116" customWidth="1"/>
    <col min="6410" max="6410" width="6.36328125" style="116" customWidth="1"/>
    <col min="6411" max="6413" width="7.6328125" style="116" customWidth="1"/>
    <col min="6414" max="6414" width="7.08984375" style="116" customWidth="1"/>
    <col min="6415" max="6415" width="7.6328125" style="116" customWidth="1"/>
    <col min="6416" max="6416" width="6.54296875" style="116" customWidth="1"/>
    <col min="6417" max="6417" width="7.6328125" style="116" customWidth="1"/>
    <col min="6418" max="6418" width="6.36328125" style="116" customWidth="1"/>
    <col min="6419" max="6419" width="7.6328125" style="116" customWidth="1"/>
    <col min="6420" max="6655" width="9.26953125" style="116"/>
    <col min="6656" max="6656" width="3" style="116" customWidth="1"/>
    <col min="6657" max="6657" width="9.1796875" style="116" customWidth="1"/>
    <col min="6658" max="6658" width="7" style="116" customWidth="1"/>
    <col min="6659" max="6660" width="7.6328125" style="116" customWidth="1"/>
    <col min="6661" max="6661" width="6.1796875" style="116" customWidth="1"/>
    <col min="6662" max="6663" width="7.6328125" style="116" customWidth="1"/>
    <col min="6664" max="6664" width="5.90625" style="116" customWidth="1"/>
    <col min="6665" max="6665" width="6.1796875" style="116" customWidth="1"/>
    <col min="6666" max="6666" width="6.36328125" style="116" customWidth="1"/>
    <col min="6667" max="6669" width="7.6328125" style="116" customWidth="1"/>
    <col min="6670" max="6670" width="7.08984375" style="116" customWidth="1"/>
    <col min="6671" max="6671" width="7.6328125" style="116" customWidth="1"/>
    <col min="6672" max="6672" width="6.54296875" style="116" customWidth="1"/>
    <col min="6673" max="6673" width="7.6328125" style="116" customWidth="1"/>
    <col min="6674" max="6674" width="6.36328125" style="116" customWidth="1"/>
    <col min="6675" max="6675" width="7.6328125" style="116" customWidth="1"/>
    <col min="6676" max="6911" width="9.26953125" style="116"/>
    <col min="6912" max="6912" width="3" style="116" customWidth="1"/>
    <col min="6913" max="6913" width="9.1796875" style="116" customWidth="1"/>
    <col min="6914" max="6914" width="7" style="116" customWidth="1"/>
    <col min="6915" max="6916" width="7.6328125" style="116" customWidth="1"/>
    <col min="6917" max="6917" width="6.1796875" style="116" customWidth="1"/>
    <col min="6918" max="6919" width="7.6328125" style="116" customWidth="1"/>
    <col min="6920" max="6920" width="5.90625" style="116" customWidth="1"/>
    <col min="6921" max="6921" width="6.1796875" style="116" customWidth="1"/>
    <col min="6922" max="6922" width="6.36328125" style="116" customWidth="1"/>
    <col min="6923" max="6925" width="7.6328125" style="116" customWidth="1"/>
    <col min="6926" max="6926" width="7.08984375" style="116" customWidth="1"/>
    <col min="6927" max="6927" width="7.6328125" style="116" customWidth="1"/>
    <col min="6928" max="6928" width="6.54296875" style="116" customWidth="1"/>
    <col min="6929" max="6929" width="7.6328125" style="116" customWidth="1"/>
    <col min="6930" max="6930" width="6.36328125" style="116" customWidth="1"/>
    <col min="6931" max="6931" width="7.6328125" style="116" customWidth="1"/>
    <col min="6932" max="7167" width="9.26953125" style="116"/>
    <col min="7168" max="7168" width="3" style="116" customWidth="1"/>
    <col min="7169" max="7169" width="9.1796875" style="116" customWidth="1"/>
    <col min="7170" max="7170" width="7" style="116" customWidth="1"/>
    <col min="7171" max="7172" width="7.6328125" style="116" customWidth="1"/>
    <col min="7173" max="7173" width="6.1796875" style="116" customWidth="1"/>
    <col min="7174" max="7175" width="7.6328125" style="116" customWidth="1"/>
    <col min="7176" max="7176" width="5.90625" style="116" customWidth="1"/>
    <col min="7177" max="7177" width="6.1796875" style="116" customWidth="1"/>
    <col min="7178" max="7178" width="6.36328125" style="116" customWidth="1"/>
    <col min="7179" max="7181" width="7.6328125" style="116" customWidth="1"/>
    <col min="7182" max="7182" width="7.08984375" style="116" customWidth="1"/>
    <col min="7183" max="7183" width="7.6328125" style="116" customWidth="1"/>
    <col min="7184" max="7184" width="6.54296875" style="116" customWidth="1"/>
    <col min="7185" max="7185" width="7.6328125" style="116" customWidth="1"/>
    <col min="7186" max="7186" width="6.36328125" style="116" customWidth="1"/>
    <col min="7187" max="7187" width="7.6328125" style="116" customWidth="1"/>
    <col min="7188" max="7423" width="9.26953125" style="116"/>
    <col min="7424" max="7424" width="3" style="116" customWidth="1"/>
    <col min="7425" max="7425" width="9.1796875" style="116" customWidth="1"/>
    <col min="7426" max="7426" width="7" style="116" customWidth="1"/>
    <col min="7427" max="7428" width="7.6328125" style="116" customWidth="1"/>
    <col min="7429" max="7429" width="6.1796875" style="116" customWidth="1"/>
    <col min="7430" max="7431" width="7.6328125" style="116" customWidth="1"/>
    <col min="7432" max="7432" width="5.90625" style="116" customWidth="1"/>
    <col min="7433" max="7433" width="6.1796875" style="116" customWidth="1"/>
    <col min="7434" max="7434" width="6.36328125" style="116" customWidth="1"/>
    <col min="7435" max="7437" width="7.6328125" style="116" customWidth="1"/>
    <col min="7438" max="7438" width="7.08984375" style="116" customWidth="1"/>
    <col min="7439" max="7439" width="7.6328125" style="116" customWidth="1"/>
    <col min="7440" max="7440" width="6.54296875" style="116" customWidth="1"/>
    <col min="7441" max="7441" width="7.6328125" style="116" customWidth="1"/>
    <col min="7442" max="7442" width="6.36328125" style="116" customWidth="1"/>
    <col min="7443" max="7443" width="7.6328125" style="116" customWidth="1"/>
    <col min="7444" max="7679" width="9.26953125" style="116"/>
    <col min="7680" max="7680" width="3" style="116" customWidth="1"/>
    <col min="7681" max="7681" width="9.1796875" style="116" customWidth="1"/>
    <col min="7682" max="7682" width="7" style="116" customWidth="1"/>
    <col min="7683" max="7684" width="7.6328125" style="116" customWidth="1"/>
    <col min="7685" max="7685" width="6.1796875" style="116" customWidth="1"/>
    <col min="7686" max="7687" width="7.6328125" style="116" customWidth="1"/>
    <col min="7688" max="7688" width="5.90625" style="116" customWidth="1"/>
    <col min="7689" max="7689" width="6.1796875" style="116" customWidth="1"/>
    <col min="7690" max="7690" width="6.36328125" style="116" customWidth="1"/>
    <col min="7691" max="7693" width="7.6328125" style="116" customWidth="1"/>
    <col min="7694" max="7694" width="7.08984375" style="116" customWidth="1"/>
    <col min="7695" max="7695" width="7.6328125" style="116" customWidth="1"/>
    <col min="7696" max="7696" width="6.54296875" style="116" customWidth="1"/>
    <col min="7697" max="7697" width="7.6328125" style="116" customWidth="1"/>
    <col min="7698" max="7698" width="6.36328125" style="116" customWidth="1"/>
    <col min="7699" max="7699" width="7.6328125" style="116" customWidth="1"/>
    <col min="7700" max="7935" width="9.26953125" style="116"/>
    <col min="7936" max="7936" width="3" style="116" customWidth="1"/>
    <col min="7937" max="7937" width="9.1796875" style="116" customWidth="1"/>
    <col min="7938" max="7938" width="7" style="116" customWidth="1"/>
    <col min="7939" max="7940" width="7.6328125" style="116" customWidth="1"/>
    <col min="7941" max="7941" width="6.1796875" style="116" customWidth="1"/>
    <col min="7942" max="7943" width="7.6328125" style="116" customWidth="1"/>
    <col min="7944" max="7944" width="5.90625" style="116" customWidth="1"/>
    <col min="7945" max="7945" width="6.1796875" style="116" customWidth="1"/>
    <col min="7946" max="7946" width="6.36328125" style="116" customWidth="1"/>
    <col min="7947" max="7949" width="7.6328125" style="116" customWidth="1"/>
    <col min="7950" max="7950" width="7.08984375" style="116" customWidth="1"/>
    <col min="7951" max="7951" width="7.6328125" style="116" customWidth="1"/>
    <col min="7952" max="7952" width="6.54296875" style="116" customWidth="1"/>
    <col min="7953" max="7953" width="7.6328125" style="116" customWidth="1"/>
    <col min="7954" max="7954" width="6.36328125" style="116" customWidth="1"/>
    <col min="7955" max="7955" width="7.6328125" style="116" customWidth="1"/>
    <col min="7956" max="8191" width="9.26953125" style="116"/>
    <col min="8192" max="8192" width="3" style="116" customWidth="1"/>
    <col min="8193" max="8193" width="9.1796875" style="116" customWidth="1"/>
    <col min="8194" max="8194" width="7" style="116" customWidth="1"/>
    <col min="8195" max="8196" width="7.6328125" style="116" customWidth="1"/>
    <col min="8197" max="8197" width="6.1796875" style="116" customWidth="1"/>
    <col min="8198" max="8199" width="7.6328125" style="116" customWidth="1"/>
    <col min="8200" max="8200" width="5.90625" style="116" customWidth="1"/>
    <col min="8201" max="8201" width="6.1796875" style="116" customWidth="1"/>
    <col min="8202" max="8202" width="6.36328125" style="116" customWidth="1"/>
    <col min="8203" max="8205" width="7.6328125" style="116" customWidth="1"/>
    <col min="8206" max="8206" width="7.08984375" style="116" customWidth="1"/>
    <col min="8207" max="8207" width="7.6328125" style="116" customWidth="1"/>
    <col min="8208" max="8208" width="6.54296875" style="116" customWidth="1"/>
    <col min="8209" max="8209" width="7.6328125" style="116" customWidth="1"/>
    <col min="8210" max="8210" width="6.36328125" style="116" customWidth="1"/>
    <col min="8211" max="8211" width="7.6328125" style="116" customWidth="1"/>
    <col min="8212" max="8447" width="9.26953125" style="116"/>
    <col min="8448" max="8448" width="3" style="116" customWidth="1"/>
    <col min="8449" max="8449" width="9.1796875" style="116" customWidth="1"/>
    <col min="8450" max="8450" width="7" style="116" customWidth="1"/>
    <col min="8451" max="8452" width="7.6328125" style="116" customWidth="1"/>
    <col min="8453" max="8453" width="6.1796875" style="116" customWidth="1"/>
    <col min="8454" max="8455" width="7.6328125" style="116" customWidth="1"/>
    <col min="8456" max="8456" width="5.90625" style="116" customWidth="1"/>
    <col min="8457" max="8457" width="6.1796875" style="116" customWidth="1"/>
    <col min="8458" max="8458" width="6.36328125" style="116" customWidth="1"/>
    <col min="8459" max="8461" width="7.6328125" style="116" customWidth="1"/>
    <col min="8462" max="8462" width="7.08984375" style="116" customWidth="1"/>
    <col min="8463" max="8463" width="7.6328125" style="116" customWidth="1"/>
    <col min="8464" max="8464" width="6.54296875" style="116" customWidth="1"/>
    <col min="8465" max="8465" width="7.6328125" style="116" customWidth="1"/>
    <col min="8466" max="8466" width="6.36328125" style="116" customWidth="1"/>
    <col min="8467" max="8467" width="7.6328125" style="116" customWidth="1"/>
    <col min="8468" max="8703" width="9.26953125" style="116"/>
    <col min="8704" max="8704" width="3" style="116" customWidth="1"/>
    <col min="8705" max="8705" width="9.1796875" style="116" customWidth="1"/>
    <col min="8706" max="8706" width="7" style="116" customWidth="1"/>
    <col min="8707" max="8708" width="7.6328125" style="116" customWidth="1"/>
    <col min="8709" max="8709" width="6.1796875" style="116" customWidth="1"/>
    <col min="8710" max="8711" width="7.6328125" style="116" customWidth="1"/>
    <col min="8712" max="8712" width="5.90625" style="116" customWidth="1"/>
    <col min="8713" max="8713" width="6.1796875" style="116" customWidth="1"/>
    <col min="8714" max="8714" width="6.36328125" style="116" customWidth="1"/>
    <col min="8715" max="8717" width="7.6328125" style="116" customWidth="1"/>
    <col min="8718" max="8718" width="7.08984375" style="116" customWidth="1"/>
    <col min="8719" max="8719" width="7.6328125" style="116" customWidth="1"/>
    <col min="8720" max="8720" width="6.54296875" style="116" customWidth="1"/>
    <col min="8721" max="8721" width="7.6328125" style="116" customWidth="1"/>
    <col min="8722" max="8722" width="6.36328125" style="116" customWidth="1"/>
    <col min="8723" max="8723" width="7.6328125" style="116" customWidth="1"/>
    <col min="8724" max="8959" width="9.26953125" style="116"/>
    <col min="8960" max="8960" width="3" style="116" customWidth="1"/>
    <col min="8961" max="8961" width="9.1796875" style="116" customWidth="1"/>
    <col min="8962" max="8962" width="7" style="116" customWidth="1"/>
    <col min="8963" max="8964" width="7.6328125" style="116" customWidth="1"/>
    <col min="8965" max="8965" width="6.1796875" style="116" customWidth="1"/>
    <col min="8966" max="8967" width="7.6328125" style="116" customWidth="1"/>
    <col min="8968" max="8968" width="5.90625" style="116" customWidth="1"/>
    <col min="8969" max="8969" width="6.1796875" style="116" customWidth="1"/>
    <col min="8970" max="8970" width="6.36328125" style="116" customWidth="1"/>
    <col min="8971" max="8973" width="7.6328125" style="116" customWidth="1"/>
    <col min="8974" max="8974" width="7.08984375" style="116" customWidth="1"/>
    <col min="8975" max="8975" width="7.6328125" style="116" customWidth="1"/>
    <col min="8976" max="8976" width="6.54296875" style="116" customWidth="1"/>
    <col min="8977" max="8977" width="7.6328125" style="116" customWidth="1"/>
    <col min="8978" max="8978" width="6.36328125" style="116" customWidth="1"/>
    <col min="8979" max="8979" width="7.6328125" style="116" customWidth="1"/>
    <col min="8980" max="9215" width="9.26953125" style="116"/>
    <col min="9216" max="9216" width="3" style="116" customWidth="1"/>
    <col min="9217" max="9217" width="9.1796875" style="116" customWidth="1"/>
    <col min="9218" max="9218" width="7" style="116" customWidth="1"/>
    <col min="9219" max="9220" width="7.6328125" style="116" customWidth="1"/>
    <col min="9221" max="9221" width="6.1796875" style="116" customWidth="1"/>
    <col min="9222" max="9223" width="7.6328125" style="116" customWidth="1"/>
    <col min="9224" max="9224" width="5.90625" style="116" customWidth="1"/>
    <col min="9225" max="9225" width="6.1796875" style="116" customWidth="1"/>
    <col min="9226" max="9226" width="6.36328125" style="116" customWidth="1"/>
    <col min="9227" max="9229" width="7.6328125" style="116" customWidth="1"/>
    <col min="9230" max="9230" width="7.08984375" style="116" customWidth="1"/>
    <col min="9231" max="9231" width="7.6328125" style="116" customWidth="1"/>
    <col min="9232" max="9232" width="6.54296875" style="116" customWidth="1"/>
    <col min="9233" max="9233" width="7.6328125" style="116" customWidth="1"/>
    <col min="9234" max="9234" width="6.36328125" style="116" customWidth="1"/>
    <col min="9235" max="9235" width="7.6328125" style="116" customWidth="1"/>
    <col min="9236" max="9471" width="9.26953125" style="116"/>
    <col min="9472" max="9472" width="3" style="116" customWidth="1"/>
    <col min="9473" max="9473" width="9.1796875" style="116" customWidth="1"/>
    <col min="9474" max="9474" width="7" style="116" customWidth="1"/>
    <col min="9475" max="9476" width="7.6328125" style="116" customWidth="1"/>
    <col min="9477" max="9477" width="6.1796875" style="116" customWidth="1"/>
    <col min="9478" max="9479" width="7.6328125" style="116" customWidth="1"/>
    <col min="9480" max="9480" width="5.90625" style="116" customWidth="1"/>
    <col min="9481" max="9481" width="6.1796875" style="116" customWidth="1"/>
    <col min="9482" max="9482" width="6.36328125" style="116" customWidth="1"/>
    <col min="9483" max="9485" width="7.6328125" style="116" customWidth="1"/>
    <col min="9486" max="9486" width="7.08984375" style="116" customWidth="1"/>
    <col min="9487" max="9487" width="7.6328125" style="116" customWidth="1"/>
    <col min="9488" max="9488" width="6.54296875" style="116" customWidth="1"/>
    <col min="9489" max="9489" width="7.6328125" style="116" customWidth="1"/>
    <col min="9490" max="9490" width="6.36328125" style="116" customWidth="1"/>
    <col min="9491" max="9491" width="7.6328125" style="116" customWidth="1"/>
    <col min="9492" max="9727" width="9.26953125" style="116"/>
    <col min="9728" max="9728" width="3" style="116" customWidth="1"/>
    <col min="9729" max="9729" width="9.1796875" style="116" customWidth="1"/>
    <col min="9730" max="9730" width="7" style="116" customWidth="1"/>
    <col min="9731" max="9732" width="7.6328125" style="116" customWidth="1"/>
    <col min="9733" max="9733" width="6.1796875" style="116" customWidth="1"/>
    <col min="9734" max="9735" width="7.6328125" style="116" customWidth="1"/>
    <col min="9736" max="9736" width="5.90625" style="116" customWidth="1"/>
    <col min="9737" max="9737" width="6.1796875" style="116" customWidth="1"/>
    <col min="9738" max="9738" width="6.36328125" style="116" customWidth="1"/>
    <col min="9739" max="9741" width="7.6328125" style="116" customWidth="1"/>
    <col min="9742" max="9742" width="7.08984375" style="116" customWidth="1"/>
    <col min="9743" max="9743" width="7.6328125" style="116" customWidth="1"/>
    <col min="9744" max="9744" width="6.54296875" style="116" customWidth="1"/>
    <col min="9745" max="9745" width="7.6328125" style="116" customWidth="1"/>
    <col min="9746" max="9746" width="6.36328125" style="116" customWidth="1"/>
    <col min="9747" max="9747" width="7.6328125" style="116" customWidth="1"/>
    <col min="9748" max="9983" width="9.26953125" style="116"/>
    <col min="9984" max="9984" width="3" style="116" customWidth="1"/>
    <col min="9985" max="9985" width="9.1796875" style="116" customWidth="1"/>
    <col min="9986" max="9986" width="7" style="116" customWidth="1"/>
    <col min="9987" max="9988" width="7.6328125" style="116" customWidth="1"/>
    <col min="9989" max="9989" width="6.1796875" style="116" customWidth="1"/>
    <col min="9990" max="9991" width="7.6328125" style="116" customWidth="1"/>
    <col min="9992" max="9992" width="5.90625" style="116" customWidth="1"/>
    <col min="9993" max="9993" width="6.1796875" style="116" customWidth="1"/>
    <col min="9994" max="9994" width="6.36328125" style="116" customWidth="1"/>
    <col min="9995" max="9997" width="7.6328125" style="116" customWidth="1"/>
    <col min="9998" max="9998" width="7.08984375" style="116" customWidth="1"/>
    <col min="9999" max="9999" width="7.6328125" style="116" customWidth="1"/>
    <col min="10000" max="10000" width="6.54296875" style="116" customWidth="1"/>
    <col min="10001" max="10001" width="7.6328125" style="116" customWidth="1"/>
    <col min="10002" max="10002" width="6.36328125" style="116" customWidth="1"/>
    <col min="10003" max="10003" width="7.6328125" style="116" customWidth="1"/>
    <col min="10004" max="10239" width="9.26953125" style="116"/>
    <col min="10240" max="10240" width="3" style="116" customWidth="1"/>
    <col min="10241" max="10241" width="9.1796875" style="116" customWidth="1"/>
    <col min="10242" max="10242" width="7" style="116" customWidth="1"/>
    <col min="10243" max="10244" width="7.6328125" style="116" customWidth="1"/>
    <col min="10245" max="10245" width="6.1796875" style="116" customWidth="1"/>
    <col min="10246" max="10247" width="7.6328125" style="116" customWidth="1"/>
    <col min="10248" max="10248" width="5.90625" style="116" customWidth="1"/>
    <col min="10249" max="10249" width="6.1796875" style="116" customWidth="1"/>
    <col min="10250" max="10250" width="6.36328125" style="116" customWidth="1"/>
    <col min="10251" max="10253" width="7.6328125" style="116" customWidth="1"/>
    <col min="10254" max="10254" width="7.08984375" style="116" customWidth="1"/>
    <col min="10255" max="10255" width="7.6328125" style="116" customWidth="1"/>
    <col min="10256" max="10256" width="6.54296875" style="116" customWidth="1"/>
    <col min="10257" max="10257" width="7.6328125" style="116" customWidth="1"/>
    <col min="10258" max="10258" width="6.36328125" style="116" customWidth="1"/>
    <col min="10259" max="10259" width="7.6328125" style="116" customWidth="1"/>
    <col min="10260" max="10495" width="9.26953125" style="116"/>
    <col min="10496" max="10496" width="3" style="116" customWidth="1"/>
    <col min="10497" max="10497" width="9.1796875" style="116" customWidth="1"/>
    <col min="10498" max="10498" width="7" style="116" customWidth="1"/>
    <col min="10499" max="10500" width="7.6328125" style="116" customWidth="1"/>
    <col min="10501" max="10501" width="6.1796875" style="116" customWidth="1"/>
    <col min="10502" max="10503" width="7.6328125" style="116" customWidth="1"/>
    <col min="10504" max="10504" width="5.90625" style="116" customWidth="1"/>
    <col min="10505" max="10505" width="6.1796875" style="116" customWidth="1"/>
    <col min="10506" max="10506" width="6.36328125" style="116" customWidth="1"/>
    <col min="10507" max="10509" width="7.6328125" style="116" customWidth="1"/>
    <col min="10510" max="10510" width="7.08984375" style="116" customWidth="1"/>
    <col min="10511" max="10511" width="7.6328125" style="116" customWidth="1"/>
    <col min="10512" max="10512" width="6.54296875" style="116" customWidth="1"/>
    <col min="10513" max="10513" width="7.6328125" style="116" customWidth="1"/>
    <col min="10514" max="10514" width="6.36328125" style="116" customWidth="1"/>
    <col min="10515" max="10515" width="7.6328125" style="116" customWidth="1"/>
    <col min="10516" max="10751" width="9.26953125" style="116"/>
    <col min="10752" max="10752" width="3" style="116" customWidth="1"/>
    <col min="10753" max="10753" width="9.1796875" style="116" customWidth="1"/>
    <col min="10754" max="10754" width="7" style="116" customWidth="1"/>
    <col min="10755" max="10756" width="7.6328125" style="116" customWidth="1"/>
    <col min="10757" max="10757" width="6.1796875" style="116" customWidth="1"/>
    <col min="10758" max="10759" width="7.6328125" style="116" customWidth="1"/>
    <col min="10760" max="10760" width="5.90625" style="116" customWidth="1"/>
    <col min="10761" max="10761" width="6.1796875" style="116" customWidth="1"/>
    <col min="10762" max="10762" width="6.36328125" style="116" customWidth="1"/>
    <col min="10763" max="10765" width="7.6328125" style="116" customWidth="1"/>
    <col min="10766" max="10766" width="7.08984375" style="116" customWidth="1"/>
    <col min="10767" max="10767" width="7.6328125" style="116" customWidth="1"/>
    <col min="10768" max="10768" width="6.54296875" style="116" customWidth="1"/>
    <col min="10769" max="10769" width="7.6328125" style="116" customWidth="1"/>
    <col min="10770" max="10770" width="6.36328125" style="116" customWidth="1"/>
    <col min="10771" max="10771" width="7.6328125" style="116" customWidth="1"/>
    <col min="10772" max="11007" width="9.26953125" style="116"/>
    <col min="11008" max="11008" width="3" style="116" customWidth="1"/>
    <col min="11009" max="11009" width="9.1796875" style="116" customWidth="1"/>
    <col min="11010" max="11010" width="7" style="116" customWidth="1"/>
    <col min="11011" max="11012" width="7.6328125" style="116" customWidth="1"/>
    <col min="11013" max="11013" width="6.1796875" style="116" customWidth="1"/>
    <col min="11014" max="11015" width="7.6328125" style="116" customWidth="1"/>
    <col min="11016" max="11016" width="5.90625" style="116" customWidth="1"/>
    <col min="11017" max="11017" width="6.1796875" style="116" customWidth="1"/>
    <col min="11018" max="11018" width="6.36328125" style="116" customWidth="1"/>
    <col min="11019" max="11021" width="7.6328125" style="116" customWidth="1"/>
    <col min="11022" max="11022" width="7.08984375" style="116" customWidth="1"/>
    <col min="11023" max="11023" width="7.6328125" style="116" customWidth="1"/>
    <col min="11024" max="11024" width="6.54296875" style="116" customWidth="1"/>
    <col min="11025" max="11025" width="7.6328125" style="116" customWidth="1"/>
    <col min="11026" max="11026" width="6.36328125" style="116" customWidth="1"/>
    <col min="11027" max="11027" width="7.6328125" style="116" customWidth="1"/>
    <col min="11028" max="11263" width="9.26953125" style="116"/>
    <col min="11264" max="11264" width="3" style="116" customWidth="1"/>
    <col min="11265" max="11265" width="9.1796875" style="116" customWidth="1"/>
    <col min="11266" max="11266" width="7" style="116" customWidth="1"/>
    <col min="11267" max="11268" width="7.6328125" style="116" customWidth="1"/>
    <col min="11269" max="11269" width="6.1796875" style="116" customWidth="1"/>
    <col min="11270" max="11271" width="7.6328125" style="116" customWidth="1"/>
    <col min="11272" max="11272" width="5.90625" style="116" customWidth="1"/>
    <col min="11273" max="11273" width="6.1796875" style="116" customWidth="1"/>
    <col min="11274" max="11274" width="6.36328125" style="116" customWidth="1"/>
    <col min="11275" max="11277" width="7.6328125" style="116" customWidth="1"/>
    <col min="11278" max="11278" width="7.08984375" style="116" customWidth="1"/>
    <col min="11279" max="11279" width="7.6328125" style="116" customWidth="1"/>
    <col min="11280" max="11280" width="6.54296875" style="116" customWidth="1"/>
    <col min="11281" max="11281" width="7.6328125" style="116" customWidth="1"/>
    <col min="11282" max="11282" width="6.36328125" style="116" customWidth="1"/>
    <col min="11283" max="11283" width="7.6328125" style="116" customWidth="1"/>
    <col min="11284" max="11519" width="9.26953125" style="116"/>
    <col min="11520" max="11520" width="3" style="116" customWidth="1"/>
    <col min="11521" max="11521" width="9.1796875" style="116" customWidth="1"/>
    <col min="11522" max="11522" width="7" style="116" customWidth="1"/>
    <col min="11523" max="11524" width="7.6328125" style="116" customWidth="1"/>
    <col min="11525" max="11525" width="6.1796875" style="116" customWidth="1"/>
    <col min="11526" max="11527" width="7.6328125" style="116" customWidth="1"/>
    <col min="11528" max="11528" width="5.90625" style="116" customWidth="1"/>
    <col min="11529" max="11529" width="6.1796875" style="116" customWidth="1"/>
    <col min="11530" max="11530" width="6.36328125" style="116" customWidth="1"/>
    <col min="11531" max="11533" width="7.6328125" style="116" customWidth="1"/>
    <col min="11534" max="11534" width="7.08984375" style="116" customWidth="1"/>
    <col min="11535" max="11535" width="7.6328125" style="116" customWidth="1"/>
    <col min="11536" max="11536" width="6.54296875" style="116" customWidth="1"/>
    <col min="11537" max="11537" width="7.6328125" style="116" customWidth="1"/>
    <col min="11538" max="11538" width="6.36328125" style="116" customWidth="1"/>
    <col min="11539" max="11539" width="7.6328125" style="116" customWidth="1"/>
    <col min="11540" max="11775" width="9.26953125" style="116"/>
    <col min="11776" max="11776" width="3" style="116" customWidth="1"/>
    <col min="11777" max="11777" width="9.1796875" style="116" customWidth="1"/>
    <col min="11778" max="11778" width="7" style="116" customWidth="1"/>
    <col min="11779" max="11780" width="7.6328125" style="116" customWidth="1"/>
    <col min="11781" max="11781" width="6.1796875" style="116" customWidth="1"/>
    <col min="11782" max="11783" width="7.6328125" style="116" customWidth="1"/>
    <col min="11784" max="11784" width="5.90625" style="116" customWidth="1"/>
    <col min="11785" max="11785" width="6.1796875" style="116" customWidth="1"/>
    <col min="11786" max="11786" width="6.36328125" style="116" customWidth="1"/>
    <col min="11787" max="11789" width="7.6328125" style="116" customWidth="1"/>
    <col min="11790" max="11790" width="7.08984375" style="116" customWidth="1"/>
    <col min="11791" max="11791" width="7.6328125" style="116" customWidth="1"/>
    <col min="11792" max="11792" width="6.54296875" style="116" customWidth="1"/>
    <col min="11793" max="11793" width="7.6328125" style="116" customWidth="1"/>
    <col min="11794" max="11794" width="6.36328125" style="116" customWidth="1"/>
    <col min="11795" max="11795" width="7.6328125" style="116" customWidth="1"/>
    <col min="11796" max="12031" width="9.26953125" style="116"/>
    <col min="12032" max="12032" width="3" style="116" customWidth="1"/>
    <col min="12033" max="12033" width="9.1796875" style="116" customWidth="1"/>
    <col min="12034" max="12034" width="7" style="116" customWidth="1"/>
    <col min="12035" max="12036" width="7.6328125" style="116" customWidth="1"/>
    <col min="12037" max="12037" width="6.1796875" style="116" customWidth="1"/>
    <col min="12038" max="12039" width="7.6328125" style="116" customWidth="1"/>
    <col min="12040" max="12040" width="5.90625" style="116" customWidth="1"/>
    <col min="12041" max="12041" width="6.1796875" style="116" customWidth="1"/>
    <col min="12042" max="12042" width="6.36328125" style="116" customWidth="1"/>
    <col min="12043" max="12045" width="7.6328125" style="116" customWidth="1"/>
    <col min="12046" max="12046" width="7.08984375" style="116" customWidth="1"/>
    <col min="12047" max="12047" width="7.6328125" style="116" customWidth="1"/>
    <col min="12048" max="12048" width="6.54296875" style="116" customWidth="1"/>
    <col min="12049" max="12049" width="7.6328125" style="116" customWidth="1"/>
    <col min="12050" max="12050" width="6.36328125" style="116" customWidth="1"/>
    <col min="12051" max="12051" width="7.6328125" style="116" customWidth="1"/>
    <col min="12052" max="12287" width="9.26953125" style="116"/>
    <col min="12288" max="12288" width="3" style="116" customWidth="1"/>
    <col min="12289" max="12289" width="9.1796875" style="116" customWidth="1"/>
    <col min="12290" max="12290" width="7" style="116" customWidth="1"/>
    <col min="12291" max="12292" width="7.6328125" style="116" customWidth="1"/>
    <col min="12293" max="12293" width="6.1796875" style="116" customWidth="1"/>
    <col min="12294" max="12295" width="7.6328125" style="116" customWidth="1"/>
    <col min="12296" max="12296" width="5.90625" style="116" customWidth="1"/>
    <col min="12297" max="12297" width="6.1796875" style="116" customWidth="1"/>
    <col min="12298" max="12298" width="6.36328125" style="116" customWidth="1"/>
    <col min="12299" max="12301" width="7.6328125" style="116" customWidth="1"/>
    <col min="12302" max="12302" width="7.08984375" style="116" customWidth="1"/>
    <col min="12303" max="12303" width="7.6328125" style="116" customWidth="1"/>
    <col min="12304" max="12304" width="6.54296875" style="116" customWidth="1"/>
    <col min="12305" max="12305" width="7.6328125" style="116" customWidth="1"/>
    <col min="12306" max="12306" width="6.36328125" style="116" customWidth="1"/>
    <col min="12307" max="12307" width="7.6328125" style="116" customWidth="1"/>
    <col min="12308" max="12543" width="9.26953125" style="116"/>
    <col min="12544" max="12544" width="3" style="116" customWidth="1"/>
    <col min="12545" max="12545" width="9.1796875" style="116" customWidth="1"/>
    <col min="12546" max="12546" width="7" style="116" customWidth="1"/>
    <col min="12547" max="12548" width="7.6328125" style="116" customWidth="1"/>
    <col min="12549" max="12549" width="6.1796875" style="116" customWidth="1"/>
    <col min="12550" max="12551" width="7.6328125" style="116" customWidth="1"/>
    <col min="12552" max="12552" width="5.90625" style="116" customWidth="1"/>
    <col min="12553" max="12553" width="6.1796875" style="116" customWidth="1"/>
    <col min="12554" max="12554" width="6.36328125" style="116" customWidth="1"/>
    <col min="12555" max="12557" width="7.6328125" style="116" customWidth="1"/>
    <col min="12558" max="12558" width="7.08984375" style="116" customWidth="1"/>
    <col min="12559" max="12559" width="7.6328125" style="116" customWidth="1"/>
    <col min="12560" max="12560" width="6.54296875" style="116" customWidth="1"/>
    <col min="12561" max="12561" width="7.6328125" style="116" customWidth="1"/>
    <col min="12562" max="12562" width="6.36328125" style="116" customWidth="1"/>
    <col min="12563" max="12563" width="7.6328125" style="116" customWidth="1"/>
    <col min="12564" max="12799" width="9.26953125" style="116"/>
    <col min="12800" max="12800" width="3" style="116" customWidth="1"/>
    <col min="12801" max="12801" width="9.1796875" style="116" customWidth="1"/>
    <col min="12802" max="12802" width="7" style="116" customWidth="1"/>
    <col min="12803" max="12804" width="7.6328125" style="116" customWidth="1"/>
    <col min="12805" max="12805" width="6.1796875" style="116" customWidth="1"/>
    <col min="12806" max="12807" width="7.6328125" style="116" customWidth="1"/>
    <col min="12808" max="12808" width="5.90625" style="116" customWidth="1"/>
    <col min="12809" max="12809" width="6.1796875" style="116" customWidth="1"/>
    <col min="12810" max="12810" width="6.36328125" style="116" customWidth="1"/>
    <col min="12811" max="12813" width="7.6328125" style="116" customWidth="1"/>
    <col min="12814" max="12814" width="7.08984375" style="116" customWidth="1"/>
    <col min="12815" max="12815" width="7.6328125" style="116" customWidth="1"/>
    <col min="12816" max="12816" width="6.54296875" style="116" customWidth="1"/>
    <col min="12817" max="12817" width="7.6328125" style="116" customWidth="1"/>
    <col min="12818" max="12818" width="6.36328125" style="116" customWidth="1"/>
    <col min="12819" max="12819" width="7.6328125" style="116" customWidth="1"/>
    <col min="12820" max="13055" width="9.26953125" style="116"/>
    <col min="13056" max="13056" width="3" style="116" customWidth="1"/>
    <col min="13057" max="13057" width="9.1796875" style="116" customWidth="1"/>
    <col min="13058" max="13058" width="7" style="116" customWidth="1"/>
    <col min="13059" max="13060" width="7.6328125" style="116" customWidth="1"/>
    <col min="13061" max="13061" width="6.1796875" style="116" customWidth="1"/>
    <col min="13062" max="13063" width="7.6328125" style="116" customWidth="1"/>
    <col min="13064" max="13064" width="5.90625" style="116" customWidth="1"/>
    <col min="13065" max="13065" width="6.1796875" style="116" customWidth="1"/>
    <col min="13066" max="13066" width="6.36328125" style="116" customWidth="1"/>
    <col min="13067" max="13069" width="7.6328125" style="116" customWidth="1"/>
    <col min="13070" max="13070" width="7.08984375" style="116" customWidth="1"/>
    <col min="13071" max="13071" width="7.6328125" style="116" customWidth="1"/>
    <col min="13072" max="13072" width="6.54296875" style="116" customWidth="1"/>
    <col min="13073" max="13073" width="7.6328125" style="116" customWidth="1"/>
    <col min="13074" max="13074" width="6.36328125" style="116" customWidth="1"/>
    <col min="13075" max="13075" width="7.6328125" style="116" customWidth="1"/>
    <col min="13076" max="13311" width="9.26953125" style="116"/>
    <col min="13312" max="13312" width="3" style="116" customWidth="1"/>
    <col min="13313" max="13313" width="9.1796875" style="116" customWidth="1"/>
    <col min="13314" max="13314" width="7" style="116" customWidth="1"/>
    <col min="13315" max="13316" width="7.6328125" style="116" customWidth="1"/>
    <col min="13317" max="13317" width="6.1796875" style="116" customWidth="1"/>
    <col min="13318" max="13319" width="7.6328125" style="116" customWidth="1"/>
    <col min="13320" max="13320" width="5.90625" style="116" customWidth="1"/>
    <col min="13321" max="13321" width="6.1796875" style="116" customWidth="1"/>
    <col min="13322" max="13322" width="6.36328125" style="116" customWidth="1"/>
    <col min="13323" max="13325" width="7.6328125" style="116" customWidth="1"/>
    <col min="13326" max="13326" width="7.08984375" style="116" customWidth="1"/>
    <col min="13327" max="13327" width="7.6328125" style="116" customWidth="1"/>
    <col min="13328" max="13328" width="6.54296875" style="116" customWidth="1"/>
    <col min="13329" max="13329" width="7.6328125" style="116" customWidth="1"/>
    <col min="13330" max="13330" width="6.36328125" style="116" customWidth="1"/>
    <col min="13331" max="13331" width="7.6328125" style="116" customWidth="1"/>
    <col min="13332" max="13567" width="9.26953125" style="116"/>
    <col min="13568" max="13568" width="3" style="116" customWidth="1"/>
    <col min="13569" max="13569" width="9.1796875" style="116" customWidth="1"/>
    <col min="13570" max="13570" width="7" style="116" customWidth="1"/>
    <col min="13571" max="13572" width="7.6328125" style="116" customWidth="1"/>
    <col min="13573" max="13573" width="6.1796875" style="116" customWidth="1"/>
    <col min="13574" max="13575" width="7.6328125" style="116" customWidth="1"/>
    <col min="13576" max="13576" width="5.90625" style="116" customWidth="1"/>
    <col min="13577" max="13577" width="6.1796875" style="116" customWidth="1"/>
    <col min="13578" max="13578" width="6.36328125" style="116" customWidth="1"/>
    <col min="13579" max="13581" width="7.6328125" style="116" customWidth="1"/>
    <col min="13582" max="13582" width="7.08984375" style="116" customWidth="1"/>
    <col min="13583" max="13583" width="7.6328125" style="116" customWidth="1"/>
    <col min="13584" max="13584" width="6.54296875" style="116" customWidth="1"/>
    <col min="13585" max="13585" width="7.6328125" style="116" customWidth="1"/>
    <col min="13586" max="13586" width="6.36328125" style="116" customWidth="1"/>
    <col min="13587" max="13587" width="7.6328125" style="116" customWidth="1"/>
    <col min="13588" max="13823" width="9.26953125" style="116"/>
    <col min="13824" max="13824" width="3" style="116" customWidth="1"/>
    <col min="13825" max="13825" width="9.1796875" style="116" customWidth="1"/>
    <col min="13826" max="13826" width="7" style="116" customWidth="1"/>
    <col min="13827" max="13828" width="7.6328125" style="116" customWidth="1"/>
    <col min="13829" max="13829" width="6.1796875" style="116" customWidth="1"/>
    <col min="13830" max="13831" width="7.6328125" style="116" customWidth="1"/>
    <col min="13832" max="13832" width="5.90625" style="116" customWidth="1"/>
    <col min="13833" max="13833" width="6.1796875" style="116" customWidth="1"/>
    <col min="13834" max="13834" width="6.36328125" style="116" customWidth="1"/>
    <col min="13835" max="13837" width="7.6328125" style="116" customWidth="1"/>
    <col min="13838" max="13838" width="7.08984375" style="116" customWidth="1"/>
    <col min="13839" max="13839" width="7.6328125" style="116" customWidth="1"/>
    <col min="13840" max="13840" width="6.54296875" style="116" customWidth="1"/>
    <col min="13841" max="13841" width="7.6328125" style="116" customWidth="1"/>
    <col min="13842" max="13842" width="6.36328125" style="116" customWidth="1"/>
    <col min="13843" max="13843" width="7.6328125" style="116" customWidth="1"/>
    <col min="13844" max="14079" width="9.26953125" style="116"/>
    <col min="14080" max="14080" width="3" style="116" customWidth="1"/>
    <col min="14081" max="14081" width="9.1796875" style="116" customWidth="1"/>
    <col min="14082" max="14082" width="7" style="116" customWidth="1"/>
    <col min="14083" max="14084" width="7.6328125" style="116" customWidth="1"/>
    <col min="14085" max="14085" width="6.1796875" style="116" customWidth="1"/>
    <col min="14086" max="14087" width="7.6328125" style="116" customWidth="1"/>
    <col min="14088" max="14088" width="5.90625" style="116" customWidth="1"/>
    <col min="14089" max="14089" width="6.1796875" style="116" customWidth="1"/>
    <col min="14090" max="14090" width="6.36328125" style="116" customWidth="1"/>
    <col min="14091" max="14093" width="7.6328125" style="116" customWidth="1"/>
    <col min="14094" max="14094" width="7.08984375" style="116" customWidth="1"/>
    <col min="14095" max="14095" width="7.6328125" style="116" customWidth="1"/>
    <col min="14096" max="14096" width="6.54296875" style="116" customWidth="1"/>
    <col min="14097" max="14097" width="7.6328125" style="116" customWidth="1"/>
    <col min="14098" max="14098" width="6.36328125" style="116" customWidth="1"/>
    <col min="14099" max="14099" width="7.6328125" style="116" customWidth="1"/>
    <col min="14100" max="14335" width="9.26953125" style="116"/>
    <col min="14336" max="14336" width="3" style="116" customWidth="1"/>
    <col min="14337" max="14337" width="9.1796875" style="116" customWidth="1"/>
    <col min="14338" max="14338" width="7" style="116" customWidth="1"/>
    <col min="14339" max="14340" width="7.6328125" style="116" customWidth="1"/>
    <col min="14341" max="14341" width="6.1796875" style="116" customWidth="1"/>
    <col min="14342" max="14343" width="7.6328125" style="116" customWidth="1"/>
    <col min="14344" max="14344" width="5.90625" style="116" customWidth="1"/>
    <col min="14345" max="14345" width="6.1796875" style="116" customWidth="1"/>
    <col min="14346" max="14346" width="6.36328125" style="116" customWidth="1"/>
    <col min="14347" max="14349" width="7.6328125" style="116" customWidth="1"/>
    <col min="14350" max="14350" width="7.08984375" style="116" customWidth="1"/>
    <col min="14351" max="14351" width="7.6328125" style="116" customWidth="1"/>
    <col min="14352" max="14352" width="6.54296875" style="116" customWidth="1"/>
    <col min="14353" max="14353" width="7.6328125" style="116" customWidth="1"/>
    <col min="14354" max="14354" width="6.36328125" style="116" customWidth="1"/>
    <col min="14355" max="14355" width="7.6328125" style="116" customWidth="1"/>
    <col min="14356" max="14591" width="9.26953125" style="116"/>
    <col min="14592" max="14592" width="3" style="116" customWidth="1"/>
    <col min="14593" max="14593" width="9.1796875" style="116" customWidth="1"/>
    <col min="14594" max="14594" width="7" style="116" customWidth="1"/>
    <col min="14595" max="14596" width="7.6328125" style="116" customWidth="1"/>
    <col min="14597" max="14597" width="6.1796875" style="116" customWidth="1"/>
    <col min="14598" max="14599" width="7.6328125" style="116" customWidth="1"/>
    <col min="14600" max="14600" width="5.90625" style="116" customWidth="1"/>
    <col min="14601" max="14601" width="6.1796875" style="116" customWidth="1"/>
    <col min="14602" max="14602" width="6.36328125" style="116" customWidth="1"/>
    <col min="14603" max="14605" width="7.6328125" style="116" customWidth="1"/>
    <col min="14606" max="14606" width="7.08984375" style="116" customWidth="1"/>
    <col min="14607" max="14607" width="7.6328125" style="116" customWidth="1"/>
    <col min="14608" max="14608" width="6.54296875" style="116" customWidth="1"/>
    <col min="14609" max="14609" width="7.6328125" style="116" customWidth="1"/>
    <col min="14610" max="14610" width="6.36328125" style="116" customWidth="1"/>
    <col min="14611" max="14611" width="7.6328125" style="116" customWidth="1"/>
    <col min="14612" max="14847" width="9.26953125" style="116"/>
    <col min="14848" max="14848" width="3" style="116" customWidth="1"/>
    <col min="14849" max="14849" width="9.1796875" style="116" customWidth="1"/>
    <col min="14850" max="14850" width="7" style="116" customWidth="1"/>
    <col min="14851" max="14852" width="7.6328125" style="116" customWidth="1"/>
    <col min="14853" max="14853" width="6.1796875" style="116" customWidth="1"/>
    <col min="14854" max="14855" width="7.6328125" style="116" customWidth="1"/>
    <col min="14856" max="14856" width="5.90625" style="116" customWidth="1"/>
    <col min="14857" max="14857" width="6.1796875" style="116" customWidth="1"/>
    <col min="14858" max="14858" width="6.36328125" style="116" customWidth="1"/>
    <col min="14859" max="14861" width="7.6328125" style="116" customWidth="1"/>
    <col min="14862" max="14862" width="7.08984375" style="116" customWidth="1"/>
    <col min="14863" max="14863" width="7.6328125" style="116" customWidth="1"/>
    <col min="14864" max="14864" width="6.54296875" style="116" customWidth="1"/>
    <col min="14865" max="14865" width="7.6328125" style="116" customWidth="1"/>
    <col min="14866" max="14866" width="6.36328125" style="116" customWidth="1"/>
    <col min="14867" max="14867" width="7.6328125" style="116" customWidth="1"/>
    <col min="14868" max="15103" width="9.26953125" style="116"/>
    <col min="15104" max="15104" width="3" style="116" customWidth="1"/>
    <col min="15105" max="15105" width="9.1796875" style="116" customWidth="1"/>
    <col min="15106" max="15106" width="7" style="116" customWidth="1"/>
    <col min="15107" max="15108" width="7.6328125" style="116" customWidth="1"/>
    <col min="15109" max="15109" width="6.1796875" style="116" customWidth="1"/>
    <col min="15110" max="15111" width="7.6328125" style="116" customWidth="1"/>
    <col min="15112" max="15112" width="5.90625" style="116" customWidth="1"/>
    <col min="15113" max="15113" width="6.1796875" style="116" customWidth="1"/>
    <col min="15114" max="15114" width="6.36328125" style="116" customWidth="1"/>
    <col min="15115" max="15117" width="7.6328125" style="116" customWidth="1"/>
    <col min="15118" max="15118" width="7.08984375" style="116" customWidth="1"/>
    <col min="15119" max="15119" width="7.6328125" style="116" customWidth="1"/>
    <col min="15120" max="15120" width="6.54296875" style="116" customWidth="1"/>
    <col min="15121" max="15121" width="7.6328125" style="116" customWidth="1"/>
    <col min="15122" max="15122" width="6.36328125" style="116" customWidth="1"/>
    <col min="15123" max="15123" width="7.6328125" style="116" customWidth="1"/>
    <col min="15124" max="15359" width="9.26953125" style="116"/>
    <col min="15360" max="15360" width="3" style="116" customWidth="1"/>
    <col min="15361" max="15361" width="9.1796875" style="116" customWidth="1"/>
    <col min="15362" max="15362" width="7" style="116" customWidth="1"/>
    <col min="15363" max="15364" width="7.6328125" style="116" customWidth="1"/>
    <col min="15365" max="15365" width="6.1796875" style="116" customWidth="1"/>
    <col min="15366" max="15367" width="7.6328125" style="116" customWidth="1"/>
    <col min="15368" max="15368" width="5.90625" style="116" customWidth="1"/>
    <col min="15369" max="15369" width="6.1796875" style="116" customWidth="1"/>
    <col min="15370" max="15370" width="6.36328125" style="116" customWidth="1"/>
    <col min="15371" max="15373" width="7.6328125" style="116" customWidth="1"/>
    <col min="15374" max="15374" width="7.08984375" style="116" customWidth="1"/>
    <col min="15375" max="15375" width="7.6328125" style="116" customWidth="1"/>
    <col min="15376" max="15376" width="6.54296875" style="116" customWidth="1"/>
    <col min="15377" max="15377" width="7.6328125" style="116" customWidth="1"/>
    <col min="15378" max="15378" width="6.36328125" style="116" customWidth="1"/>
    <col min="15379" max="15379" width="7.6328125" style="116" customWidth="1"/>
    <col min="15380" max="15615" width="9.26953125" style="116"/>
    <col min="15616" max="15616" width="3" style="116" customWidth="1"/>
    <col min="15617" max="15617" width="9.1796875" style="116" customWidth="1"/>
    <col min="15618" max="15618" width="7" style="116" customWidth="1"/>
    <col min="15619" max="15620" width="7.6328125" style="116" customWidth="1"/>
    <col min="15621" max="15621" width="6.1796875" style="116" customWidth="1"/>
    <col min="15622" max="15623" width="7.6328125" style="116" customWidth="1"/>
    <col min="15624" max="15624" width="5.90625" style="116" customWidth="1"/>
    <col min="15625" max="15625" width="6.1796875" style="116" customWidth="1"/>
    <col min="15626" max="15626" width="6.36328125" style="116" customWidth="1"/>
    <col min="15627" max="15629" width="7.6328125" style="116" customWidth="1"/>
    <col min="15630" max="15630" width="7.08984375" style="116" customWidth="1"/>
    <col min="15631" max="15631" width="7.6328125" style="116" customWidth="1"/>
    <col min="15632" max="15632" width="6.54296875" style="116" customWidth="1"/>
    <col min="15633" max="15633" width="7.6328125" style="116" customWidth="1"/>
    <col min="15634" max="15634" width="6.36328125" style="116" customWidth="1"/>
    <col min="15635" max="15635" width="7.6328125" style="116" customWidth="1"/>
    <col min="15636" max="15871" width="9.26953125" style="116"/>
    <col min="15872" max="15872" width="3" style="116" customWidth="1"/>
    <col min="15873" max="15873" width="9.1796875" style="116" customWidth="1"/>
    <col min="15874" max="15874" width="7" style="116" customWidth="1"/>
    <col min="15875" max="15876" width="7.6328125" style="116" customWidth="1"/>
    <col min="15877" max="15877" width="6.1796875" style="116" customWidth="1"/>
    <col min="15878" max="15879" width="7.6328125" style="116" customWidth="1"/>
    <col min="15880" max="15880" width="5.90625" style="116" customWidth="1"/>
    <col min="15881" max="15881" width="6.1796875" style="116" customWidth="1"/>
    <col min="15882" max="15882" width="6.36328125" style="116" customWidth="1"/>
    <col min="15883" max="15885" width="7.6328125" style="116" customWidth="1"/>
    <col min="15886" max="15886" width="7.08984375" style="116" customWidth="1"/>
    <col min="15887" max="15887" width="7.6328125" style="116" customWidth="1"/>
    <col min="15888" max="15888" width="6.54296875" style="116" customWidth="1"/>
    <col min="15889" max="15889" width="7.6328125" style="116" customWidth="1"/>
    <col min="15890" max="15890" width="6.36328125" style="116" customWidth="1"/>
    <col min="15891" max="15891" width="7.6328125" style="116" customWidth="1"/>
    <col min="15892" max="16127" width="9.26953125" style="116"/>
    <col min="16128" max="16128" width="3" style="116" customWidth="1"/>
    <col min="16129" max="16129" width="9.1796875" style="116" customWidth="1"/>
    <col min="16130" max="16130" width="7" style="116" customWidth="1"/>
    <col min="16131" max="16132" width="7.6328125" style="116" customWidth="1"/>
    <col min="16133" max="16133" width="6.1796875" style="116" customWidth="1"/>
    <col min="16134" max="16135" width="7.6328125" style="116" customWidth="1"/>
    <col min="16136" max="16136" width="5.90625" style="116" customWidth="1"/>
    <col min="16137" max="16137" width="6.1796875" style="116" customWidth="1"/>
    <col min="16138" max="16138" width="6.36328125" style="116" customWidth="1"/>
    <col min="16139" max="16141" width="7.6328125" style="116" customWidth="1"/>
    <col min="16142" max="16142" width="7.08984375" style="116" customWidth="1"/>
    <col min="16143" max="16143" width="7.6328125" style="116" customWidth="1"/>
    <col min="16144" max="16144" width="6.54296875" style="116" customWidth="1"/>
    <col min="16145" max="16145" width="7.6328125" style="116" customWidth="1"/>
    <col min="16146" max="16146" width="6.36328125" style="116" customWidth="1"/>
    <col min="16147" max="16147" width="7.6328125" style="116" customWidth="1"/>
    <col min="16148" max="16384" width="9.26953125" style="116"/>
  </cols>
  <sheetData>
    <row r="1" spans="1:19" ht="18" customHeight="1" x14ac:dyDescent="0.25">
      <c r="A1" s="184" t="s">
        <v>40</v>
      </c>
      <c r="B1" s="41"/>
      <c r="C1" s="41"/>
      <c r="D1" s="41"/>
      <c r="E1" s="40" t="s">
        <v>39</v>
      </c>
      <c r="F1" s="185" t="s">
        <v>48</v>
      </c>
      <c r="G1" s="185"/>
      <c r="H1" s="185"/>
      <c r="I1" s="185"/>
      <c r="J1" s="185"/>
      <c r="K1" s="185"/>
      <c r="L1" s="185"/>
      <c r="M1" s="185"/>
      <c r="N1" s="185"/>
      <c r="O1" s="185"/>
      <c r="P1" s="185"/>
      <c r="Q1" s="185"/>
      <c r="R1" s="185"/>
      <c r="S1" s="185"/>
    </row>
    <row r="2" spans="1:19" ht="18" customHeight="1" x14ac:dyDescent="0.25">
      <c r="A2" s="184"/>
      <c r="B2" s="41"/>
      <c r="C2" s="120"/>
      <c r="D2" s="41"/>
      <c r="E2" s="40" t="s">
        <v>38</v>
      </c>
      <c r="F2" s="117" t="s">
        <v>49</v>
      </c>
      <c r="G2" s="117"/>
      <c r="H2" s="117"/>
      <c r="I2" s="117"/>
      <c r="J2" s="117"/>
      <c r="K2" s="117"/>
    </row>
    <row r="3" spans="1:19" ht="18" customHeight="1" x14ac:dyDescent="0.25">
      <c r="A3" s="184"/>
      <c r="B3" s="41"/>
      <c r="C3" s="41"/>
      <c r="D3" s="41"/>
      <c r="E3" s="40" t="s">
        <v>37</v>
      </c>
      <c r="F3" s="119" t="s">
        <v>51</v>
      </c>
      <c r="G3" s="118"/>
      <c r="H3" s="118"/>
      <c r="I3" s="118"/>
      <c r="J3" s="118"/>
      <c r="K3" s="118"/>
      <c r="L3" s="118"/>
      <c r="M3" s="118"/>
      <c r="N3" s="118"/>
      <c r="O3" s="118"/>
    </row>
    <row r="4" spans="1:19" ht="46.5" customHeight="1" x14ac:dyDescent="0.25">
      <c r="A4" s="41"/>
      <c r="B4" s="41"/>
      <c r="C4" s="41"/>
      <c r="D4" s="41"/>
      <c r="E4" s="40" t="s">
        <v>36</v>
      </c>
      <c r="F4" s="186" t="s">
        <v>52</v>
      </c>
      <c r="G4" s="186"/>
      <c r="H4" s="186"/>
      <c r="I4" s="186"/>
      <c r="J4" s="186"/>
      <c r="K4" s="186"/>
      <c r="L4" s="186"/>
      <c r="M4" s="186"/>
      <c r="N4" s="186"/>
      <c r="O4" s="186"/>
      <c r="P4" s="186"/>
      <c r="Q4" s="186"/>
      <c r="R4" s="186"/>
      <c r="S4" s="186"/>
    </row>
    <row r="5" spans="1:19" ht="46.9" customHeight="1" x14ac:dyDescent="0.25">
      <c r="D5" s="121" t="s">
        <v>47</v>
      </c>
      <c r="E5" s="40" t="s">
        <v>35</v>
      </c>
      <c r="F5" s="187" t="s">
        <v>53</v>
      </c>
      <c r="G5" s="188"/>
      <c r="H5" s="188"/>
      <c r="I5" s="188"/>
      <c r="J5" s="188"/>
      <c r="K5" s="188"/>
      <c r="L5" s="188"/>
      <c r="M5" s="188"/>
      <c r="N5" s="188"/>
      <c r="O5" s="188"/>
      <c r="P5" s="188"/>
      <c r="Q5" s="188"/>
      <c r="R5" s="188"/>
      <c r="S5" s="188"/>
    </row>
    <row r="6" spans="1:19" ht="45.6" customHeight="1" x14ac:dyDescent="0.25">
      <c r="A6" s="124"/>
      <c r="C6" s="38"/>
      <c r="D6" s="38"/>
      <c r="E6" s="37" t="s">
        <v>34</v>
      </c>
      <c r="F6" s="189" t="s">
        <v>54</v>
      </c>
      <c r="G6" s="189"/>
      <c r="H6" s="189"/>
      <c r="I6" s="189"/>
      <c r="J6" s="189"/>
      <c r="K6" s="189"/>
      <c r="L6" s="189"/>
      <c r="M6" s="189"/>
      <c r="N6" s="189"/>
      <c r="O6" s="189"/>
      <c r="P6" s="189"/>
      <c r="Q6" s="189"/>
      <c r="R6" s="189"/>
      <c r="S6" s="189"/>
    </row>
    <row r="7" spans="1:19" s="2" customFormat="1" ht="25.5" x14ac:dyDescent="0.25">
      <c r="A7" s="36" t="s">
        <v>33</v>
      </c>
      <c r="B7" s="30" t="s">
        <v>75</v>
      </c>
      <c r="C7" s="35" t="s">
        <v>10</v>
      </c>
      <c r="D7" s="35" t="s">
        <v>11</v>
      </c>
      <c r="E7" s="30" t="s">
        <v>75</v>
      </c>
      <c r="F7" s="35" t="s">
        <v>10</v>
      </c>
      <c r="G7" s="35" t="s">
        <v>11</v>
      </c>
      <c r="H7" s="30" t="s">
        <v>75</v>
      </c>
      <c r="I7" s="35" t="s">
        <v>10</v>
      </c>
      <c r="J7" s="35" t="s">
        <v>11</v>
      </c>
      <c r="K7" s="30" t="s">
        <v>75</v>
      </c>
      <c r="L7" s="30" t="s">
        <v>32</v>
      </c>
      <c r="M7" s="30" t="s">
        <v>31</v>
      </c>
      <c r="N7" s="35" t="s">
        <v>8</v>
      </c>
      <c r="O7" s="35" t="s">
        <v>13</v>
      </c>
      <c r="P7" s="30" t="s">
        <v>30</v>
      </c>
      <c r="Q7" s="30" t="s">
        <v>29</v>
      </c>
      <c r="R7" s="34" t="s">
        <v>28</v>
      </c>
      <c r="S7" s="30" t="s">
        <v>27</v>
      </c>
    </row>
    <row r="8" spans="1:19" s="2" customFormat="1" ht="13.5" thickBot="1" x14ac:dyDescent="0.3">
      <c r="A8" s="3" t="s">
        <v>14</v>
      </c>
      <c r="D8" s="5">
        <f>D9/B10</f>
        <v>2</v>
      </c>
      <c r="G8" s="5">
        <f>G9/E10</f>
        <v>6</v>
      </c>
      <c r="Q8" s="33"/>
    </row>
    <row r="9" spans="1:19" s="2" customFormat="1" ht="13.5" thickTop="1" x14ac:dyDescent="0.25">
      <c r="A9" s="206" t="s">
        <v>15</v>
      </c>
      <c r="B9" s="207" t="s">
        <v>16</v>
      </c>
      <c r="C9" s="208"/>
      <c r="D9" s="209">
        <f>0+150</f>
        <v>150</v>
      </c>
      <c r="E9" s="210" t="s">
        <v>17</v>
      </c>
      <c r="F9" s="211"/>
      <c r="G9" s="209">
        <f>800+400</f>
        <v>1200</v>
      </c>
      <c r="H9" s="210" t="s">
        <v>18</v>
      </c>
      <c r="I9" s="211"/>
      <c r="J9" s="212"/>
      <c r="K9" s="211"/>
      <c r="L9" s="213">
        <f>550-1150</f>
        <v>-600</v>
      </c>
      <c r="M9" s="212">
        <f>G9+D9+L9+J9</f>
        <v>750</v>
      </c>
      <c r="N9" s="31">
        <v>750</v>
      </c>
      <c r="O9" s="11">
        <f>N9-M9</f>
        <v>0</v>
      </c>
      <c r="P9" s="8"/>
      <c r="Q9" s="12"/>
      <c r="R9" s="8"/>
      <c r="S9" s="13">
        <f>N9</f>
        <v>750</v>
      </c>
    </row>
    <row r="10" spans="1:19" s="2" customFormat="1" x14ac:dyDescent="0.25">
      <c r="A10" s="88">
        <v>42461</v>
      </c>
      <c r="B10" s="11">
        <f>ROUND(+C24/12,2)</f>
        <v>75</v>
      </c>
      <c r="C10" s="14"/>
      <c r="D10" s="11">
        <f t="shared" ref="D10:D21" si="0">D9+B10-C10</f>
        <v>225</v>
      </c>
      <c r="E10" s="11">
        <f>ROUND(+F24/12,2)</f>
        <v>200</v>
      </c>
      <c r="F10" s="14"/>
      <c r="G10" s="11">
        <f t="shared" ref="G10:G21" si="1">G9+E10-F10</f>
        <v>1400</v>
      </c>
      <c r="H10" s="11">
        <f>ROUND(+I24/12,2)</f>
        <v>0</v>
      </c>
      <c r="I10" s="47">
        <v>0</v>
      </c>
      <c r="J10" s="11">
        <f t="shared" ref="J10:J21" si="2">J9+H10-I10</f>
        <v>0</v>
      </c>
      <c r="K10" s="11">
        <f t="shared" ref="K10:K21" si="3">H10+E10+B10</f>
        <v>275</v>
      </c>
      <c r="L10" s="9"/>
      <c r="M10" s="13">
        <f t="shared" ref="M10:M21" si="4">M9+B10-C10+E10-F10+H10-I10</f>
        <v>1025</v>
      </c>
      <c r="P10" s="11">
        <f>ROUND(Q8/12,2)</f>
        <v>0</v>
      </c>
      <c r="Q10" s="9"/>
      <c r="R10" s="11">
        <f t="shared" ref="R10:R21" si="5">K10+P10</f>
        <v>275</v>
      </c>
      <c r="S10" s="13">
        <f t="shared" ref="S10:S21" si="6">S9+B10-C10+E10-F10+H10-I10+P10</f>
        <v>1025</v>
      </c>
    </row>
    <row r="11" spans="1:19" s="2" customFormat="1" x14ac:dyDescent="0.25">
      <c r="A11" s="84">
        <f t="shared" ref="A11:A21" si="7">A10+32</f>
        <v>42493</v>
      </c>
      <c r="B11" s="11">
        <f t="shared" ref="B11:B21" si="8">B10</f>
        <v>75</v>
      </c>
      <c r="C11" s="14"/>
      <c r="D11" s="11">
        <f t="shared" si="0"/>
        <v>300</v>
      </c>
      <c r="E11" s="11">
        <f t="shared" ref="E11:E21" si="9">E10</f>
        <v>200</v>
      </c>
      <c r="F11" s="14"/>
      <c r="G11" s="11">
        <f t="shared" si="1"/>
        <v>1600</v>
      </c>
      <c r="H11" s="11">
        <f t="shared" ref="H11:I21" si="10">H10</f>
        <v>0</v>
      </c>
      <c r="I11" s="45">
        <f t="shared" si="10"/>
        <v>0</v>
      </c>
      <c r="J11" s="11">
        <f t="shared" si="2"/>
        <v>0</v>
      </c>
      <c r="K11" s="11">
        <f t="shared" si="3"/>
        <v>275</v>
      </c>
      <c r="L11" s="9"/>
      <c r="M11" s="13">
        <f t="shared" si="4"/>
        <v>1300</v>
      </c>
      <c r="O11" s="2" t="str">
        <f>IF(O9&lt;0,"Catch up",IF(O9&gt;50,"Refund","Do Nothing"))</f>
        <v>Do Nothing</v>
      </c>
      <c r="P11" s="11">
        <f t="shared" ref="P11:P21" si="11">P10</f>
        <v>0</v>
      </c>
      <c r="Q11" s="9"/>
      <c r="R11" s="11">
        <f t="shared" si="5"/>
        <v>275</v>
      </c>
      <c r="S11" s="13">
        <f t="shared" si="6"/>
        <v>1300</v>
      </c>
    </row>
    <row r="12" spans="1:19" s="2" customFormat="1" x14ac:dyDescent="0.25">
      <c r="A12" s="84">
        <f t="shared" si="7"/>
        <v>42525</v>
      </c>
      <c r="B12" s="11">
        <f t="shared" si="8"/>
        <v>75</v>
      </c>
      <c r="C12" s="14"/>
      <c r="D12" s="11">
        <f t="shared" si="0"/>
        <v>375</v>
      </c>
      <c r="E12" s="11">
        <f t="shared" si="9"/>
        <v>200</v>
      </c>
      <c r="F12" s="14"/>
      <c r="G12" s="11">
        <f t="shared" si="1"/>
        <v>1800</v>
      </c>
      <c r="H12" s="11">
        <f t="shared" si="10"/>
        <v>0</v>
      </c>
      <c r="I12" s="45">
        <f t="shared" si="10"/>
        <v>0</v>
      </c>
      <c r="J12" s="11">
        <f t="shared" si="2"/>
        <v>0</v>
      </c>
      <c r="K12" s="11">
        <f t="shared" si="3"/>
        <v>275</v>
      </c>
      <c r="L12" s="9"/>
      <c r="M12" s="13">
        <f t="shared" si="4"/>
        <v>1575</v>
      </c>
      <c r="P12" s="11">
        <f t="shared" si="11"/>
        <v>0</v>
      </c>
      <c r="Q12" s="9"/>
      <c r="R12" s="11">
        <f t="shared" si="5"/>
        <v>275</v>
      </c>
      <c r="S12" s="13">
        <f t="shared" si="6"/>
        <v>1575</v>
      </c>
    </row>
    <row r="13" spans="1:19" s="2" customFormat="1" x14ac:dyDescent="0.25">
      <c r="A13" s="84">
        <f t="shared" si="7"/>
        <v>42557</v>
      </c>
      <c r="B13" s="11">
        <f t="shared" si="8"/>
        <v>75</v>
      </c>
      <c r="C13" s="14"/>
      <c r="D13" s="11">
        <f t="shared" si="0"/>
        <v>450</v>
      </c>
      <c r="E13" s="11">
        <f t="shared" si="9"/>
        <v>200</v>
      </c>
      <c r="F13" s="14"/>
      <c r="G13" s="11">
        <f t="shared" si="1"/>
        <v>2000</v>
      </c>
      <c r="H13" s="11">
        <f t="shared" si="10"/>
        <v>0</v>
      </c>
      <c r="I13" s="45">
        <f t="shared" si="10"/>
        <v>0</v>
      </c>
      <c r="J13" s="11">
        <f t="shared" si="2"/>
        <v>0</v>
      </c>
      <c r="K13" s="11">
        <f t="shared" si="3"/>
        <v>275</v>
      </c>
      <c r="L13" s="9"/>
      <c r="M13" s="13">
        <f t="shared" si="4"/>
        <v>1850</v>
      </c>
      <c r="P13" s="11">
        <f t="shared" si="11"/>
        <v>0</v>
      </c>
      <c r="Q13" s="9"/>
      <c r="R13" s="11">
        <f t="shared" si="5"/>
        <v>275</v>
      </c>
      <c r="S13" s="13">
        <f t="shared" si="6"/>
        <v>1850</v>
      </c>
    </row>
    <row r="14" spans="1:19" s="2" customFormat="1" x14ac:dyDescent="0.25">
      <c r="A14" s="84">
        <f t="shared" si="7"/>
        <v>42589</v>
      </c>
      <c r="B14" s="11">
        <f t="shared" si="8"/>
        <v>75</v>
      </c>
      <c r="C14" s="14"/>
      <c r="D14" s="11">
        <f t="shared" si="0"/>
        <v>525</v>
      </c>
      <c r="E14" s="11">
        <f t="shared" si="9"/>
        <v>200</v>
      </c>
      <c r="F14" s="14">
        <v>1200</v>
      </c>
      <c r="G14" s="11">
        <f t="shared" si="1"/>
        <v>1000</v>
      </c>
      <c r="H14" s="11">
        <f t="shared" si="10"/>
        <v>0</v>
      </c>
      <c r="I14" s="45">
        <f t="shared" si="10"/>
        <v>0</v>
      </c>
      <c r="J14" s="11">
        <f t="shared" si="2"/>
        <v>0</v>
      </c>
      <c r="K14" s="11">
        <f t="shared" si="3"/>
        <v>275</v>
      </c>
      <c r="L14" s="9"/>
      <c r="M14" s="13">
        <f t="shared" si="4"/>
        <v>925</v>
      </c>
      <c r="P14" s="11">
        <f t="shared" si="11"/>
        <v>0</v>
      </c>
      <c r="Q14" s="9"/>
      <c r="R14" s="11">
        <f t="shared" si="5"/>
        <v>275</v>
      </c>
      <c r="S14" s="13">
        <f t="shared" si="6"/>
        <v>925</v>
      </c>
    </row>
    <row r="15" spans="1:19" s="2" customFormat="1" x14ac:dyDescent="0.25">
      <c r="A15" s="84">
        <f t="shared" si="7"/>
        <v>42621</v>
      </c>
      <c r="B15" s="11">
        <f t="shared" si="8"/>
        <v>75</v>
      </c>
      <c r="C15" s="14"/>
      <c r="D15" s="11">
        <f t="shared" si="0"/>
        <v>600</v>
      </c>
      <c r="E15" s="11">
        <f t="shared" si="9"/>
        <v>200</v>
      </c>
      <c r="F15" s="14"/>
      <c r="G15" s="11">
        <f t="shared" si="1"/>
        <v>1200</v>
      </c>
      <c r="H15" s="11">
        <f t="shared" si="10"/>
        <v>0</v>
      </c>
      <c r="I15" s="45">
        <f t="shared" si="10"/>
        <v>0</v>
      </c>
      <c r="J15" s="11">
        <f t="shared" si="2"/>
        <v>0</v>
      </c>
      <c r="K15" s="11">
        <f t="shared" si="3"/>
        <v>275</v>
      </c>
      <c r="L15" s="9"/>
      <c r="M15" s="13">
        <f t="shared" si="4"/>
        <v>1200</v>
      </c>
      <c r="P15" s="11">
        <f t="shared" si="11"/>
        <v>0</v>
      </c>
      <c r="Q15" s="9"/>
      <c r="R15" s="11">
        <f t="shared" si="5"/>
        <v>275</v>
      </c>
      <c r="S15" s="13">
        <f t="shared" si="6"/>
        <v>1200</v>
      </c>
    </row>
    <row r="16" spans="1:19" s="2" customFormat="1" x14ac:dyDescent="0.25">
      <c r="A16" s="84">
        <f t="shared" si="7"/>
        <v>42653</v>
      </c>
      <c r="B16" s="11">
        <f t="shared" si="8"/>
        <v>75</v>
      </c>
      <c r="C16" s="14"/>
      <c r="D16" s="11">
        <f t="shared" si="0"/>
        <v>675</v>
      </c>
      <c r="E16" s="11">
        <f t="shared" si="9"/>
        <v>200</v>
      </c>
      <c r="F16" s="14"/>
      <c r="G16" s="11">
        <f t="shared" si="1"/>
        <v>1400</v>
      </c>
      <c r="H16" s="11">
        <f t="shared" si="10"/>
        <v>0</v>
      </c>
      <c r="I16" s="45">
        <f t="shared" si="10"/>
        <v>0</v>
      </c>
      <c r="J16" s="11">
        <f t="shared" si="2"/>
        <v>0</v>
      </c>
      <c r="K16" s="11">
        <f t="shared" si="3"/>
        <v>275</v>
      </c>
      <c r="L16" s="9"/>
      <c r="M16" s="13">
        <f t="shared" si="4"/>
        <v>1475</v>
      </c>
      <c r="P16" s="11">
        <f t="shared" si="11"/>
        <v>0</v>
      </c>
      <c r="Q16" s="9"/>
      <c r="R16" s="11">
        <f t="shared" si="5"/>
        <v>275</v>
      </c>
      <c r="S16" s="13">
        <f t="shared" si="6"/>
        <v>1475</v>
      </c>
    </row>
    <row r="17" spans="1:19" s="2" customFormat="1" x14ac:dyDescent="0.25">
      <c r="A17" s="84">
        <f t="shared" si="7"/>
        <v>42685</v>
      </c>
      <c r="B17" s="11">
        <f t="shared" si="8"/>
        <v>75</v>
      </c>
      <c r="C17" s="14"/>
      <c r="D17" s="11">
        <f t="shared" si="0"/>
        <v>750</v>
      </c>
      <c r="E17" s="11">
        <f t="shared" si="9"/>
        <v>200</v>
      </c>
      <c r="F17" s="14">
        <v>1200</v>
      </c>
      <c r="G17" s="11">
        <f t="shared" si="1"/>
        <v>400</v>
      </c>
      <c r="H17" s="11">
        <f t="shared" si="10"/>
        <v>0</v>
      </c>
      <c r="I17" s="45">
        <f t="shared" si="10"/>
        <v>0</v>
      </c>
      <c r="J17" s="11">
        <f t="shared" si="2"/>
        <v>0</v>
      </c>
      <c r="K17" s="11">
        <f t="shared" si="3"/>
        <v>275</v>
      </c>
      <c r="L17" s="9"/>
      <c r="M17" s="13">
        <f t="shared" si="4"/>
        <v>550</v>
      </c>
      <c r="P17" s="11">
        <f t="shared" si="11"/>
        <v>0</v>
      </c>
      <c r="Q17" s="9"/>
      <c r="R17" s="11">
        <f t="shared" si="5"/>
        <v>275</v>
      </c>
      <c r="S17" s="13">
        <f t="shared" si="6"/>
        <v>550</v>
      </c>
    </row>
    <row r="18" spans="1:19" s="2" customFormat="1" x14ac:dyDescent="0.25">
      <c r="A18" s="84">
        <f t="shared" si="7"/>
        <v>42717</v>
      </c>
      <c r="B18" s="11">
        <f t="shared" si="8"/>
        <v>75</v>
      </c>
      <c r="C18" s="14"/>
      <c r="D18" s="11">
        <f t="shared" si="0"/>
        <v>825</v>
      </c>
      <c r="E18" s="11">
        <f t="shared" si="9"/>
        <v>200</v>
      </c>
      <c r="F18" s="14"/>
      <c r="G18" s="11">
        <f t="shared" si="1"/>
        <v>600</v>
      </c>
      <c r="H18" s="11">
        <f t="shared" si="10"/>
        <v>0</v>
      </c>
      <c r="I18" s="45">
        <f t="shared" si="10"/>
        <v>0</v>
      </c>
      <c r="J18" s="11">
        <f t="shared" si="2"/>
        <v>0</v>
      </c>
      <c r="K18" s="11">
        <f t="shared" si="3"/>
        <v>275</v>
      </c>
      <c r="L18" s="9"/>
      <c r="M18" s="13">
        <f t="shared" si="4"/>
        <v>825</v>
      </c>
      <c r="P18" s="11">
        <f t="shared" si="11"/>
        <v>0</v>
      </c>
      <c r="Q18" s="9"/>
      <c r="R18" s="11">
        <f t="shared" si="5"/>
        <v>275</v>
      </c>
      <c r="S18" s="13">
        <f t="shared" si="6"/>
        <v>825</v>
      </c>
    </row>
    <row r="19" spans="1:19" s="2" customFormat="1" x14ac:dyDescent="0.25">
      <c r="A19" s="84">
        <f t="shared" si="7"/>
        <v>42749</v>
      </c>
      <c r="B19" s="11">
        <f t="shared" si="8"/>
        <v>75</v>
      </c>
      <c r="C19" s="14"/>
      <c r="D19" s="11">
        <f t="shared" si="0"/>
        <v>900</v>
      </c>
      <c r="E19" s="11">
        <f t="shared" si="9"/>
        <v>200</v>
      </c>
      <c r="F19" s="14"/>
      <c r="G19" s="11">
        <f t="shared" si="1"/>
        <v>800</v>
      </c>
      <c r="H19" s="11">
        <f t="shared" si="10"/>
        <v>0</v>
      </c>
      <c r="I19" s="45">
        <f t="shared" si="10"/>
        <v>0</v>
      </c>
      <c r="J19" s="11">
        <f t="shared" si="2"/>
        <v>0</v>
      </c>
      <c r="K19" s="11">
        <f t="shared" si="3"/>
        <v>275</v>
      </c>
      <c r="L19" s="9"/>
      <c r="M19" s="13">
        <f t="shared" si="4"/>
        <v>1100</v>
      </c>
      <c r="P19" s="11">
        <f t="shared" si="11"/>
        <v>0</v>
      </c>
      <c r="Q19" s="9"/>
      <c r="R19" s="11">
        <f t="shared" si="5"/>
        <v>275</v>
      </c>
      <c r="S19" s="13">
        <f t="shared" si="6"/>
        <v>1100</v>
      </c>
    </row>
    <row r="20" spans="1:19" s="2" customFormat="1" x14ac:dyDescent="0.25">
      <c r="A20" s="84">
        <f t="shared" si="7"/>
        <v>42781</v>
      </c>
      <c r="B20" s="11">
        <f t="shared" si="8"/>
        <v>75</v>
      </c>
      <c r="C20" s="14"/>
      <c r="D20" s="11">
        <f t="shared" si="0"/>
        <v>975</v>
      </c>
      <c r="E20" s="11">
        <f t="shared" si="9"/>
        <v>200</v>
      </c>
      <c r="F20" s="14"/>
      <c r="G20" s="11">
        <f t="shared" si="1"/>
        <v>1000</v>
      </c>
      <c r="H20" s="11">
        <f t="shared" si="10"/>
        <v>0</v>
      </c>
      <c r="I20" s="45">
        <f t="shared" si="10"/>
        <v>0</v>
      </c>
      <c r="J20" s="11">
        <f t="shared" si="2"/>
        <v>0</v>
      </c>
      <c r="K20" s="11">
        <f t="shared" si="3"/>
        <v>275</v>
      </c>
      <c r="L20" s="9"/>
      <c r="M20" s="13">
        <f t="shared" si="4"/>
        <v>1375</v>
      </c>
      <c r="P20" s="11">
        <f t="shared" si="11"/>
        <v>0</v>
      </c>
      <c r="Q20" s="9"/>
      <c r="R20" s="11">
        <f t="shared" si="5"/>
        <v>275</v>
      </c>
      <c r="S20" s="13">
        <f t="shared" si="6"/>
        <v>1375</v>
      </c>
    </row>
    <row r="21" spans="1:19" s="2" customFormat="1" x14ac:dyDescent="0.25">
      <c r="A21" s="84">
        <f t="shared" si="7"/>
        <v>42813</v>
      </c>
      <c r="B21" s="11">
        <f t="shared" si="8"/>
        <v>75</v>
      </c>
      <c r="C21" s="14">
        <v>900</v>
      </c>
      <c r="D21" s="11">
        <f t="shared" si="0"/>
        <v>150</v>
      </c>
      <c r="E21" s="15">
        <f t="shared" si="9"/>
        <v>200</v>
      </c>
      <c r="F21" s="14"/>
      <c r="G21" s="16">
        <f t="shared" si="1"/>
        <v>1200</v>
      </c>
      <c r="H21" s="11">
        <f t="shared" si="10"/>
        <v>0</v>
      </c>
      <c r="I21" s="45">
        <f t="shared" si="10"/>
        <v>0</v>
      </c>
      <c r="J21" s="11">
        <f t="shared" si="2"/>
        <v>0</v>
      </c>
      <c r="K21" s="11">
        <f t="shared" si="3"/>
        <v>275</v>
      </c>
      <c r="L21" s="9"/>
      <c r="M21" s="13">
        <f t="shared" si="4"/>
        <v>750</v>
      </c>
      <c r="P21" s="11">
        <f t="shared" si="11"/>
        <v>0</v>
      </c>
      <c r="Q21" s="9"/>
      <c r="R21" s="11">
        <f t="shared" si="5"/>
        <v>275</v>
      </c>
      <c r="S21" s="13">
        <f t="shared" si="6"/>
        <v>750</v>
      </c>
    </row>
    <row r="22" spans="1:19" s="2" customFormat="1" x14ac:dyDescent="0.25">
      <c r="A22" s="85" t="s">
        <v>19</v>
      </c>
      <c r="B22" s="17"/>
      <c r="C22" s="18"/>
      <c r="D22" s="17"/>
      <c r="E22" s="17"/>
      <c r="F22" s="19"/>
      <c r="G22" s="17"/>
      <c r="H22" s="17"/>
      <c r="I22" s="18"/>
      <c r="J22" s="17"/>
      <c r="K22" s="17"/>
      <c r="L22" s="17"/>
      <c r="M22" s="17"/>
      <c r="P22" s="17"/>
      <c r="Q22" s="17"/>
      <c r="R22" s="17"/>
    </row>
    <row r="23" spans="1:19" s="2" customFormat="1" x14ac:dyDescent="0.25">
      <c r="B23" s="8"/>
      <c r="C23" s="8"/>
      <c r="D23" s="8"/>
      <c r="E23" s="8"/>
      <c r="F23" s="8"/>
      <c r="G23" s="8"/>
      <c r="H23" s="8"/>
      <c r="I23" s="8"/>
      <c r="J23" s="8"/>
      <c r="K23" s="8"/>
      <c r="L23" s="8"/>
      <c r="M23" s="8"/>
      <c r="N23" s="8"/>
      <c r="O23" s="8"/>
      <c r="P23" s="8"/>
    </row>
    <row r="24" spans="1:19" s="2" customFormat="1" ht="13.5" thickBot="1" x14ac:dyDescent="0.3">
      <c r="A24" s="215" t="s">
        <v>78</v>
      </c>
      <c r="B24" s="20">
        <f>SUM(B10:B21)</f>
        <v>900</v>
      </c>
      <c r="C24" s="216">
        <f>SUM(C10:C21)</f>
        <v>900</v>
      </c>
      <c r="D24" s="8"/>
      <c r="E24" s="20">
        <f>SUM(E10:E21)</f>
        <v>2400</v>
      </c>
      <c r="F24" s="216">
        <f>SUM(F10:F22)</f>
        <v>2400</v>
      </c>
      <c r="G24" s="8"/>
      <c r="H24" s="20">
        <f>SUM(H10:H21)</f>
        <v>0</v>
      </c>
      <c r="I24" s="216">
        <f>SUM(I10:I21)</f>
        <v>0</v>
      </c>
      <c r="J24" s="8"/>
      <c r="K24" s="20">
        <f>SUM(K10:K21)</f>
        <v>3300</v>
      </c>
      <c r="L24" s="8"/>
      <c r="M24" s="8"/>
      <c r="N24" s="8"/>
      <c r="O24" s="8"/>
      <c r="P24" s="20">
        <f>SUM(P10:P21)</f>
        <v>0</v>
      </c>
      <c r="R24" s="20">
        <f>SUM(R10:R21)</f>
        <v>3300</v>
      </c>
    </row>
    <row r="25" spans="1:19" s="2" customFormat="1" ht="13.5" thickTop="1" x14ac:dyDescent="0.25">
      <c r="B25" s="8"/>
      <c r="C25" s="8"/>
      <c r="D25" s="8"/>
      <c r="E25" s="8"/>
      <c r="F25" s="8"/>
      <c r="G25" s="8"/>
      <c r="H25" s="8"/>
      <c r="I25" s="8"/>
      <c r="J25" s="8"/>
      <c r="K25" s="8"/>
      <c r="L25" s="8"/>
      <c r="M25" s="8"/>
      <c r="N25" s="8"/>
      <c r="O25" s="8"/>
      <c r="P25" s="8"/>
    </row>
    <row r="26" spans="1:19" s="2" customFormat="1" x14ac:dyDescent="0.25">
      <c r="A26" s="208" t="s">
        <v>76</v>
      </c>
      <c r="B26" s="211" t="s">
        <v>21</v>
      </c>
      <c r="C26" s="211"/>
      <c r="D26" s="212">
        <f>MINA(D10:D21)</f>
        <v>150</v>
      </c>
      <c r="E26" s="211" t="s">
        <v>21</v>
      </c>
      <c r="F26" s="211"/>
      <c r="G26" s="212">
        <f>MINA(G10:G21)</f>
        <v>400</v>
      </c>
      <c r="H26" s="211" t="s">
        <v>21</v>
      </c>
      <c r="I26" s="211"/>
      <c r="J26" s="212">
        <f>MINA(J10:J21)</f>
        <v>0</v>
      </c>
      <c r="K26" s="214" t="s">
        <v>21</v>
      </c>
      <c r="L26" s="211"/>
      <c r="M26" s="212">
        <f>MINA(M10:M21)</f>
        <v>550</v>
      </c>
      <c r="Q26" s="8"/>
      <c r="R26" s="8"/>
      <c r="S26" s="17"/>
    </row>
    <row r="27" spans="1:19" s="2" customFormat="1" x14ac:dyDescent="0.25">
      <c r="A27" s="218" t="s">
        <v>77</v>
      </c>
      <c r="B27" s="219" t="s">
        <v>22</v>
      </c>
      <c r="C27" s="219"/>
      <c r="D27" s="220">
        <f>B10*2</f>
        <v>150</v>
      </c>
      <c r="E27" s="219" t="s">
        <v>22</v>
      </c>
      <c r="F27" s="219"/>
      <c r="G27" s="220">
        <f>E10*2</f>
        <v>400</v>
      </c>
      <c r="H27" s="219" t="s">
        <v>22</v>
      </c>
      <c r="I27" s="219"/>
      <c r="J27" s="220"/>
      <c r="K27" s="221" t="s">
        <v>22</v>
      </c>
      <c r="L27" s="219"/>
      <c r="M27" s="222">
        <f>D27+G27+J27</f>
        <v>550</v>
      </c>
      <c r="Q27" s="22"/>
      <c r="R27" s="8"/>
    </row>
    <row r="28" spans="1:19" s="2" customFormat="1" x14ac:dyDescent="0.25">
      <c r="K28" s="3" t="s">
        <v>23</v>
      </c>
      <c r="M28" s="13">
        <f>M21</f>
        <v>750</v>
      </c>
      <c r="N28" s="23" t="s">
        <v>24</v>
      </c>
      <c r="S28" s="11">
        <f>S21</f>
        <v>750</v>
      </c>
    </row>
    <row r="29" spans="1:19" s="2" customFormat="1" x14ac:dyDescent="0.25">
      <c r="C29" s="96"/>
      <c r="D29" s="96"/>
      <c r="E29" s="96"/>
    </row>
    <row r="30" spans="1:19" s="2" customFormat="1" x14ac:dyDescent="0.25"/>
  </sheetData>
  <mergeCells count="5">
    <mergeCell ref="A1:A3"/>
    <mergeCell ref="F1:S1"/>
    <mergeCell ref="F4:S4"/>
    <mergeCell ref="F5:S5"/>
    <mergeCell ref="F6:S6"/>
  </mergeCells>
  <printOptions horizontalCentered="1"/>
  <pageMargins left="0.75" right="0.75" top="1" bottom="0.75" header="0.25" footer="0.25"/>
  <pageSetup scale="45" orientation="portrait" r:id="rId1"/>
  <headerFooter alignWithMargins="0">
    <oddHeader xml:space="preserve">&amp;C&amp;"Arial,Bold"&amp;10Institution Name
&amp;"Arial,Regular"Escrow Accounts
Review Date&amp;R&amp;8&amp;A
  </oddHeader>
    <oddFooter>&amp;L&amp;8&amp;K00-047Copyright Wipfli LLP 2016.  All Rights Reserved.&amp;C&amp;10Page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U33"/>
  <sheetViews>
    <sheetView zoomScaleNormal="100" workbookViewId="0">
      <selection activeCell="AC18" sqref="AC18"/>
    </sheetView>
  </sheetViews>
  <sheetFormatPr defaultRowHeight="12.75" x14ac:dyDescent="0.25"/>
  <cols>
    <col min="1" max="1" width="3" style="144" customWidth="1"/>
    <col min="2" max="2" width="13.26953125" style="144" customWidth="1"/>
    <col min="3" max="3" width="7" style="144" customWidth="1"/>
    <col min="4" max="5" width="7.6328125" style="144" customWidth="1"/>
    <col min="6" max="6" width="6.1796875" style="144" customWidth="1"/>
    <col min="7" max="8" width="7.6328125" style="144" customWidth="1"/>
    <col min="9" max="9" width="5.90625" style="144" customWidth="1"/>
    <col min="10" max="10" width="6.1796875" style="144" customWidth="1"/>
    <col min="11" max="11" width="6.36328125" style="144" customWidth="1"/>
    <col min="12" max="14" width="7.6328125" style="144" customWidth="1"/>
    <col min="15" max="15" width="7.08984375" style="144" hidden="1" customWidth="1"/>
    <col min="16" max="16" width="7.6328125" style="144" hidden="1" customWidth="1"/>
    <col min="17" max="17" width="6.54296875" style="144" hidden="1" customWidth="1"/>
    <col min="18" max="18" width="7.6328125" style="144" hidden="1" customWidth="1"/>
    <col min="19" max="19" width="6.36328125" style="144" hidden="1" customWidth="1"/>
    <col min="20" max="20" width="7.6328125" style="144" hidden="1" customWidth="1"/>
    <col min="21" max="22" width="0" style="144" hidden="1" customWidth="1"/>
    <col min="23" max="256" width="9.26953125" style="144"/>
    <col min="257" max="257" width="3" style="144" customWidth="1"/>
    <col min="258" max="258" width="9.1796875" style="144" customWidth="1"/>
    <col min="259" max="259" width="7" style="144" customWidth="1"/>
    <col min="260" max="261" width="7.6328125" style="144" customWidth="1"/>
    <col min="262" max="262" width="6.1796875" style="144" customWidth="1"/>
    <col min="263" max="264" width="7.6328125" style="144" customWidth="1"/>
    <col min="265" max="265" width="5.90625" style="144" customWidth="1"/>
    <col min="266" max="266" width="6.1796875" style="144" customWidth="1"/>
    <col min="267" max="267" width="6.36328125" style="144" customWidth="1"/>
    <col min="268" max="270" width="7.6328125" style="144" customWidth="1"/>
    <col min="271" max="271" width="7.08984375" style="144" customWidth="1"/>
    <col min="272" max="272" width="7.6328125" style="144" customWidth="1"/>
    <col min="273" max="273" width="6.54296875" style="144" customWidth="1"/>
    <col min="274" max="274" width="7.6328125" style="144" customWidth="1"/>
    <col min="275" max="275" width="6.36328125" style="144" customWidth="1"/>
    <col min="276" max="276" width="7.6328125" style="144" customWidth="1"/>
    <col min="277" max="512" width="9.26953125" style="144"/>
    <col min="513" max="513" width="3" style="144" customWidth="1"/>
    <col min="514" max="514" width="9.1796875" style="144" customWidth="1"/>
    <col min="515" max="515" width="7" style="144" customWidth="1"/>
    <col min="516" max="517" width="7.6328125" style="144" customWidth="1"/>
    <col min="518" max="518" width="6.1796875" style="144" customWidth="1"/>
    <col min="519" max="520" width="7.6328125" style="144" customWidth="1"/>
    <col min="521" max="521" width="5.90625" style="144" customWidth="1"/>
    <col min="522" max="522" width="6.1796875" style="144" customWidth="1"/>
    <col min="523" max="523" width="6.36328125" style="144" customWidth="1"/>
    <col min="524" max="526" width="7.6328125" style="144" customWidth="1"/>
    <col min="527" max="527" width="7.08984375" style="144" customWidth="1"/>
    <col min="528" max="528" width="7.6328125" style="144" customWidth="1"/>
    <col min="529" max="529" width="6.54296875" style="144" customWidth="1"/>
    <col min="530" max="530" width="7.6328125" style="144" customWidth="1"/>
    <col min="531" max="531" width="6.36328125" style="144" customWidth="1"/>
    <col min="532" max="532" width="7.6328125" style="144" customWidth="1"/>
    <col min="533" max="768" width="9.26953125" style="144"/>
    <col min="769" max="769" width="3" style="144" customWidth="1"/>
    <col min="770" max="770" width="9.1796875" style="144" customWidth="1"/>
    <col min="771" max="771" width="7" style="144" customWidth="1"/>
    <col min="772" max="773" width="7.6328125" style="144" customWidth="1"/>
    <col min="774" max="774" width="6.1796875" style="144" customWidth="1"/>
    <col min="775" max="776" width="7.6328125" style="144" customWidth="1"/>
    <col min="777" max="777" width="5.90625" style="144" customWidth="1"/>
    <col min="778" max="778" width="6.1796875" style="144" customWidth="1"/>
    <col min="779" max="779" width="6.36328125" style="144" customWidth="1"/>
    <col min="780" max="782" width="7.6328125" style="144" customWidth="1"/>
    <col min="783" max="783" width="7.08984375" style="144" customWidth="1"/>
    <col min="784" max="784" width="7.6328125" style="144" customWidth="1"/>
    <col min="785" max="785" width="6.54296875" style="144" customWidth="1"/>
    <col min="786" max="786" width="7.6328125" style="144" customWidth="1"/>
    <col min="787" max="787" width="6.36328125" style="144" customWidth="1"/>
    <col min="788" max="788" width="7.6328125" style="144" customWidth="1"/>
    <col min="789" max="1024" width="9.26953125" style="144"/>
    <col min="1025" max="1025" width="3" style="144" customWidth="1"/>
    <col min="1026" max="1026" width="9.1796875" style="144" customWidth="1"/>
    <col min="1027" max="1027" width="7" style="144" customWidth="1"/>
    <col min="1028" max="1029" width="7.6328125" style="144" customWidth="1"/>
    <col min="1030" max="1030" width="6.1796875" style="144" customWidth="1"/>
    <col min="1031" max="1032" width="7.6328125" style="144" customWidth="1"/>
    <col min="1033" max="1033" width="5.90625" style="144" customWidth="1"/>
    <col min="1034" max="1034" width="6.1796875" style="144" customWidth="1"/>
    <col min="1035" max="1035" width="6.36328125" style="144" customWidth="1"/>
    <col min="1036" max="1038" width="7.6328125" style="144" customWidth="1"/>
    <col min="1039" max="1039" width="7.08984375" style="144" customWidth="1"/>
    <col min="1040" max="1040" width="7.6328125" style="144" customWidth="1"/>
    <col min="1041" max="1041" width="6.54296875" style="144" customWidth="1"/>
    <col min="1042" max="1042" width="7.6328125" style="144" customWidth="1"/>
    <col min="1043" max="1043" width="6.36328125" style="144" customWidth="1"/>
    <col min="1044" max="1044" width="7.6328125" style="144" customWidth="1"/>
    <col min="1045" max="1280" width="9.26953125" style="144"/>
    <col min="1281" max="1281" width="3" style="144" customWidth="1"/>
    <col min="1282" max="1282" width="9.1796875" style="144" customWidth="1"/>
    <col min="1283" max="1283" width="7" style="144" customWidth="1"/>
    <col min="1284" max="1285" width="7.6328125" style="144" customWidth="1"/>
    <col min="1286" max="1286" width="6.1796875" style="144" customWidth="1"/>
    <col min="1287" max="1288" width="7.6328125" style="144" customWidth="1"/>
    <col min="1289" max="1289" width="5.90625" style="144" customWidth="1"/>
    <col min="1290" max="1290" width="6.1796875" style="144" customWidth="1"/>
    <col min="1291" max="1291" width="6.36328125" style="144" customWidth="1"/>
    <col min="1292" max="1294" width="7.6328125" style="144" customWidth="1"/>
    <col min="1295" max="1295" width="7.08984375" style="144" customWidth="1"/>
    <col min="1296" max="1296" width="7.6328125" style="144" customWidth="1"/>
    <col min="1297" max="1297" width="6.54296875" style="144" customWidth="1"/>
    <col min="1298" max="1298" width="7.6328125" style="144" customWidth="1"/>
    <col min="1299" max="1299" width="6.36328125" style="144" customWidth="1"/>
    <col min="1300" max="1300" width="7.6328125" style="144" customWidth="1"/>
    <col min="1301" max="1536" width="9.26953125" style="144"/>
    <col min="1537" max="1537" width="3" style="144" customWidth="1"/>
    <col min="1538" max="1538" width="9.1796875" style="144" customWidth="1"/>
    <col min="1539" max="1539" width="7" style="144" customWidth="1"/>
    <col min="1540" max="1541" width="7.6328125" style="144" customWidth="1"/>
    <col min="1542" max="1542" width="6.1796875" style="144" customWidth="1"/>
    <col min="1543" max="1544" width="7.6328125" style="144" customWidth="1"/>
    <col min="1545" max="1545" width="5.90625" style="144" customWidth="1"/>
    <col min="1546" max="1546" width="6.1796875" style="144" customWidth="1"/>
    <col min="1547" max="1547" width="6.36328125" style="144" customWidth="1"/>
    <col min="1548" max="1550" width="7.6328125" style="144" customWidth="1"/>
    <col min="1551" max="1551" width="7.08984375" style="144" customWidth="1"/>
    <col min="1552" max="1552" width="7.6328125" style="144" customWidth="1"/>
    <col min="1553" max="1553" width="6.54296875" style="144" customWidth="1"/>
    <col min="1554" max="1554" width="7.6328125" style="144" customWidth="1"/>
    <col min="1555" max="1555" width="6.36328125" style="144" customWidth="1"/>
    <col min="1556" max="1556" width="7.6328125" style="144" customWidth="1"/>
    <col min="1557" max="1792" width="9.26953125" style="144"/>
    <col min="1793" max="1793" width="3" style="144" customWidth="1"/>
    <col min="1794" max="1794" width="9.1796875" style="144" customWidth="1"/>
    <col min="1795" max="1795" width="7" style="144" customWidth="1"/>
    <col min="1796" max="1797" width="7.6328125" style="144" customWidth="1"/>
    <col min="1798" max="1798" width="6.1796875" style="144" customWidth="1"/>
    <col min="1799" max="1800" width="7.6328125" style="144" customWidth="1"/>
    <col min="1801" max="1801" width="5.90625" style="144" customWidth="1"/>
    <col min="1802" max="1802" width="6.1796875" style="144" customWidth="1"/>
    <col min="1803" max="1803" width="6.36328125" style="144" customWidth="1"/>
    <col min="1804" max="1806" width="7.6328125" style="144" customWidth="1"/>
    <col min="1807" max="1807" width="7.08984375" style="144" customWidth="1"/>
    <col min="1808" max="1808" width="7.6328125" style="144" customWidth="1"/>
    <col min="1809" max="1809" width="6.54296875" style="144" customWidth="1"/>
    <col min="1810" max="1810" width="7.6328125" style="144" customWidth="1"/>
    <col min="1811" max="1811" width="6.36328125" style="144" customWidth="1"/>
    <col min="1812" max="1812" width="7.6328125" style="144" customWidth="1"/>
    <col min="1813" max="2048" width="9.26953125" style="144"/>
    <col min="2049" max="2049" width="3" style="144" customWidth="1"/>
    <col min="2050" max="2050" width="9.1796875" style="144" customWidth="1"/>
    <col min="2051" max="2051" width="7" style="144" customWidth="1"/>
    <col min="2052" max="2053" width="7.6328125" style="144" customWidth="1"/>
    <col min="2054" max="2054" width="6.1796875" style="144" customWidth="1"/>
    <col min="2055" max="2056" width="7.6328125" style="144" customWidth="1"/>
    <col min="2057" max="2057" width="5.90625" style="144" customWidth="1"/>
    <col min="2058" max="2058" width="6.1796875" style="144" customWidth="1"/>
    <col min="2059" max="2059" width="6.36328125" style="144" customWidth="1"/>
    <col min="2060" max="2062" width="7.6328125" style="144" customWidth="1"/>
    <col min="2063" max="2063" width="7.08984375" style="144" customWidth="1"/>
    <col min="2064" max="2064" width="7.6328125" style="144" customWidth="1"/>
    <col min="2065" max="2065" width="6.54296875" style="144" customWidth="1"/>
    <col min="2066" max="2066" width="7.6328125" style="144" customWidth="1"/>
    <col min="2067" max="2067" width="6.36328125" style="144" customWidth="1"/>
    <col min="2068" max="2068" width="7.6328125" style="144" customWidth="1"/>
    <col min="2069" max="2304" width="9.26953125" style="144"/>
    <col min="2305" max="2305" width="3" style="144" customWidth="1"/>
    <col min="2306" max="2306" width="9.1796875" style="144" customWidth="1"/>
    <col min="2307" max="2307" width="7" style="144" customWidth="1"/>
    <col min="2308" max="2309" width="7.6328125" style="144" customWidth="1"/>
    <col min="2310" max="2310" width="6.1796875" style="144" customWidth="1"/>
    <col min="2311" max="2312" width="7.6328125" style="144" customWidth="1"/>
    <col min="2313" max="2313" width="5.90625" style="144" customWidth="1"/>
    <col min="2314" max="2314" width="6.1796875" style="144" customWidth="1"/>
    <col min="2315" max="2315" width="6.36328125" style="144" customWidth="1"/>
    <col min="2316" max="2318" width="7.6328125" style="144" customWidth="1"/>
    <col min="2319" max="2319" width="7.08984375" style="144" customWidth="1"/>
    <col min="2320" max="2320" width="7.6328125" style="144" customWidth="1"/>
    <col min="2321" max="2321" width="6.54296875" style="144" customWidth="1"/>
    <col min="2322" max="2322" width="7.6328125" style="144" customWidth="1"/>
    <col min="2323" max="2323" width="6.36328125" style="144" customWidth="1"/>
    <col min="2324" max="2324" width="7.6328125" style="144" customWidth="1"/>
    <col min="2325" max="2560" width="9.26953125" style="144"/>
    <col min="2561" max="2561" width="3" style="144" customWidth="1"/>
    <col min="2562" max="2562" width="9.1796875" style="144" customWidth="1"/>
    <col min="2563" max="2563" width="7" style="144" customWidth="1"/>
    <col min="2564" max="2565" width="7.6328125" style="144" customWidth="1"/>
    <col min="2566" max="2566" width="6.1796875" style="144" customWidth="1"/>
    <col min="2567" max="2568" width="7.6328125" style="144" customWidth="1"/>
    <col min="2569" max="2569" width="5.90625" style="144" customWidth="1"/>
    <col min="2570" max="2570" width="6.1796875" style="144" customWidth="1"/>
    <col min="2571" max="2571" width="6.36328125" style="144" customWidth="1"/>
    <col min="2572" max="2574" width="7.6328125" style="144" customWidth="1"/>
    <col min="2575" max="2575" width="7.08984375" style="144" customWidth="1"/>
    <col min="2576" max="2576" width="7.6328125" style="144" customWidth="1"/>
    <col min="2577" max="2577" width="6.54296875" style="144" customWidth="1"/>
    <col min="2578" max="2578" width="7.6328125" style="144" customWidth="1"/>
    <col min="2579" max="2579" width="6.36328125" style="144" customWidth="1"/>
    <col min="2580" max="2580" width="7.6328125" style="144" customWidth="1"/>
    <col min="2581" max="2816" width="9.26953125" style="144"/>
    <col min="2817" max="2817" width="3" style="144" customWidth="1"/>
    <col min="2818" max="2818" width="9.1796875" style="144" customWidth="1"/>
    <col min="2819" max="2819" width="7" style="144" customWidth="1"/>
    <col min="2820" max="2821" width="7.6328125" style="144" customWidth="1"/>
    <col min="2822" max="2822" width="6.1796875" style="144" customWidth="1"/>
    <col min="2823" max="2824" width="7.6328125" style="144" customWidth="1"/>
    <col min="2825" max="2825" width="5.90625" style="144" customWidth="1"/>
    <col min="2826" max="2826" width="6.1796875" style="144" customWidth="1"/>
    <col min="2827" max="2827" width="6.36328125" style="144" customWidth="1"/>
    <col min="2828" max="2830" width="7.6328125" style="144" customWidth="1"/>
    <col min="2831" max="2831" width="7.08984375" style="144" customWidth="1"/>
    <col min="2832" max="2832" width="7.6328125" style="144" customWidth="1"/>
    <col min="2833" max="2833" width="6.54296875" style="144" customWidth="1"/>
    <col min="2834" max="2834" width="7.6328125" style="144" customWidth="1"/>
    <col min="2835" max="2835" width="6.36328125" style="144" customWidth="1"/>
    <col min="2836" max="2836" width="7.6328125" style="144" customWidth="1"/>
    <col min="2837" max="3072" width="9.26953125" style="144"/>
    <col min="3073" max="3073" width="3" style="144" customWidth="1"/>
    <col min="3074" max="3074" width="9.1796875" style="144" customWidth="1"/>
    <col min="3075" max="3075" width="7" style="144" customWidth="1"/>
    <col min="3076" max="3077" width="7.6328125" style="144" customWidth="1"/>
    <col min="3078" max="3078" width="6.1796875" style="144" customWidth="1"/>
    <col min="3079" max="3080" width="7.6328125" style="144" customWidth="1"/>
    <col min="3081" max="3081" width="5.90625" style="144" customWidth="1"/>
    <col min="3082" max="3082" width="6.1796875" style="144" customWidth="1"/>
    <col min="3083" max="3083" width="6.36328125" style="144" customWidth="1"/>
    <col min="3084" max="3086" width="7.6328125" style="144" customWidth="1"/>
    <col min="3087" max="3087" width="7.08984375" style="144" customWidth="1"/>
    <col min="3088" max="3088" width="7.6328125" style="144" customWidth="1"/>
    <col min="3089" max="3089" width="6.54296875" style="144" customWidth="1"/>
    <col min="3090" max="3090" width="7.6328125" style="144" customWidth="1"/>
    <col min="3091" max="3091" width="6.36328125" style="144" customWidth="1"/>
    <col min="3092" max="3092" width="7.6328125" style="144" customWidth="1"/>
    <col min="3093" max="3328" width="9.26953125" style="144"/>
    <col min="3329" max="3329" width="3" style="144" customWidth="1"/>
    <col min="3330" max="3330" width="9.1796875" style="144" customWidth="1"/>
    <col min="3331" max="3331" width="7" style="144" customWidth="1"/>
    <col min="3332" max="3333" width="7.6328125" style="144" customWidth="1"/>
    <col min="3334" max="3334" width="6.1796875" style="144" customWidth="1"/>
    <col min="3335" max="3336" width="7.6328125" style="144" customWidth="1"/>
    <col min="3337" max="3337" width="5.90625" style="144" customWidth="1"/>
    <col min="3338" max="3338" width="6.1796875" style="144" customWidth="1"/>
    <col min="3339" max="3339" width="6.36328125" style="144" customWidth="1"/>
    <col min="3340" max="3342" width="7.6328125" style="144" customWidth="1"/>
    <col min="3343" max="3343" width="7.08984375" style="144" customWidth="1"/>
    <col min="3344" max="3344" width="7.6328125" style="144" customWidth="1"/>
    <col min="3345" max="3345" width="6.54296875" style="144" customWidth="1"/>
    <col min="3346" max="3346" width="7.6328125" style="144" customWidth="1"/>
    <col min="3347" max="3347" width="6.36328125" style="144" customWidth="1"/>
    <col min="3348" max="3348" width="7.6328125" style="144" customWidth="1"/>
    <col min="3349" max="3584" width="9.26953125" style="144"/>
    <col min="3585" max="3585" width="3" style="144" customWidth="1"/>
    <col min="3586" max="3586" width="9.1796875" style="144" customWidth="1"/>
    <col min="3587" max="3587" width="7" style="144" customWidth="1"/>
    <col min="3588" max="3589" width="7.6328125" style="144" customWidth="1"/>
    <col min="3590" max="3590" width="6.1796875" style="144" customWidth="1"/>
    <col min="3591" max="3592" width="7.6328125" style="144" customWidth="1"/>
    <col min="3593" max="3593" width="5.90625" style="144" customWidth="1"/>
    <col min="3594" max="3594" width="6.1796875" style="144" customWidth="1"/>
    <col min="3595" max="3595" width="6.36328125" style="144" customWidth="1"/>
    <col min="3596" max="3598" width="7.6328125" style="144" customWidth="1"/>
    <col min="3599" max="3599" width="7.08984375" style="144" customWidth="1"/>
    <col min="3600" max="3600" width="7.6328125" style="144" customWidth="1"/>
    <col min="3601" max="3601" width="6.54296875" style="144" customWidth="1"/>
    <col min="3602" max="3602" width="7.6328125" style="144" customWidth="1"/>
    <col min="3603" max="3603" width="6.36328125" style="144" customWidth="1"/>
    <col min="3604" max="3604" width="7.6328125" style="144" customWidth="1"/>
    <col min="3605" max="3840" width="9.26953125" style="144"/>
    <col min="3841" max="3841" width="3" style="144" customWidth="1"/>
    <col min="3842" max="3842" width="9.1796875" style="144" customWidth="1"/>
    <col min="3843" max="3843" width="7" style="144" customWidth="1"/>
    <col min="3844" max="3845" width="7.6328125" style="144" customWidth="1"/>
    <col min="3846" max="3846" width="6.1796875" style="144" customWidth="1"/>
    <col min="3847" max="3848" width="7.6328125" style="144" customWidth="1"/>
    <col min="3849" max="3849" width="5.90625" style="144" customWidth="1"/>
    <col min="3850" max="3850" width="6.1796875" style="144" customWidth="1"/>
    <col min="3851" max="3851" width="6.36328125" style="144" customWidth="1"/>
    <col min="3852" max="3854" width="7.6328125" style="144" customWidth="1"/>
    <col min="3855" max="3855" width="7.08984375" style="144" customWidth="1"/>
    <col min="3856" max="3856" width="7.6328125" style="144" customWidth="1"/>
    <col min="3857" max="3857" width="6.54296875" style="144" customWidth="1"/>
    <col min="3858" max="3858" width="7.6328125" style="144" customWidth="1"/>
    <col min="3859" max="3859" width="6.36328125" style="144" customWidth="1"/>
    <col min="3860" max="3860" width="7.6328125" style="144" customWidth="1"/>
    <col min="3861" max="4096" width="9.26953125" style="144"/>
    <col min="4097" max="4097" width="3" style="144" customWidth="1"/>
    <col min="4098" max="4098" width="9.1796875" style="144" customWidth="1"/>
    <col min="4099" max="4099" width="7" style="144" customWidth="1"/>
    <col min="4100" max="4101" width="7.6328125" style="144" customWidth="1"/>
    <col min="4102" max="4102" width="6.1796875" style="144" customWidth="1"/>
    <col min="4103" max="4104" width="7.6328125" style="144" customWidth="1"/>
    <col min="4105" max="4105" width="5.90625" style="144" customWidth="1"/>
    <col min="4106" max="4106" width="6.1796875" style="144" customWidth="1"/>
    <col min="4107" max="4107" width="6.36328125" style="144" customWidth="1"/>
    <col min="4108" max="4110" width="7.6328125" style="144" customWidth="1"/>
    <col min="4111" max="4111" width="7.08984375" style="144" customWidth="1"/>
    <col min="4112" max="4112" width="7.6328125" style="144" customWidth="1"/>
    <col min="4113" max="4113" width="6.54296875" style="144" customWidth="1"/>
    <col min="4114" max="4114" width="7.6328125" style="144" customWidth="1"/>
    <col min="4115" max="4115" width="6.36328125" style="144" customWidth="1"/>
    <col min="4116" max="4116" width="7.6328125" style="144" customWidth="1"/>
    <col min="4117" max="4352" width="9.26953125" style="144"/>
    <col min="4353" max="4353" width="3" style="144" customWidth="1"/>
    <col min="4354" max="4354" width="9.1796875" style="144" customWidth="1"/>
    <col min="4355" max="4355" width="7" style="144" customWidth="1"/>
    <col min="4356" max="4357" width="7.6328125" style="144" customWidth="1"/>
    <col min="4358" max="4358" width="6.1796875" style="144" customWidth="1"/>
    <col min="4359" max="4360" width="7.6328125" style="144" customWidth="1"/>
    <col min="4361" max="4361" width="5.90625" style="144" customWidth="1"/>
    <col min="4362" max="4362" width="6.1796875" style="144" customWidth="1"/>
    <col min="4363" max="4363" width="6.36328125" style="144" customWidth="1"/>
    <col min="4364" max="4366" width="7.6328125" style="144" customWidth="1"/>
    <col min="4367" max="4367" width="7.08984375" style="144" customWidth="1"/>
    <col min="4368" max="4368" width="7.6328125" style="144" customWidth="1"/>
    <col min="4369" max="4369" width="6.54296875" style="144" customWidth="1"/>
    <col min="4370" max="4370" width="7.6328125" style="144" customWidth="1"/>
    <col min="4371" max="4371" width="6.36328125" style="144" customWidth="1"/>
    <col min="4372" max="4372" width="7.6328125" style="144" customWidth="1"/>
    <col min="4373" max="4608" width="9.26953125" style="144"/>
    <col min="4609" max="4609" width="3" style="144" customWidth="1"/>
    <col min="4610" max="4610" width="9.1796875" style="144" customWidth="1"/>
    <col min="4611" max="4611" width="7" style="144" customWidth="1"/>
    <col min="4612" max="4613" width="7.6328125" style="144" customWidth="1"/>
    <col min="4614" max="4614" width="6.1796875" style="144" customWidth="1"/>
    <col min="4615" max="4616" width="7.6328125" style="144" customWidth="1"/>
    <col min="4617" max="4617" width="5.90625" style="144" customWidth="1"/>
    <col min="4618" max="4618" width="6.1796875" style="144" customWidth="1"/>
    <col min="4619" max="4619" width="6.36328125" style="144" customWidth="1"/>
    <col min="4620" max="4622" width="7.6328125" style="144" customWidth="1"/>
    <col min="4623" max="4623" width="7.08984375" style="144" customWidth="1"/>
    <col min="4624" max="4624" width="7.6328125" style="144" customWidth="1"/>
    <col min="4625" max="4625" width="6.54296875" style="144" customWidth="1"/>
    <col min="4626" max="4626" width="7.6328125" style="144" customWidth="1"/>
    <col min="4627" max="4627" width="6.36328125" style="144" customWidth="1"/>
    <col min="4628" max="4628" width="7.6328125" style="144" customWidth="1"/>
    <col min="4629" max="4864" width="9.26953125" style="144"/>
    <col min="4865" max="4865" width="3" style="144" customWidth="1"/>
    <col min="4866" max="4866" width="9.1796875" style="144" customWidth="1"/>
    <col min="4867" max="4867" width="7" style="144" customWidth="1"/>
    <col min="4868" max="4869" width="7.6328125" style="144" customWidth="1"/>
    <col min="4870" max="4870" width="6.1796875" style="144" customWidth="1"/>
    <col min="4871" max="4872" width="7.6328125" style="144" customWidth="1"/>
    <col min="4873" max="4873" width="5.90625" style="144" customWidth="1"/>
    <col min="4874" max="4874" width="6.1796875" style="144" customWidth="1"/>
    <col min="4875" max="4875" width="6.36328125" style="144" customWidth="1"/>
    <col min="4876" max="4878" width="7.6328125" style="144" customWidth="1"/>
    <col min="4879" max="4879" width="7.08984375" style="144" customWidth="1"/>
    <col min="4880" max="4880" width="7.6328125" style="144" customWidth="1"/>
    <col min="4881" max="4881" width="6.54296875" style="144" customWidth="1"/>
    <col min="4882" max="4882" width="7.6328125" style="144" customWidth="1"/>
    <col min="4883" max="4883" width="6.36328125" style="144" customWidth="1"/>
    <col min="4884" max="4884" width="7.6328125" style="144" customWidth="1"/>
    <col min="4885" max="5120" width="9.26953125" style="144"/>
    <col min="5121" max="5121" width="3" style="144" customWidth="1"/>
    <col min="5122" max="5122" width="9.1796875" style="144" customWidth="1"/>
    <col min="5123" max="5123" width="7" style="144" customWidth="1"/>
    <col min="5124" max="5125" width="7.6328125" style="144" customWidth="1"/>
    <col min="5126" max="5126" width="6.1796875" style="144" customWidth="1"/>
    <col min="5127" max="5128" width="7.6328125" style="144" customWidth="1"/>
    <col min="5129" max="5129" width="5.90625" style="144" customWidth="1"/>
    <col min="5130" max="5130" width="6.1796875" style="144" customWidth="1"/>
    <col min="5131" max="5131" width="6.36328125" style="144" customWidth="1"/>
    <col min="5132" max="5134" width="7.6328125" style="144" customWidth="1"/>
    <col min="5135" max="5135" width="7.08984375" style="144" customWidth="1"/>
    <col min="5136" max="5136" width="7.6328125" style="144" customWidth="1"/>
    <col min="5137" max="5137" width="6.54296875" style="144" customWidth="1"/>
    <col min="5138" max="5138" width="7.6328125" style="144" customWidth="1"/>
    <col min="5139" max="5139" width="6.36328125" style="144" customWidth="1"/>
    <col min="5140" max="5140" width="7.6328125" style="144" customWidth="1"/>
    <col min="5141" max="5376" width="9.26953125" style="144"/>
    <col min="5377" max="5377" width="3" style="144" customWidth="1"/>
    <col min="5378" max="5378" width="9.1796875" style="144" customWidth="1"/>
    <col min="5379" max="5379" width="7" style="144" customWidth="1"/>
    <col min="5380" max="5381" width="7.6328125" style="144" customWidth="1"/>
    <col min="5382" max="5382" width="6.1796875" style="144" customWidth="1"/>
    <col min="5383" max="5384" width="7.6328125" style="144" customWidth="1"/>
    <col min="5385" max="5385" width="5.90625" style="144" customWidth="1"/>
    <col min="5386" max="5386" width="6.1796875" style="144" customWidth="1"/>
    <col min="5387" max="5387" width="6.36328125" style="144" customWidth="1"/>
    <col min="5388" max="5390" width="7.6328125" style="144" customWidth="1"/>
    <col min="5391" max="5391" width="7.08984375" style="144" customWidth="1"/>
    <col min="5392" max="5392" width="7.6328125" style="144" customWidth="1"/>
    <col min="5393" max="5393" width="6.54296875" style="144" customWidth="1"/>
    <col min="5394" max="5394" width="7.6328125" style="144" customWidth="1"/>
    <col min="5395" max="5395" width="6.36328125" style="144" customWidth="1"/>
    <col min="5396" max="5396" width="7.6328125" style="144" customWidth="1"/>
    <col min="5397" max="5632" width="9.26953125" style="144"/>
    <col min="5633" max="5633" width="3" style="144" customWidth="1"/>
    <col min="5634" max="5634" width="9.1796875" style="144" customWidth="1"/>
    <col min="5635" max="5635" width="7" style="144" customWidth="1"/>
    <col min="5636" max="5637" width="7.6328125" style="144" customWidth="1"/>
    <col min="5638" max="5638" width="6.1796875" style="144" customWidth="1"/>
    <col min="5639" max="5640" width="7.6328125" style="144" customWidth="1"/>
    <col min="5641" max="5641" width="5.90625" style="144" customWidth="1"/>
    <col min="5642" max="5642" width="6.1796875" style="144" customWidth="1"/>
    <col min="5643" max="5643" width="6.36328125" style="144" customWidth="1"/>
    <col min="5644" max="5646" width="7.6328125" style="144" customWidth="1"/>
    <col min="5647" max="5647" width="7.08984375" style="144" customWidth="1"/>
    <col min="5648" max="5648" width="7.6328125" style="144" customWidth="1"/>
    <col min="5649" max="5649" width="6.54296875" style="144" customWidth="1"/>
    <col min="5650" max="5650" width="7.6328125" style="144" customWidth="1"/>
    <col min="5651" max="5651" width="6.36328125" style="144" customWidth="1"/>
    <col min="5652" max="5652" width="7.6328125" style="144" customWidth="1"/>
    <col min="5653" max="5888" width="9.26953125" style="144"/>
    <col min="5889" max="5889" width="3" style="144" customWidth="1"/>
    <col min="5890" max="5890" width="9.1796875" style="144" customWidth="1"/>
    <col min="5891" max="5891" width="7" style="144" customWidth="1"/>
    <col min="5892" max="5893" width="7.6328125" style="144" customWidth="1"/>
    <col min="5894" max="5894" width="6.1796875" style="144" customWidth="1"/>
    <col min="5895" max="5896" width="7.6328125" style="144" customWidth="1"/>
    <col min="5897" max="5897" width="5.90625" style="144" customWidth="1"/>
    <col min="5898" max="5898" width="6.1796875" style="144" customWidth="1"/>
    <col min="5899" max="5899" width="6.36328125" style="144" customWidth="1"/>
    <col min="5900" max="5902" width="7.6328125" style="144" customWidth="1"/>
    <col min="5903" max="5903" width="7.08984375" style="144" customWidth="1"/>
    <col min="5904" max="5904" width="7.6328125" style="144" customWidth="1"/>
    <col min="5905" max="5905" width="6.54296875" style="144" customWidth="1"/>
    <col min="5906" max="5906" width="7.6328125" style="144" customWidth="1"/>
    <col min="5907" max="5907" width="6.36328125" style="144" customWidth="1"/>
    <col min="5908" max="5908" width="7.6328125" style="144" customWidth="1"/>
    <col min="5909" max="6144" width="9.26953125" style="144"/>
    <col min="6145" max="6145" width="3" style="144" customWidth="1"/>
    <col min="6146" max="6146" width="9.1796875" style="144" customWidth="1"/>
    <col min="6147" max="6147" width="7" style="144" customWidth="1"/>
    <col min="6148" max="6149" width="7.6328125" style="144" customWidth="1"/>
    <col min="6150" max="6150" width="6.1796875" style="144" customWidth="1"/>
    <col min="6151" max="6152" width="7.6328125" style="144" customWidth="1"/>
    <col min="6153" max="6153" width="5.90625" style="144" customWidth="1"/>
    <col min="6154" max="6154" width="6.1796875" style="144" customWidth="1"/>
    <col min="6155" max="6155" width="6.36328125" style="144" customWidth="1"/>
    <col min="6156" max="6158" width="7.6328125" style="144" customWidth="1"/>
    <col min="6159" max="6159" width="7.08984375" style="144" customWidth="1"/>
    <col min="6160" max="6160" width="7.6328125" style="144" customWidth="1"/>
    <col min="6161" max="6161" width="6.54296875" style="144" customWidth="1"/>
    <col min="6162" max="6162" width="7.6328125" style="144" customWidth="1"/>
    <col min="6163" max="6163" width="6.36328125" style="144" customWidth="1"/>
    <col min="6164" max="6164" width="7.6328125" style="144" customWidth="1"/>
    <col min="6165" max="6400" width="9.26953125" style="144"/>
    <col min="6401" max="6401" width="3" style="144" customWidth="1"/>
    <col min="6402" max="6402" width="9.1796875" style="144" customWidth="1"/>
    <col min="6403" max="6403" width="7" style="144" customWidth="1"/>
    <col min="6404" max="6405" width="7.6328125" style="144" customWidth="1"/>
    <col min="6406" max="6406" width="6.1796875" style="144" customWidth="1"/>
    <col min="6407" max="6408" width="7.6328125" style="144" customWidth="1"/>
    <col min="6409" max="6409" width="5.90625" style="144" customWidth="1"/>
    <col min="6410" max="6410" width="6.1796875" style="144" customWidth="1"/>
    <col min="6411" max="6411" width="6.36328125" style="144" customWidth="1"/>
    <col min="6412" max="6414" width="7.6328125" style="144" customWidth="1"/>
    <col min="6415" max="6415" width="7.08984375" style="144" customWidth="1"/>
    <col min="6416" max="6416" width="7.6328125" style="144" customWidth="1"/>
    <col min="6417" max="6417" width="6.54296875" style="144" customWidth="1"/>
    <col min="6418" max="6418" width="7.6328125" style="144" customWidth="1"/>
    <col min="6419" max="6419" width="6.36328125" style="144" customWidth="1"/>
    <col min="6420" max="6420" width="7.6328125" style="144" customWidth="1"/>
    <col min="6421" max="6656" width="9.26953125" style="144"/>
    <col min="6657" max="6657" width="3" style="144" customWidth="1"/>
    <col min="6658" max="6658" width="9.1796875" style="144" customWidth="1"/>
    <col min="6659" max="6659" width="7" style="144" customWidth="1"/>
    <col min="6660" max="6661" width="7.6328125" style="144" customWidth="1"/>
    <col min="6662" max="6662" width="6.1796875" style="144" customWidth="1"/>
    <col min="6663" max="6664" width="7.6328125" style="144" customWidth="1"/>
    <col min="6665" max="6665" width="5.90625" style="144" customWidth="1"/>
    <col min="6666" max="6666" width="6.1796875" style="144" customWidth="1"/>
    <col min="6667" max="6667" width="6.36328125" style="144" customWidth="1"/>
    <col min="6668" max="6670" width="7.6328125" style="144" customWidth="1"/>
    <col min="6671" max="6671" width="7.08984375" style="144" customWidth="1"/>
    <col min="6672" max="6672" width="7.6328125" style="144" customWidth="1"/>
    <col min="6673" max="6673" width="6.54296875" style="144" customWidth="1"/>
    <col min="6674" max="6674" width="7.6328125" style="144" customWidth="1"/>
    <col min="6675" max="6675" width="6.36328125" style="144" customWidth="1"/>
    <col min="6676" max="6676" width="7.6328125" style="144" customWidth="1"/>
    <col min="6677" max="6912" width="9.26953125" style="144"/>
    <col min="6913" max="6913" width="3" style="144" customWidth="1"/>
    <col min="6914" max="6914" width="9.1796875" style="144" customWidth="1"/>
    <col min="6915" max="6915" width="7" style="144" customWidth="1"/>
    <col min="6916" max="6917" width="7.6328125" style="144" customWidth="1"/>
    <col min="6918" max="6918" width="6.1796875" style="144" customWidth="1"/>
    <col min="6919" max="6920" width="7.6328125" style="144" customWidth="1"/>
    <col min="6921" max="6921" width="5.90625" style="144" customWidth="1"/>
    <col min="6922" max="6922" width="6.1796875" style="144" customWidth="1"/>
    <col min="6923" max="6923" width="6.36328125" style="144" customWidth="1"/>
    <col min="6924" max="6926" width="7.6328125" style="144" customWidth="1"/>
    <col min="6927" max="6927" width="7.08984375" style="144" customWidth="1"/>
    <col min="6928" max="6928" width="7.6328125" style="144" customWidth="1"/>
    <col min="6929" max="6929" width="6.54296875" style="144" customWidth="1"/>
    <col min="6930" max="6930" width="7.6328125" style="144" customWidth="1"/>
    <col min="6931" max="6931" width="6.36328125" style="144" customWidth="1"/>
    <col min="6932" max="6932" width="7.6328125" style="144" customWidth="1"/>
    <col min="6933" max="7168" width="9.26953125" style="144"/>
    <col min="7169" max="7169" width="3" style="144" customWidth="1"/>
    <col min="7170" max="7170" width="9.1796875" style="144" customWidth="1"/>
    <col min="7171" max="7171" width="7" style="144" customWidth="1"/>
    <col min="7172" max="7173" width="7.6328125" style="144" customWidth="1"/>
    <col min="7174" max="7174" width="6.1796875" style="144" customWidth="1"/>
    <col min="7175" max="7176" width="7.6328125" style="144" customWidth="1"/>
    <col min="7177" max="7177" width="5.90625" style="144" customWidth="1"/>
    <col min="7178" max="7178" width="6.1796875" style="144" customWidth="1"/>
    <col min="7179" max="7179" width="6.36328125" style="144" customWidth="1"/>
    <col min="7180" max="7182" width="7.6328125" style="144" customWidth="1"/>
    <col min="7183" max="7183" width="7.08984375" style="144" customWidth="1"/>
    <col min="7184" max="7184" width="7.6328125" style="144" customWidth="1"/>
    <col min="7185" max="7185" width="6.54296875" style="144" customWidth="1"/>
    <col min="7186" max="7186" width="7.6328125" style="144" customWidth="1"/>
    <col min="7187" max="7187" width="6.36328125" style="144" customWidth="1"/>
    <col min="7188" max="7188" width="7.6328125" style="144" customWidth="1"/>
    <col min="7189" max="7424" width="9.26953125" style="144"/>
    <col min="7425" max="7425" width="3" style="144" customWidth="1"/>
    <col min="7426" max="7426" width="9.1796875" style="144" customWidth="1"/>
    <col min="7427" max="7427" width="7" style="144" customWidth="1"/>
    <col min="7428" max="7429" width="7.6328125" style="144" customWidth="1"/>
    <col min="7430" max="7430" width="6.1796875" style="144" customWidth="1"/>
    <col min="7431" max="7432" width="7.6328125" style="144" customWidth="1"/>
    <col min="7433" max="7433" width="5.90625" style="144" customWidth="1"/>
    <col min="7434" max="7434" width="6.1796875" style="144" customWidth="1"/>
    <col min="7435" max="7435" width="6.36328125" style="144" customWidth="1"/>
    <col min="7436" max="7438" width="7.6328125" style="144" customWidth="1"/>
    <col min="7439" max="7439" width="7.08984375" style="144" customWidth="1"/>
    <col min="7440" max="7440" width="7.6328125" style="144" customWidth="1"/>
    <col min="7441" max="7441" width="6.54296875" style="144" customWidth="1"/>
    <col min="7442" max="7442" width="7.6328125" style="144" customWidth="1"/>
    <col min="7443" max="7443" width="6.36328125" style="144" customWidth="1"/>
    <col min="7444" max="7444" width="7.6328125" style="144" customWidth="1"/>
    <col min="7445" max="7680" width="9.26953125" style="144"/>
    <col min="7681" max="7681" width="3" style="144" customWidth="1"/>
    <col min="7682" max="7682" width="9.1796875" style="144" customWidth="1"/>
    <col min="7683" max="7683" width="7" style="144" customWidth="1"/>
    <col min="7684" max="7685" width="7.6328125" style="144" customWidth="1"/>
    <col min="7686" max="7686" width="6.1796875" style="144" customWidth="1"/>
    <col min="7687" max="7688" width="7.6328125" style="144" customWidth="1"/>
    <col min="7689" max="7689" width="5.90625" style="144" customWidth="1"/>
    <col min="7690" max="7690" width="6.1796875" style="144" customWidth="1"/>
    <col min="7691" max="7691" width="6.36328125" style="144" customWidth="1"/>
    <col min="7692" max="7694" width="7.6328125" style="144" customWidth="1"/>
    <col min="7695" max="7695" width="7.08984375" style="144" customWidth="1"/>
    <col min="7696" max="7696" width="7.6328125" style="144" customWidth="1"/>
    <col min="7697" max="7697" width="6.54296875" style="144" customWidth="1"/>
    <col min="7698" max="7698" width="7.6328125" style="144" customWidth="1"/>
    <col min="7699" max="7699" width="6.36328125" style="144" customWidth="1"/>
    <col min="7700" max="7700" width="7.6328125" style="144" customWidth="1"/>
    <col min="7701" max="7936" width="9.26953125" style="144"/>
    <col min="7937" max="7937" width="3" style="144" customWidth="1"/>
    <col min="7938" max="7938" width="9.1796875" style="144" customWidth="1"/>
    <col min="7939" max="7939" width="7" style="144" customWidth="1"/>
    <col min="7940" max="7941" width="7.6328125" style="144" customWidth="1"/>
    <col min="7942" max="7942" width="6.1796875" style="144" customWidth="1"/>
    <col min="7943" max="7944" width="7.6328125" style="144" customWidth="1"/>
    <col min="7945" max="7945" width="5.90625" style="144" customWidth="1"/>
    <col min="7946" max="7946" width="6.1796875" style="144" customWidth="1"/>
    <col min="7947" max="7947" width="6.36328125" style="144" customWidth="1"/>
    <col min="7948" max="7950" width="7.6328125" style="144" customWidth="1"/>
    <col min="7951" max="7951" width="7.08984375" style="144" customWidth="1"/>
    <col min="7952" max="7952" width="7.6328125" style="144" customWidth="1"/>
    <col min="7953" max="7953" width="6.54296875" style="144" customWidth="1"/>
    <col min="7954" max="7954" width="7.6328125" style="144" customWidth="1"/>
    <col min="7955" max="7955" width="6.36328125" style="144" customWidth="1"/>
    <col min="7956" max="7956" width="7.6328125" style="144" customWidth="1"/>
    <col min="7957" max="8192" width="9.26953125" style="144"/>
    <col min="8193" max="8193" width="3" style="144" customWidth="1"/>
    <col min="8194" max="8194" width="9.1796875" style="144" customWidth="1"/>
    <col min="8195" max="8195" width="7" style="144" customWidth="1"/>
    <col min="8196" max="8197" width="7.6328125" style="144" customWidth="1"/>
    <col min="8198" max="8198" width="6.1796875" style="144" customWidth="1"/>
    <col min="8199" max="8200" width="7.6328125" style="144" customWidth="1"/>
    <col min="8201" max="8201" width="5.90625" style="144" customWidth="1"/>
    <col min="8202" max="8202" width="6.1796875" style="144" customWidth="1"/>
    <col min="8203" max="8203" width="6.36328125" style="144" customWidth="1"/>
    <col min="8204" max="8206" width="7.6328125" style="144" customWidth="1"/>
    <col min="8207" max="8207" width="7.08984375" style="144" customWidth="1"/>
    <col min="8208" max="8208" width="7.6328125" style="144" customWidth="1"/>
    <col min="8209" max="8209" width="6.54296875" style="144" customWidth="1"/>
    <col min="8210" max="8210" width="7.6328125" style="144" customWidth="1"/>
    <col min="8211" max="8211" width="6.36328125" style="144" customWidth="1"/>
    <col min="8212" max="8212" width="7.6328125" style="144" customWidth="1"/>
    <col min="8213" max="8448" width="9.26953125" style="144"/>
    <col min="8449" max="8449" width="3" style="144" customWidth="1"/>
    <col min="8450" max="8450" width="9.1796875" style="144" customWidth="1"/>
    <col min="8451" max="8451" width="7" style="144" customWidth="1"/>
    <col min="8452" max="8453" width="7.6328125" style="144" customWidth="1"/>
    <col min="8454" max="8454" width="6.1796875" style="144" customWidth="1"/>
    <col min="8455" max="8456" width="7.6328125" style="144" customWidth="1"/>
    <col min="8457" max="8457" width="5.90625" style="144" customWidth="1"/>
    <col min="8458" max="8458" width="6.1796875" style="144" customWidth="1"/>
    <col min="8459" max="8459" width="6.36328125" style="144" customWidth="1"/>
    <col min="8460" max="8462" width="7.6328125" style="144" customWidth="1"/>
    <col min="8463" max="8463" width="7.08984375" style="144" customWidth="1"/>
    <col min="8464" max="8464" width="7.6328125" style="144" customWidth="1"/>
    <col min="8465" max="8465" width="6.54296875" style="144" customWidth="1"/>
    <col min="8466" max="8466" width="7.6328125" style="144" customWidth="1"/>
    <col min="8467" max="8467" width="6.36328125" style="144" customWidth="1"/>
    <col min="8468" max="8468" width="7.6328125" style="144" customWidth="1"/>
    <col min="8469" max="8704" width="9.26953125" style="144"/>
    <col min="8705" max="8705" width="3" style="144" customWidth="1"/>
    <col min="8706" max="8706" width="9.1796875" style="144" customWidth="1"/>
    <col min="8707" max="8707" width="7" style="144" customWidth="1"/>
    <col min="8708" max="8709" width="7.6328125" style="144" customWidth="1"/>
    <col min="8710" max="8710" width="6.1796875" style="144" customWidth="1"/>
    <col min="8711" max="8712" width="7.6328125" style="144" customWidth="1"/>
    <col min="8713" max="8713" width="5.90625" style="144" customWidth="1"/>
    <col min="8714" max="8714" width="6.1796875" style="144" customWidth="1"/>
    <col min="8715" max="8715" width="6.36328125" style="144" customWidth="1"/>
    <col min="8716" max="8718" width="7.6328125" style="144" customWidth="1"/>
    <col min="8719" max="8719" width="7.08984375" style="144" customWidth="1"/>
    <col min="8720" max="8720" width="7.6328125" style="144" customWidth="1"/>
    <col min="8721" max="8721" width="6.54296875" style="144" customWidth="1"/>
    <col min="8722" max="8722" width="7.6328125" style="144" customWidth="1"/>
    <col min="8723" max="8723" width="6.36328125" style="144" customWidth="1"/>
    <col min="8724" max="8724" width="7.6328125" style="144" customWidth="1"/>
    <col min="8725" max="8960" width="9.26953125" style="144"/>
    <col min="8961" max="8961" width="3" style="144" customWidth="1"/>
    <col min="8962" max="8962" width="9.1796875" style="144" customWidth="1"/>
    <col min="8963" max="8963" width="7" style="144" customWidth="1"/>
    <col min="8964" max="8965" width="7.6328125" style="144" customWidth="1"/>
    <col min="8966" max="8966" width="6.1796875" style="144" customWidth="1"/>
    <col min="8967" max="8968" width="7.6328125" style="144" customWidth="1"/>
    <col min="8969" max="8969" width="5.90625" style="144" customWidth="1"/>
    <col min="8970" max="8970" width="6.1796875" style="144" customWidth="1"/>
    <col min="8971" max="8971" width="6.36328125" style="144" customWidth="1"/>
    <col min="8972" max="8974" width="7.6328125" style="144" customWidth="1"/>
    <col min="8975" max="8975" width="7.08984375" style="144" customWidth="1"/>
    <col min="8976" max="8976" width="7.6328125" style="144" customWidth="1"/>
    <col min="8977" max="8977" width="6.54296875" style="144" customWidth="1"/>
    <col min="8978" max="8978" width="7.6328125" style="144" customWidth="1"/>
    <col min="8979" max="8979" width="6.36328125" style="144" customWidth="1"/>
    <col min="8980" max="8980" width="7.6328125" style="144" customWidth="1"/>
    <col min="8981" max="9216" width="9.26953125" style="144"/>
    <col min="9217" max="9217" width="3" style="144" customWidth="1"/>
    <col min="9218" max="9218" width="9.1796875" style="144" customWidth="1"/>
    <col min="9219" max="9219" width="7" style="144" customWidth="1"/>
    <col min="9220" max="9221" width="7.6328125" style="144" customWidth="1"/>
    <col min="9222" max="9222" width="6.1796875" style="144" customWidth="1"/>
    <col min="9223" max="9224" width="7.6328125" style="144" customWidth="1"/>
    <col min="9225" max="9225" width="5.90625" style="144" customWidth="1"/>
    <col min="9226" max="9226" width="6.1796875" style="144" customWidth="1"/>
    <col min="9227" max="9227" width="6.36328125" style="144" customWidth="1"/>
    <col min="9228" max="9230" width="7.6328125" style="144" customWidth="1"/>
    <col min="9231" max="9231" width="7.08984375" style="144" customWidth="1"/>
    <col min="9232" max="9232" width="7.6328125" style="144" customWidth="1"/>
    <col min="9233" max="9233" width="6.54296875" style="144" customWidth="1"/>
    <col min="9234" max="9234" width="7.6328125" style="144" customWidth="1"/>
    <col min="9235" max="9235" width="6.36328125" style="144" customWidth="1"/>
    <col min="9236" max="9236" width="7.6328125" style="144" customWidth="1"/>
    <col min="9237" max="9472" width="9.26953125" style="144"/>
    <col min="9473" max="9473" width="3" style="144" customWidth="1"/>
    <col min="9474" max="9474" width="9.1796875" style="144" customWidth="1"/>
    <col min="9475" max="9475" width="7" style="144" customWidth="1"/>
    <col min="9476" max="9477" width="7.6328125" style="144" customWidth="1"/>
    <col min="9478" max="9478" width="6.1796875" style="144" customWidth="1"/>
    <col min="9479" max="9480" width="7.6328125" style="144" customWidth="1"/>
    <col min="9481" max="9481" width="5.90625" style="144" customWidth="1"/>
    <col min="9482" max="9482" width="6.1796875" style="144" customWidth="1"/>
    <col min="9483" max="9483" width="6.36328125" style="144" customWidth="1"/>
    <col min="9484" max="9486" width="7.6328125" style="144" customWidth="1"/>
    <col min="9487" max="9487" width="7.08984375" style="144" customWidth="1"/>
    <col min="9488" max="9488" width="7.6328125" style="144" customWidth="1"/>
    <col min="9489" max="9489" width="6.54296875" style="144" customWidth="1"/>
    <col min="9490" max="9490" width="7.6328125" style="144" customWidth="1"/>
    <col min="9491" max="9491" width="6.36328125" style="144" customWidth="1"/>
    <col min="9492" max="9492" width="7.6328125" style="144" customWidth="1"/>
    <col min="9493" max="9728" width="9.26953125" style="144"/>
    <col min="9729" max="9729" width="3" style="144" customWidth="1"/>
    <col min="9730" max="9730" width="9.1796875" style="144" customWidth="1"/>
    <col min="9731" max="9731" width="7" style="144" customWidth="1"/>
    <col min="9732" max="9733" width="7.6328125" style="144" customWidth="1"/>
    <col min="9734" max="9734" width="6.1796875" style="144" customWidth="1"/>
    <col min="9735" max="9736" width="7.6328125" style="144" customWidth="1"/>
    <col min="9737" max="9737" width="5.90625" style="144" customWidth="1"/>
    <col min="9738" max="9738" width="6.1796875" style="144" customWidth="1"/>
    <col min="9739" max="9739" width="6.36328125" style="144" customWidth="1"/>
    <col min="9740" max="9742" width="7.6328125" style="144" customWidth="1"/>
    <col min="9743" max="9743" width="7.08984375" style="144" customWidth="1"/>
    <col min="9744" max="9744" width="7.6328125" style="144" customWidth="1"/>
    <col min="9745" max="9745" width="6.54296875" style="144" customWidth="1"/>
    <col min="9746" max="9746" width="7.6328125" style="144" customWidth="1"/>
    <col min="9747" max="9747" width="6.36328125" style="144" customWidth="1"/>
    <col min="9748" max="9748" width="7.6328125" style="144" customWidth="1"/>
    <col min="9749" max="9984" width="9.26953125" style="144"/>
    <col min="9985" max="9985" width="3" style="144" customWidth="1"/>
    <col min="9986" max="9986" width="9.1796875" style="144" customWidth="1"/>
    <col min="9987" max="9987" width="7" style="144" customWidth="1"/>
    <col min="9988" max="9989" width="7.6328125" style="144" customWidth="1"/>
    <col min="9990" max="9990" width="6.1796875" style="144" customWidth="1"/>
    <col min="9991" max="9992" width="7.6328125" style="144" customWidth="1"/>
    <col min="9993" max="9993" width="5.90625" style="144" customWidth="1"/>
    <col min="9994" max="9994" width="6.1796875" style="144" customWidth="1"/>
    <col min="9995" max="9995" width="6.36328125" style="144" customWidth="1"/>
    <col min="9996" max="9998" width="7.6328125" style="144" customWidth="1"/>
    <col min="9999" max="9999" width="7.08984375" style="144" customWidth="1"/>
    <col min="10000" max="10000" width="7.6328125" style="144" customWidth="1"/>
    <col min="10001" max="10001" width="6.54296875" style="144" customWidth="1"/>
    <col min="10002" max="10002" width="7.6328125" style="144" customWidth="1"/>
    <col min="10003" max="10003" width="6.36328125" style="144" customWidth="1"/>
    <col min="10004" max="10004" width="7.6328125" style="144" customWidth="1"/>
    <col min="10005" max="10240" width="9.26953125" style="144"/>
    <col min="10241" max="10241" width="3" style="144" customWidth="1"/>
    <col min="10242" max="10242" width="9.1796875" style="144" customWidth="1"/>
    <col min="10243" max="10243" width="7" style="144" customWidth="1"/>
    <col min="10244" max="10245" width="7.6328125" style="144" customWidth="1"/>
    <col min="10246" max="10246" width="6.1796875" style="144" customWidth="1"/>
    <col min="10247" max="10248" width="7.6328125" style="144" customWidth="1"/>
    <col min="10249" max="10249" width="5.90625" style="144" customWidth="1"/>
    <col min="10250" max="10250" width="6.1796875" style="144" customWidth="1"/>
    <col min="10251" max="10251" width="6.36328125" style="144" customWidth="1"/>
    <col min="10252" max="10254" width="7.6328125" style="144" customWidth="1"/>
    <col min="10255" max="10255" width="7.08984375" style="144" customWidth="1"/>
    <col min="10256" max="10256" width="7.6328125" style="144" customWidth="1"/>
    <col min="10257" max="10257" width="6.54296875" style="144" customWidth="1"/>
    <col min="10258" max="10258" width="7.6328125" style="144" customWidth="1"/>
    <col min="10259" max="10259" width="6.36328125" style="144" customWidth="1"/>
    <col min="10260" max="10260" width="7.6328125" style="144" customWidth="1"/>
    <col min="10261" max="10496" width="9.26953125" style="144"/>
    <col min="10497" max="10497" width="3" style="144" customWidth="1"/>
    <col min="10498" max="10498" width="9.1796875" style="144" customWidth="1"/>
    <col min="10499" max="10499" width="7" style="144" customWidth="1"/>
    <col min="10500" max="10501" width="7.6328125" style="144" customWidth="1"/>
    <col min="10502" max="10502" width="6.1796875" style="144" customWidth="1"/>
    <col min="10503" max="10504" width="7.6328125" style="144" customWidth="1"/>
    <col min="10505" max="10505" width="5.90625" style="144" customWidth="1"/>
    <col min="10506" max="10506" width="6.1796875" style="144" customWidth="1"/>
    <col min="10507" max="10507" width="6.36328125" style="144" customWidth="1"/>
    <col min="10508" max="10510" width="7.6328125" style="144" customWidth="1"/>
    <col min="10511" max="10511" width="7.08984375" style="144" customWidth="1"/>
    <col min="10512" max="10512" width="7.6328125" style="144" customWidth="1"/>
    <col min="10513" max="10513" width="6.54296875" style="144" customWidth="1"/>
    <col min="10514" max="10514" width="7.6328125" style="144" customWidth="1"/>
    <col min="10515" max="10515" width="6.36328125" style="144" customWidth="1"/>
    <col min="10516" max="10516" width="7.6328125" style="144" customWidth="1"/>
    <col min="10517" max="10752" width="9.26953125" style="144"/>
    <col min="10753" max="10753" width="3" style="144" customWidth="1"/>
    <col min="10754" max="10754" width="9.1796875" style="144" customWidth="1"/>
    <col min="10755" max="10755" width="7" style="144" customWidth="1"/>
    <col min="10756" max="10757" width="7.6328125" style="144" customWidth="1"/>
    <col min="10758" max="10758" width="6.1796875" style="144" customWidth="1"/>
    <col min="10759" max="10760" width="7.6328125" style="144" customWidth="1"/>
    <col min="10761" max="10761" width="5.90625" style="144" customWidth="1"/>
    <col min="10762" max="10762" width="6.1796875" style="144" customWidth="1"/>
    <col min="10763" max="10763" width="6.36328125" style="144" customWidth="1"/>
    <col min="10764" max="10766" width="7.6328125" style="144" customWidth="1"/>
    <col min="10767" max="10767" width="7.08984375" style="144" customWidth="1"/>
    <col min="10768" max="10768" width="7.6328125" style="144" customWidth="1"/>
    <col min="10769" max="10769" width="6.54296875" style="144" customWidth="1"/>
    <col min="10770" max="10770" width="7.6328125" style="144" customWidth="1"/>
    <col min="10771" max="10771" width="6.36328125" style="144" customWidth="1"/>
    <col min="10772" max="10772" width="7.6328125" style="144" customWidth="1"/>
    <col min="10773" max="11008" width="9.26953125" style="144"/>
    <col min="11009" max="11009" width="3" style="144" customWidth="1"/>
    <col min="11010" max="11010" width="9.1796875" style="144" customWidth="1"/>
    <col min="11011" max="11011" width="7" style="144" customWidth="1"/>
    <col min="11012" max="11013" width="7.6328125" style="144" customWidth="1"/>
    <col min="11014" max="11014" width="6.1796875" style="144" customWidth="1"/>
    <col min="11015" max="11016" width="7.6328125" style="144" customWidth="1"/>
    <col min="11017" max="11017" width="5.90625" style="144" customWidth="1"/>
    <col min="11018" max="11018" width="6.1796875" style="144" customWidth="1"/>
    <col min="11019" max="11019" width="6.36328125" style="144" customWidth="1"/>
    <col min="11020" max="11022" width="7.6328125" style="144" customWidth="1"/>
    <col min="11023" max="11023" width="7.08984375" style="144" customWidth="1"/>
    <col min="11024" max="11024" width="7.6328125" style="144" customWidth="1"/>
    <col min="11025" max="11025" width="6.54296875" style="144" customWidth="1"/>
    <col min="11026" max="11026" width="7.6328125" style="144" customWidth="1"/>
    <col min="11027" max="11027" width="6.36328125" style="144" customWidth="1"/>
    <col min="11028" max="11028" width="7.6328125" style="144" customWidth="1"/>
    <col min="11029" max="11264" width="9.26953125" style="144"/>
    <col min="11265" max="11265" width="3" style="144" customWidth="1"/>
    <col min="11266" max="11266" width="9.1796875" style="144" customWidth="1"/>
    <col min="11267" max="11267" width="7" style="144" customWidth="1"/>
    <col min="11268" max="11269" width="7.6328125" style="144" customWidth="1"/>
    <col min="11270" max="11270" width="6.1796875" style="144" customWidth="1"/>
    <col min="11271" max="11272" width="7.6328125" style="144" customWidth="1"/>
    <col min="11273" max="11273" width="5.90625" style="144" customWidth="1"/>
    <col min="11274" max="11274" width="6.1796875" style="144" customWidth="1"/>
    <col min="11275" max="11275" width="6.36328125" style="144" customWidth="1"/>
    <col min="11276" max="11278" width="7.6328125" style="144" customWidth="1"/>
    <col min="11279" max="11279" width="7.08984375" style="144" customWidth="1"/>
    <col min="11280" max="11280" width="7.6328125" style="144" customWidth="1"/>
    <col min="11281" max="11281" width="6.54296875" style="144" customWidth="1"/>
    <col min="11282" max="11282" width="7.6328125" style="144" customWidth="1"/>
    <col min="11283" max="11283" width="6.36328125" style="144" customWidth="1"/>
    <col min="11284" max="11284" width="7.6328125" style="144" customWidth="1"/>
    <col min="11285" max="11520" width="9.26953125" style="144"/>
    <col min="11521" max="11521" width="3" style="144" customWidth="1"/>
    <col min="11522" max="11522" width="9.1796875" style="144" customWidth="1"/>
    <col min="11523" max="11523" width="7" style="144" customWidth="1"/>
    <col min="11524" max="11525" width="7.6328125" style="144" customWidth="1"/>
    <col min="11526" max="11526" width="6.1796875" style="144" customWidth="1"/>
    <col min="11527" max="11528" width="7.6328125" style="144" customWidth="1"/>
    <col min="11529" max="11529" width="5.90625" style="144" customWidth="1"/>
    <col min="11530" max="11530" width="6.1796875" style="144" customWidth="1"/>
    <col min="11531" max="11531" width="6.36328125" style="144" customWidth="1"/>
    <col min="11532" max="11534" width="7.6328125" style="144" customWidth="1"/>
    <col min="11535" max="11535" width="7.08984375" style="144" customWidth="1"/>
    <col min="11536" max="11536" width="7.6328125" style="144" customWidth="1"/>
    <col min="11537" max="11537" width="6.54296875" style="144" customWidth="1"/>
    <col min="11538" max="11538" width="7.6328125" style="144" customWidth="1"/>
    <col min="11539" max="11539" width="6.36328125" style="144" customWidth="1"/>
    <col min="11540" max="11540" width="7.6328125" style="144" customWidth="1"/>
    <col min="11541" max="11776" width="9.26953125" style="144"/>
    <col min="11777" max="11777" width="3" style="144" customWidth="1"/>
    <col min="11778" max="11778" width="9.1796875" style="144" customWidth="1"/>
    <col min="11779" max="11779" width="7" style="144" customWidth="1"/>
    <col min="11780" max="11781" width="7.6328125" style="144" customWidth="1"/>
    <col min="11782" max="11782" width="6.1796875" style="144" customWidth="1"/>
    <col min="11783" max="11784" width="7.6328125" style="144" customWidth="1"/>
    <col min="11785" max="11785" width="5.90625" style="144" customWidth="1"/>
    <col min="11786" max="11786" width="6.1796875" style="144" customWidth="1"/>
    <col min="11787" max="11787" width="6.36328125" style="144" customWidth="1"/>
    <col min="11788" max="11790" width="7.6328125" style="144" customWidth="1"/>
    <col min="11791" max="11791" width="7.08984375" style="144" customWidth="1"/>
    <col min="11792" max="11792" width="7.6328125" style="144" customWidth="1"/>
    <col min="11793" max="11793" width="6.54296875" style="144" customWidth="1"/>
    <col min="11794" max="11794" width="7.6328125" style="144" customWidth="1"/>
    <col min="11795" max="11795" width="6.36328125" style="144" customWidth="1"/>
    <col min="11796" max="11796" width="7.6328125" style="144" customWidth="1"/>
    <col min="11797" max="12032" width="9.26953125" style="144"/>
    <col min="12033" max="12033" width="3" style="144" customWidth="1"/>
    <col min="12034" max="12034" width="9.1796875" style="144" customWidth="1"/>
    <col min="12035" max="12035" width="7" style="144" customWidth="1"/>
    <col min="12036" max="12037" width="7.6328125" style="144" customWidth="1"/>
    <col min="12038" max="12038" width="6.1796875" style="144" customWidth="1"/>
    <col min="12039" max="12040" width="7.6328125" style="144" customWidth="1"/>
    <col min="12041" max="12041" width="5.90625" style="144" customWidth="1"/>
    <col min="12042" max="12042" width="6.1796875" style="144" customWidth="1"/>
    <col min="12043" max="12043" width="6.36328125" style="144" customWidth="1"/>
    <col min="12044" max="12046" width="7.6328125" style="144" customWidth="1"/>
    <col min="12047" max="12047" width="7.08984375" style="144" customWidth="1"/>
    <col min="12048" max="12048" width="7.6328125" style="144" customWidth="1"/>
    <col min="12049" max="12049" width="6.54296875" style="144" customWidth="1"/>
    <col min="12050" max="12050" width="7.6328125" style="144" customWidth="1"/>
    <col min="12051" max="12051" width="6.36328125" style="144" customWidth="1"/>
    <col min="12052" max="12052" width="7.6328125" style="144" customWidth="1"/>
    <col min="12053" max="12288" width="9.26953125" style="144"/>
    <col min="12289" max="12289" width="3" style="144" customWidth="1"/>
    <col min="12290" max="12290" width="9.1796875" style="144" customWidth="1"/>
    <col min="12291" max="12291" width="7" style="144" customWidth="1"/>
    <col min="12292" max="12293" width="7.6328125" style="144" customWidth="1"/>
    <col min="12294" max="12294" width="6.1796875" style="144" customWidth="1"/>
    <col min="12295" max="12296" width="7.6328125" style="144" customWidth="1"/>
    <col min="12297" max="12297" width="5.90625" style="144" customWidth="1"/>
    <col min="12298" max="12298" width="6.1796875" style="144" customWidth="1"/>
    <col min="12299" max="12299" width="6.36328125" style="144" customWidth="1"/>
    <col min="12300" max="12302" width="7.6328125" style="144" customWidth="1"/>
    <col min="12303" max="12303" width="7.08984375" style="144" customWidth="1"/>
    <col min="12304" max="12304" width="7.6328125" style="144" customWidth="1"/>
    <col min="12305" max="12305" width="6.54296875" style="144" customWidth="1"/>
    <col min="12306" max="12306" width="7.6328125" style="144" customWidth="1"/>
    <col min="12307" max="12307" width="6.36328125" style="144" customWidth="1"/>
    <col min="12308" max="12308" width="7.6328125" style="144" customWidth="1"/>
    <col min="12309" max="12544" width="9.26953125" style="144"/>
    <col min="12545" max="12545" width="3" style="144" customWidth="1"/>
    <col min="12546" max="12546" width="9.1796875" style="144" customWidth="1"/>
    <col min="12547" max="12547" width="7" style="144" customWidth="1"/>
    <col min="12548" max="12549" width="7.6328125" style="144" customWidth="1"/>
    <col min="12550" max="12550" width="6.1796875" style="144" customWidth="1"/>
    <col min="12551" max="12552" width="7.6328125" style="144" customWidth="1"/>
    <col min="12553" max="12553" width="5.90625" style="144" customWidth="1"/>
    <col min="12554" max="12554" width="6.1796875" style="144" customWidth="1"/>
    <col min="12555" max="12555" width="6.36328125" style="144" customWidth="1"/>
    <col min="12556" max="12558" width="7.6328125" style="144" customWidth="1"/>
    <col min="12559" max="12559" width="7.08984375" style="144" customWidth="1"/>
    <col min="12560" max="12560" width="7.6328125" style="144" customWidth="1"/>
    <col min="12561" max="12561" width="6.54296875" style="144" customWidth="1"/>
    <col min="12562" max="12562" width="7.6328125" style="144" customWidth="1"/>
    <col min="12563" max="12563" width="6.36328125" style="144" customWidth="1"/>
    <col min="12564" max="12564" width="7.6328125" style="144" customWidth="1"/>
    <col min="12565" max="12800" width="9.26953125" style="144"/>
    <col min="12801" max="12801" width="3" style="144" customWidth="1"/>
    <col min="12802" max="12802" width="9.1796875" style="144" customWidth="1"/>
    <col min="12803" max="12803" width="7" style="144" customWidth="1"/>
    <col min="12804" max="12805" width="7.6328125" style="144" customWidth="1"/>
    <col min="12806" max="12806" width="6.1796875" style="144" customWidth="1"/>
    <col min="12807" max="12808" width="7.6328125" style="144" customWidth="1"/>
    <col min="12809" max="12809" width="5.90625" style="144" customWidth="1"/>
    <col min="12810" max="12810" width="6.1796875" style="144" customWidth="1"/>
    <col min="12811" max="12811" width="6.36328125" style="144" customWidth="1"/>
    <col min="12812" max="12814" width="7.6328125" style="144" customWidth="1"/>
    <col min="12815" max="12815" width="7.08984375" style="144" customWidth="1"/>
    <col min="12816" max="12816" width="7.6328125" style="144" customWidth="1"/>
    <col min="12817" max="12817" width="6.54296875" style="144" customWidth="1"/>
    <col min="12818" max="12818" width="7.6328125" style="144" customWidth="1"/>
    <col min="12819" max="12819" width="6.36328125" style="144" customWidth="1"/>
    <col min="12820" max="12820" width="7.6328125" style="144" customWidth="1"/>
    <col min="12821" max="13056" width="9.26953125" style="144"/>
    <col min="13057" max="13057" width="3" style="144" customWidth="1"/>
    <col min="13058" max="13058" width="9.1796875" style="144" customWidth="1"/>
    <col min="13059" max="13059" width="7" style="144" customWidth="1"/>
    <col min="13060" max="13061" width="7.6328125" style="144" customWidth="1"/>
    <col min="13062" max="13062" width="6.1796875" style="144" customWidth="1"/>
    <col min="13063" max="13064" width="7.6328125" style="144" customWidth="1"/>
    <col min="13065" max="13065" width="5.90625" style="144" customWidth="1"/>
    <col min="13066" max="13066" width="6.1796875" style="144" customWidth="1"/>
    <col min="13067" max="13067" width="6.36328125" style="144" customWidth="1"/>
    <col min="13068" max="13070" width="7.6328125" style="144" customWidth="1"/>
    <col min="13071" max="13071" width="7.08984375" style="144" customWidth="1"/>
    <col min="13072" max="13072" width="7.6328125" style="144" customWidth="1"/>
    <col min="13073" max="13073" width="6.54296875" style="144" customWidth="1"/>
    <col min="13074" max="13074" width="7.6328125" style="144" customWidth="1"/>
    <col min="13075" max="13075" width="6.36328125" style="144" customWidth="1"/>
    <col min="13076" max="13076" width="7.6328125" style="144" customWidth="1"/>
    <col min="13077" max="13312" width="9.26953125" style="144"/>
    <col min="13313" max="13313" width="3" style="144" customWidth="1"/>
    <col min="13314" max="13314" width="9.1796875" style="144" customWidth="1"/>
    <col min="13315" max="13315" width="7" style="144" customWidth="1"/>
    <col min="13316" max="13317" width="7.6328125" style="144" customWidth="1"/>
    <col min="13318" max="13318" width="6.1796875" style="144" customWidth="1"/>
    <col min="13319" max="13320" width="7.6328125" style="144" customWidth="1"/>
    <col min="13321" max="13321" width="5.90625" style="144" customWidth="1"/>
    <col min="13322" max="13322" width="6.1796875" style="144" customWidth="1"/>
    <col min="13323" max="13323" width="6.36328125" style="144" customWidth="1"/>
    <col min="13324" max="13326" width="7.6328125" style="144" customWidth="1"/>
    <col min="13327" max="13327" width="7.08984375" style="144" customWidth="1"/>
    <col min="13328" max="13328" width="7.6328125" style="144" customWidth="1"/>
    <col min="13329" max="13329" width="6.54296875" style="144" customWidth="1"/>
    <col min="13330" max="13330" width="7.6328125" style="144" customWidth="1"/>
    <col min="13331" max="13331" width="6.36328125" style="144" customWidth="1"/>
    <col min="13332" max="13332" width="7.6328125" style="144" customWidth="1"/>
    <col min="13333" max="13568" width="9.26953125" style="144"/>
    <col min="13569" max="13569" width="3" style="144" customWidth="1"/>
    <col min="13570" max="13570" width="9.1796875" style="144" customWidth="1"/>
    <col min="13571" max="13571" width="7" style="144" customWidth="1"/>
    <col min="13572" max="13573" width="7.6328125" style="144" customWidth="1"/>
    <col min="13574" max="13574" width="6.1796875" style="144" customWidth="1"/>
    <col min="13575" max="13576" width="7.6328125" style="144" customWidth="1"/>
    <col min="13577" max="13577" width="5.90625" style="144" customWidth="1"/>
    <col min="13578" max="13578" width="6.1796875" style="144" customWidth="1"/>
    <col min="13579" max="13579" width="6.36328125" style="144" customWidth="1"/>
    <col min="13580" max="13582" width="7.6328125" style="144" customWidth="1"/>
    <col min="13583" max="13583" width="7.08984375" style="144" customWidth="1"/>
    <col min="13584" max="13584" width="7.6328125" style="144" customWidth="1"/>
    <col min="13585" max="13585" width="6.54296875" style="144" customWidth="1"/>
    <col min="13586" max="13586" width="7.6328125" style="144" customWidth="1"/>
    <col min="13587" max="13587" width="6.36328125" style="144" customWidth="1"/>
    <col min="13588" max="13588" width="7.6328125" style="144" customWidth="1"/>
    <col min="13589" max="13824" width="9.26953125" style="144"/>
    <col min="13825" max="13825" width="3" style="144" customWidth="1"/>
    <col min="13826" max="13826" width="9.1796875" style="144" customWidth="1"/>
    <col min="13827" max="13827" width="7" style="144" customWidth="1"/>
    <col min="13828" max="13829" width="7.6328125" style="144" customWidth="1"/>
    <col min="13830" max="13830" width="6.1796875" style="144" customWidth="1"/>
    <col min="13831" max="13832" width="7.6328125" style="144" customWidth="1"/>
    <col min="13833" max="13833" width="5.90625" style="144" customWidth="1"/>
    <col min="13834" max="13834" width="6.1796875" style="144" customWidth="1"/>
    <col min="13835" max="13835" width="6.36328125" style="144" customWidth="1"/>
    <col min="13836" max="13838" width="7.6328125" style="144" customWidth="1"/>
    <col min="13839" max="13839" width="7.08984375" style="144" customWidth="1"/>
    <col min="13840" max="13840" width="7.6328125" style="144" customWidth="1"/>
    <col min="13841" max="13841" width="6.54296875" style="144" customWidth="1"/>
    <col min="13842" max="13842" width="7.6328125" style="144" customWidth="1"/>
    <col min="13843" max="13843" width="6.36328125" style="144" customWidth="1"/>
    <col min="13844" max="13844" width="7.6328125" style="144" customWidth="1"/>
    <col min="13845" max="14080" width="9.26953125" style="144"/>
    <col min="14081" max="14081" width="3" style="144" customWidth="1"/>
    <col min="14082" max="14082" width="9.1796875" style="144" customWidth="1"/>
    <col min="14083" max="14083" width="7" style="144" customWidth="1"/>
    <col min="14084" max="14085" width="7.6328125" style="144" customWidth="1"/>
    <col min="14086" max="14086" width="6.1796875" style="144" customWidth="1"/>
    <col min="14087" max="14088" width="7.6328125" style="144" customWidth="1"/>
    <col min="14089" max="14089" width="5.90625" style="144" customWidth="1"/>
    <col min="14090" max="14090" width="6.1796875" style="144" customWidth="1"/>
    <col min="14091" max="14091" width="6.36328125" style="144" customWidth="1"/>
    <col min="14092" max="14094" width="7.6328125" style="144" customWidth="1"/>
    <col min="14095" max="14095" width="7.08984375" style="144" customWidth="1"/>
    <col min="14096" max="14096" width="7.6328125" style="144" customWidth="1"/>
    <col min="14097" max="14097" width="6.54296875" style="144" customWidth="1"/>
    <col min="14098" max="14098" width="7.6328125" style="144" customWidth="1"/>
    <col min="14099" max="14099" width="6.36328125" style="144" customWidth="1"/>
    <col min="14100" max="14100" width="7.6328125" style="144" customWidth="1"/>
    <col min="14101" max="14336" width="9.26953125" style="144"/>
    <col min="14337" max="14337" width="3" style="144" customWidth="1"/>
    <col min="14338" max="14338" width="9.1796875" style="144" customWidth="1"/>
    <col min="14339" max="14339" width="7" style="144" customWidth="1"/>
    <col min="14340" max="14341" width="7.6328125" style="144" customWidth="1"/>
    <col min="14342" max="14342" width="6.1796875" style="144" customWidth="1"/>
    <col min="14343" max="14344" width="7.6328125" style="144" customWidth="1"/>
    <col min="14345" max="14345" width="5.90625" style="144" customWidth="1"/>
    <col min="14346" max="14346" width="6.1796875" style="144" customWidth="1"/>
    <col min="14347" max="14347" width="6.36328125" style="144" customWidth="1"/>
    <col min="14348" max="14350" width="7.6328125" style="144" customWidth="1"/>
    <col min="14351" max="14351" width="7.08984375" style="144" customWidth="1"/>
    <col min="14352" max="14352" width="7.6328125" style="144" customWidth="1"/>
    <col min="14353" max="14353" width="6.54296875" style="144" customWidth="1"/>
    <col min="14354" max="14354" width="7.6328125" style="144" customWidth="1"/>
    <col min="14355" max="14355" width="6.36328125" style="144" customWidth="1"/>
    <col min="14356" max="14356" width="7.6328125" style="144" customWidth="1"/>
    <col min="14357" max="14592" width="9.26953125" style="144"/>
    <col min="14593" max="14593" width="3" style="144" customWidth="1"/>
    <col min="14594" max="14594" width="9.1796875" style="144" customWidth="1"/>
    <col min="14595" max="14595" width="7" style="144" customWidth="1"/>
    <col min="14596" max="14597" width="7.6328125" style="144" customWidth="1"/>
    <col min="14598" max="14598" width="6.1796875" style="144" customWidth="1"/>
    <col min="14599" max="14600" width="7.6328125" style="144" customWidth="1"/>
    <col min="14601" max="14601" width="5.90625" style="144" customWidth="1"/>
    <col min="14602" max="14602" width="6.1796875" style="144" customWidth="1"/>
    <col min="14603" max="14603" width="6.36328125" style="144" customWidth="1"/>
    <col min="14604" max="14606" width="7.6328125" style="144" customWidth="1"/>
    <col min="14607" max="14607" width="7.08984375" style="144" customWidth="1"/>
    <col min="14608" max="14608" width="7.6328125" style="144" customWidth="1"/>
    <col min="14609" max="14609" width="6.54296875" style="144" customWidth="1"/>
    <col min="14610" max="14610" width="7.6328125" style="144" customWidth="1"/>
    <col min="14611" max="14611" width="6.36328125" style="144" customWidth="1"/>
    <col min="14612" max="14612" width="7.6328125" style="144" customWidth="1"/>
    <col min="14613" max="14848" width="9.26953125" style="144"/>
    <col min="14849" max="14849" width="3" style="144" customWidth="1"/>
    <col min="14850" max="14850" width="9.1796875" style="144" customWidth="1"/>
    <col min="14851" max="14851" width="7" style="144" customWidth="1"/>
    <col min="14852" max="14853" width="7.6328125" style="144" customWidth="1"/>
    <col min="14854" max="14854" width="6.1796875" style="144" customWidth="1"/>
    <col min="14855" max="14856" width="7.6328125" style="144" customWidth="1"/>
    <col min="14857" max="14857" width="5.90625" style="144" customWidth="1"/>
    <col min="14858" max="14858" width="6.1796875" style="144" customWidth="1"/>
    <col min="14859" max="14859" width="6.36328125" style="144" customWidth="1"/>
    <col min="14860" max="14862" width="7.6328125" style="144" customWidth="1"/>
    <col min="14863" max="14863" width="7.08984375" style="144" customWidth="1"/>
    <col min="14864" max="14864" width="7.6328125" style="144" customWidth="1"/>
    <col min="14865" max="14865" width="6.54296875" style="144" customWidth="1"/>
    <col min="14866" max="14866" width="7.6328125" style="144" customWidth="1"/>
    <col min="14867" max="14867" width="6.36328125" style="144" customWidth="1"/>
    <col min="14868" max="14868" width="7.6328125" style="144" customWidth="1"/>
    <col min="14869" max="15104" width="9.26953125" style="144"/>
    <col min="15105" max="15105" width="3" style="144" customWidth="1"/>
    <col min="15106" max="15106" width="9.1796875" style="144" customWidth="1"/>
    <col min="15107" max="15107" width="7" style="144" customWidth="1"/>
    <col min="15108" max="15109" width="7.6328125" style="144" customWidth="1"/>
    <col min="15110" max="15110" width="6.1796875" style="144" customWidth="1"/>
    <col min="15111" max="15112" width="7.6328125" style="144" customWidth="1"/>
    <col min="15113" max="15113" width="5.90625" style="144" customWidth="1"/>
    <col min="15114" max="15114" width="6.1796875" style="144" customWidth="1"/>
    <col min="15115" max="15115" width="6.36328125" style="144" customWidth="1"/>
    <col min="15116" max="15118" width="7.6328125" style="144" customWidth="1"/>
    <col min="15119" max="15119" width="7.08984375" style="144" customWidth="1"/>
    <col min="15120" max="15120" width="7.6328125" style="144" customWidth="1"/>
    <col min="15121" max="15121" width="6.54296875" style="144" customWidth="1"/>
    <col min="15122" max="15122" width="7.6328125" style="144" customWidth="1"/>
    <col min="15123" max="15123" width="6.36328125" style="144" customWidth="1"/>
    <col min="15124" max="15124" width="7.6328125" style="144" customWidth="1"/>
    <col min="15125" max="15360" width="9.26953125" style="144"/>
    <col min="15361" max="15361" width="3" style="144" customWidth="1"/>
    <col min="15362" max="15362" width="9.1796875" style="144" customWidth="1"/>
    <col min="15363" max="15363" width="7" style="144" customWidth="1"/>
    <col min="15364" max="15365" width="7.6328125" style="144" customWidth="1"/>
    <col min="15366" max="15366" width="6.1796875" style="144" customWidth="1"/>
    <col min="15367" max="15368" width="7.6328125" style="144" customWidth="1"/>
    <col min="15369" max="15369" width="5.90625" style="144" customWidth="1"/>
    <col min="15370" max="15370" width="6.1796875" style="144" customWidth="1"/>
    <col min="15371" max="15371" width="6.36328125" style="144" customWidth="1"/>
    <col min="15372" max="15374" width="7.6328125" style="144" customWidth="1"/>
    <col min="15375" max="15375" width="7.08984375" style="144" customWidth="1"/>
    <col min="15376" max="15376" width="7.6328125" style="144" customWidth="1"/>
    <col min="15377" max="15377" width="6.54296875" style="144" customWidth="1"/>
    <col min="15378" max="15378" width="7.6328125" style="144" customWidth="1"/>
    <col min="15379" max="15379" width="6.36328125" style="144" customWidth="1"/>
    <col min="15380" max="15380" width="7.6328125" style="144" customWidth="1"/>
    <col min="15381" max="15616" width="9.26953125" style="144"/>
    <col min="15617" max="15617" width="3" style="144" customWidth="1"/>
    <col min="15618" max="15618" width="9.1796875" style="144" customWidth="1"/>
    <col min="15619" max="15619" width="7" style="144" customWidth="1"/>
    <col min="15620" max="15621" width="7.6328125" style="144" customWidth="1"/>
    <col min="15622" max="15622" width="6.1796875" style="144" customWidth="1"/>
    <col min="15623" max="15624" width="7.6328125" style="144" customWidth="1"/>
    <col min="15625" max="15625" width="5.90625" style="144" customWidth="1"/>
    <col min="15626" max="15626" width="6.1796875" style="144" customWidth="1"/>
    <col min="15627" max="15627" width="6.36328125" style="144" customWidth="1"/>
    <col min="15628" max="15630" width="7.6328125" style="144" customWidth="1"/>
    <col min="15631" max="15631" width="7.08984375" style="144" customWidth="1"/>
    <col min="15632" max="15632" width="7.6328125" style="144" customWidth="1"/>
    <col min="15633" max="15633" width="6.54296875" style="144" customWidth="1"/>
    <col min="15634" max="15634" width="7.6328125" style="144" customWidth="1"/>
    <col min="15635" max="15635" width="6.36328125" style="144" customWidth="1"/>
    <col min="15636" max="15636" width="7.6328125" style="144" customWidth="1"/>
    <col min="15637" max="15872" width="9.26953125" style="144"/>
    <col min="15873" max="15873" width="3" style="144" customWidth="1"/>
    <col min="15874" max="15874" width="9.1796875" style="144" customWidth="1"/>
    <col min="15875" max="15875" width="7" style="144" customWidth="1"/>
    <col min="15876" max="15877" width="7.6328125" style="144" customWidth="1"/>
    <col min="15878" max="15878" width="6.1796875" style="144" customWidth="1"/>
    <col min="15879" max="15880" width="7.6328125" style="144" customWidth="1"/>
    <col min="15881" max="15881" width="5.90625" style="144" customWidth="1"/>
    <col min="15882" max="15882" width="6.1796875" style="144" customWidth="1"/>
    <col min="15883" max="15883" width="6.36328125" style="144" customWidth="1"/>
    <col min="15884" max="15886" width="7.6328125" style="144" customWidth="1"/>
    <col min="15887" max="15887" width="7.08984375" style="144" customWidth="1"/>
    <col min="15888" max="15888" width="7.6328125" style="144" customWidth="1"/>
    <col min="15889" max="15889" width="6.54296875" style="144" customWidth="1"/>
    <col min="15890" max="15890" width="7.6328125" style="144" customWidth="1"/>
    <col min="15891" max="15891" width="6.36328125" style="144" customWidth="1"/>
    <col min="15892" max="15892" width="7.6328125" style="144" customWidth="1"/>
    <col min="15893" max="16128" width="9.26953125" style="144"/>
    <col min="16129" max="16129" width="3" style="144" customWidth="1"/>
    <col min="16130" max="16130" width="9.1796875" style="144" customWidth="1"/>
    <col min="16131" max="16131" width="7" style="144" customWidth="1"/>
    <col min="16132" max="16133" width="7.6328125" style="144" customWidth="1"/>
    <col min="16134" max="16134" width="6.1796875" style="144" customWidth="1"/>
    <col min="16135" max="16136" width="7.6328125" style="144" customWidth="1"/>
    <col min="16137" max="16137" width="5.90625" style="144" customWidth="1"/>
    <col min="16138" max="16138" width="6.1796875" style="144" customWidth="1"/>
    <col min="16139" max="16139" width="6.36328125" style="144" customWidth="1"/>
    <col min="16140" max="16142" width="7.6328125" style="144" customWidth="1"/>
    <col min="16143" max="16143" width="7.08984375" style="144" customWidth="1"/>
    <col min="16144" max="16144" width="7.6328125" style="144" customWidth="1"/>
    <col min="16145" max="16145" width="6.54296875" style="144" customWidth="1"/>
    <col min="16146" max="16146" width="7.6328125" style="144" customWidth="1"/>
    <col min="16147" max="16147" width="6.36328125" style="144" customWidth="1"/>
    <col min="16148" max="16148" width="7.6328125" style="144" customWidth="1"/>
    <col min="16149" max="16384" width="9.26953125" style="144"/>
  </cols>
  <sheetData>
    <row r="1" spans="1:21" ht="25.5" customHeight="1" x14ac:dyDescent="0.25">
      <c r="A1" s="196" t="s">
        <v>55</v>
      </c>
      <c r="B1" s="196"/>
      <c r="C1" s="196"/>
      <c r="E1" s="197" t="s">
        <v>56</v>
      </c>
      <c r="F1" s="197"/>
      <c r="G1" s="198" t="s">
        <v>57</v>
      </c>
      <c r="H1" s="198"/>
      <c r="I1" s="198"/>
      <c r="J1" s="198"/>
      <c r="K1" s="198"/>
      <c r="L1" s="198"/>
      <c r="M1" s="198"/>
      <c r="N1" s="198"/>
      <c r="O1" s="198"/>
      <c r="P1" s="198"/>
      <c r="Q1" s="198"/>
      <c r="R1" s="198"/>
      <c r="S1" s="198"/>
      <c r="T1" s="198"/>
    </row>
    <row r="2" spans="1:21" ht="13.15" customHeight="1" x14ac:dyDescent="0.25">
      <c r="A2" s="196"/>
      <c r="B2" s="196"/>
      <c r="C2" s="196"/>
      <c r="E2" s="199" t="s">
        <v>58</v>
      </c>
      <c r="F2" s="199"/>
      <c r="G2" s="145" t="s">
        <v>59</v>
      </c>
      <c r="H2" s="146"/>
      <c r="I2" s="146"/>
      <c r="J2" s="146"/>
      <c r="K2" s="146"/>
      <c r="L2" s="146"/>
      <c r="M2" s="146"/>
      <c r="N2" s="146"/>
      <c r="O2" s="146"/>
      <c r="P2" s="146"/>
      <c r="Q2" s="146"/>
      <c r="R2" s="146"/>
      <c r="S2" s="146"/>
      <c r="T2" s="146"/>
    </row>
    <row r="3" spans="1:21" ht="16.899999999999999" customHeight="1" x14ac:dyDescent="0.25">
      <c r="A3" s="196"/>
      <c r="B3" s="196"/>
      <c r="C3" s="196"/>
      <c r="F3" s="147"/>
      <c r="G3" s="148" t="s">
        <v>60</v>
      </c>
      <c r="H3" s="149"/>
      <c r="I3" s="149"/>
      <c r="J3" s="149"/>
      <c r="K3" s="149"/>
      <c r="L3" s="149"/>
      <c r="M3" s="149"/>
      <c r="N3" s="149"/>
      <c r="O3" s="149"/>
      <c r="P3" s="149"/>
      <c r="Q3" s="149"/>
      <c r="R3" s="149"/>
      <c r="S3" s="149"/>
      <c r="T3" s="149"/>
    </row>
    <row r="4" spans="1:21" ht="49.9" customHeight="1" x14ac:dyDescent="0.25">
      <c r="A4" s="196"/>
      <c r="B4" s="196"/>
      <c r="C4" s="196"/>
      <c r="F4" s="147"/>
      <c r="G4" s="200" t="s">
        <v>61</v>
      </c>
      <c r="H4" s="201"/>
      <c r="I4" s="201"/>
      <c r="J4" s="201"/>
      <c r="K4" s="201"/>
      <c r="L4" s="201"/>
      <c r="M4" s="201"/>
      <c r="N4" s="201"/>
      <c r="O4" s="201"/>
      <c r="P4" s="201"/>
      <c r="Q4" s="201"/>
      <c r="R4" s="201"/>
      <c r="S4" s="201"/>
      <c r="T4" s="201"/>
    </row>
    <row r="5" spans="1:21" ht="44.25" customHeight="1" x14ac:dyDescent="0.25">
      <c r="A5" s="150"/>
      <c r="F5" s="147"/>
      <c r="G5" s="202" t="s">
        <v>62</v>
      </c>
      <c r="H5" s="203"/>
      <c r="I5" s="203"/>
      <c r="J5" s="203"/>
      <c r="K5" s="203"/>
      <c r="L5" s="203"/>
      <c r="M5" s="203"/>
      <c r="N5" s="203"/>
      <c r="O5" s="203"/>
      <c r="P5" s="203"/>
      <c r="Q5" s="203"/>
      <c r="R5" s="203"/>
      <c r="S5" s="203"/>
      <c r="T5" s="203"/>
    </row>
    <row r="6" spans="1:21" ht="42" customHeight="1" x14ac:dyDescent="0.25">
      <c r="A6" s="190" t="s">
        <v>63</v>
      </c>
      <c r="B6" s="190"/>
      <c r="E6" s="191" t="s">
        <v>64</v>
      </c>
      <c r="F6" s="191"/>
      <c r="G6" s="192" t="s">
        <v>65</v>
      </c>
      <c r="H6" s="193"/>
      <c r="I6" s="193"/>
      <c r="J6" s="193"/>
      <c r="K6" s="193"/>
      <c r="L6" s="193"/>
      <c r="M6" s="193"/>
      <c r="N6" s="193"/>
      <c r="O6" s="193"/>
      <c r="P6" s="193"/>
      <c r="Q6" s="193"/>
      <c r="R6" s="193"/>
      <c r="S6" s="193"/>
      <c r="T6" s="193"/>
    </row>
    <row r="7" spans="1:21" s="155" customFormat="1" ht="18" customHeight="1" x14ac:dyDescent="0.25">
      <c r="A7" s="194"/>
      <c r="B7" s="195"/>
      <c r="C7" s="151"/>
      <c r="D7" s="152"/>
      <c r="E7" s="152"/>
      <c r="F7" s="152"/>
      <c r="G7" s="152"/>
      <c r="H7" s="152"/>
      <c r="I7" s="152"/>
      <c r="J7" s="152"/>
      <c r="K7" s="152"/>
      <c r="L7" s="152"/>
      <c r="M7" s="152" t="s">
        <v>66</v>
      </c>
      <c r="N7" s="152" t="s">
        <v>66</v>
      </c>
      <c r="O7" s="152"/>
      <c r="P7" s="152"/>
      <c r="Q7" s="152" t="s">
        <v>67</v>
      </c>
      <c r="R7" s="152" t="s">
        <v>67</v>
      </c>
      <c r="S7" s="153" t="s">
        <v>68</v>
      </c>
      <c r="T7" s="154" t="s">
        <v>8</v>
      </c>
    </row>
    <row r="8" spans="1:21" s="155" customFormat="1" ht="25.5" x14ac:dyDescent="0.25">
      <c r="A8" s="194"/>
      <c r="B8" s="195"/>
      <c r="C8" s="30" t="s">
        <v>75</v>
      </c>
      <c r="D8" s="156" t="s">
        <v>10</v>
      </c>
      <c r="E8" s="156" t="s">
        <v>11</v>
      </c>
      <c r="F8" s="30" t="s">
        <v>75</v>
      </c>
      <c r="G8" s="156" t="s">
        <v>10</v>
      </c>
      <c r="H8" s="156" t="s">
        <v>11</v>
      </c>
      <c r="I8" s="30" t="s">
        <v>75</v>
      </c>
      <c r="J8" s="156" t="s">
        <v>10</v>
      </c>
      <c r="K8" s="156" t="s">
        <v>11</v>
      </c>
      <c r="L8" s="30" t="s">
        <v>75</v>
      </c>
      <c r="M8" s="156" t="s">
        <v>12</v>
      </c>
      <c r="N8" s="156" t="s">
        <v>11</v>
      </c>
      <c r="O8" s="156" t="s">
        <v>8</v>
      </c>
      <c r="P8" s="156" t="s">
        <v>13</v>
      </c>
      <c r="Q8" s="156" t="s">
        <v>9</v>
      </c>
      <c r="R8" s="156" t="s">
        <v>69</v>
      </c>
      <c r="S8" s="156" t="s">
        <v>70</v>
      </c>
      <c r="T8" s="157" t="s">
        <v>71</v>
      </c>
    </row>
    <row r="9" spans="1:21" s="155" customFormat="1" ht="13.5" thickBot="1" x14ac:dyDescent="0.3">
      <c r="A9" s="158"/>
      <c r="B9" s="159" t="s">
        <v>14</v>
      </c>
      <c r="E9" s="160">
        <f>E10/C11</f>
        <v>1</v>
      </c>
      <c r="H9" s="160">
        <f>H10/F11</f>
        <v>3</v>
      </c>
      <c r="R9" s="161"/>
    </row>
    <row r="10" spans="1:21" s="155" customFormat="1" ht="13.5" thickTop="1" x14ac:dyDescent="0.25">
      <c r="A10" s="158"/>
      <c r="B10" s="223" t="s">
        <v>15</v>
      </c>
      <c r="C10" s="224" t="s">
        <v>16</v>
      </c>
      <c r="D10" s="225"/>
      <c r="E10" s="226">
        <v>150</v>
      </c>
      <c r="F10" s="227" t="s">
        <v>17</v>
      </c>
      <c r="G10" s="228"/>
      <c r="H10" s="226">
        <f>800+400</f>
        <v>1200</v>
      </c>
      <c r="I10" s="227" t="s">
        <v>18</v>
      </c>
      <c r="J10" s="228"/>
      <c r="K10" s="229"/>
      <c r="L10" s="228"/>
      <c r="M10" s="169">
        <f>550-1150</f>
        <v>-600</v>
      </c>
      <c r="N10" s="229">
        <f>H10+E10+M10+K10</f>
        <v>750</v>
      </c>
      <c r="O10" s="169"/>
      <c r="P10" s="168">
        <f>O10-N10</f>
        <v>-750</v>
      </c>
      <c r="Q10" s="165"/>
      <c r="R10" s="170"/>
      <c r="S10" s="165"/>
      <c r="T10" s="171">
        <f>O10</f>
        <v>0</v>
      </c>
    </row>
    <row r="11" spans="1:21" s="155" customFormat="1" x14ac:dyDescent="0.25">
      <c r="B11" s="172">
        <v>41030</v>
      </c>
      <c r="C11" s="168">
        <f>ROUND(+D25/6,2)</f>
        <v>150</v>
      </c>
      <c r="D11" s="173"/>
      <c r="E11" s="168">
        <f t="shared" ref="E11:E22" si="0">E10+C11-D11</f>
        <v>300</v>
      </c>
      <c r="F11" s="168">
        <v>400</v>
      </c>
      <c r="G11" s="173"/>
      <c r="H11" s="168">
        <f t="shared" ref="H11:H22" si="1">H10+F11-G11</f>
        <v>1600</v>
      </c>
      <c r="I11" s="168">
        <v>80.78</v>
      </c>
      <c r="J11" s="173">
        <v>40.39</v>
      </c>
      <c r="K11" s="168">
        <f t="shared" ref="K11:K22" si="2">K10+I11-J11</f>
        <v>40.39</v>
      </c>
      <c r="L11" s="168">
        <f>I11+F11+C11</f>
        <v>630.78</v>
      </c>
      <c r="M11" s="166"/>
      <c r="N11" s="171">
        <f t="shared" ref="N11:N22" si="3">N10+C11-D11+F11-G11+I11-J11</f>
        <v>1340.3899999999999</v>
      </c>
      <c r="Q11" s="168">
        <f>ROUND(R9/12,2)</f>
        <v>0</v>
      </c>
      <c r="R11" s="166"/>
      <c r="S11" s="168">
        <f>L11+Q11</f>
        <v>630.78</v>
      </c>
      <c r="T11" s="171">
        <f t="shared" ref="T11:T22" si="4">T10+C11-D11+F11-G11+I11-J11+Q11</f>
        <v>590.39</v>
      </c>
    </row>
    <row r="12" spans="1:21" s="155" customFormat="1" x14ac:dyDescent="0.25">
      <c r="B12" s="174">
        <f>B11+32</f>
        <v>41062</v>
      </c>
      <c r="C12" s="168"/>
      <c r="D12" s="173"/>
      <c r="E12" s="168">
        <f t="shared" si="0"/>
        <v>300</v>
      </c>
      <c r="F12" s="168"/>
      <c r="G12" s="173"/>
      <c r="H12" s="168">
        <f t="shared" si="1"/>
        <v>1600</v>
      </c>
      <c r="I12" s="168"/>
      <c r="J12" s="173">
        <v>40.39</v>
      </c>
      <c r="K12" s="168">
        <f t="shared" si="2"/>
        <v>0</v>
      </c>
      <c r="L12" s="168">
        <f t="shared" ref="L12:L22" si="5">I12+F12+C12</f>
        <v>0</v>
      </c>
      <c r="M12" s="166"/>
      <c r="N12" s="171">
        <f t="shared" si="3"/>
        <v>1299.9999999999998</v>
      </c>
      <c r="P12" s="155" t="str">
        <f>IF(P10&lt;0,"Catch up",IF(P10&gt;50,"Refund","Do Nothing"))</f>
        <v>Catch up</v>
      </c>
      <c r="Q12" s="168">
        <f t="shared" ref="Q12:Q22" si="6">Q11</f>
        <v>0</v>
      </c>
      <c r="R12" s="166"/>
      <c r="S12" s="168">
        <f>L12+Q12</f>
        <v>0</v>
      </c>
      <c r="T12" s="171">
        <f t="shared" si="4"/>
        <v>550</v>
      </c>
    </row>
    <row r="13" spans="1:21" s="155" customFormat="1" x14ac:dyDescent="0.25">
      <c r="B13" s="174">
        <f>B12+32</f>
        <v>41094</v>
      </c>
      <c r="C13" s="168">
        <f>C11</f>
        <v>150</v>
      </c>
      <c r="D13" s="173"/>
      <c r="E13" s="168">
        <f>E12+C13-D13</f>
        <v>450</v>
      </c>
      <c r="F13" s="168">
        <f>F11</f>
        <v>400</v>
      </c>
      <c r="G13" s="173"/>
      <c r="H13" s="168">
        <f>H12+F13-G13</f>
        <v>2000</v>
      </c>
      <c r="I13" s="168">
        <v>80.78</v>
      </c>
      <c r="J13" s="173">
        <v>40.39</v>
      </c>
      <c r="K13" s="168">
        <f>K12+I13-J13</f>
        <v>40.39</v>
      </c>
      <c r="L13" s="168">
        <f t="shared" si="5"/>
        <v>630.78</v>
      </c>
      <c r="M13" s="166"/>
      <c r="N13" s="171">
        <f>N12+C13-D13+F13-G13+I13-J13</f>
        <v>1890.3899999999996</v>
      </c>
      <c r="Q13" s="168">
        <f>Q12</f>
        <v>0</v>
      </c>
      <c r="R13" s="166"/>
      <c r="S13" s="168">
        <f t="shared" ref="S13:S22" si="7">L13+Q13</f>
        <v>630.78</v>
      </c>
      <c r="T13" s="171">
        <f>T12+C13-D13+F13-G13+I13-J13+Q13</f>
        <v>1140.3899999999999</v>
      </c>
      <c r="U13" s="155">
        <f>150+400</f>
        <v>550</v>
      </c>
    </row>
    <row r="14" spans="1:21" s="155" customFormat="1" x14ac:dyDescent="0.25">
      <c r="B14" s="174">
        <f t="shared" ref="B14:B22" si="8">B13+32</f>
        <v>41126</v>
      </c>
      <c r="C14" s="168"/>
      <c r="D14" s="173"/>
      <c r="E14" s="168">
        <f t="shared" si="0"/>
        <v>450</v>
      </c>
      <c r="F14" s="168"/>
      <c r="G14" s="173">
        <v>1200</v>
      </c>
      <c r="H14" s="168">
        <f t="shared" si="1"/>
        <v>800</v>
      </c>
      <c r="I14" s="168"/>
      <c r="J14" s="173">
        <v>40.39</v>
      </c>
      <c r="K14" s="168">
        <f t="shared" si="2"/>
        <v>0</v>
      </c>
      <c r="L14" s="168">
        <f t="shared" si="5"/>
        <v>0</v>
      </c>
      <c r="M14" s="166"/>
      <c r="N14" s="171">
        <f t="shared" si="3"/>
        <v>649.99999999999966</v>
      </c>
      <c r="Q14" s="168">
        <f t="shared" si="6"/>
        <v>0</v>
      </c>
      <c r="R14" s="166"/>
      <c r="S14" s="168">
        <f t="shared" si="7"/>
        <v>0</v>
      </c>
      <c r="T14" s="171">
        <f t="shared" si="4"/>
        <v>-100.00000000000013</v>
      </c>
    </row>
    <row r="15" spans="1:21" s="155" customFormat="1" x14ac:dyDescent="0.25">
      <c r="B15" s="174">
        <f t="shared" si="8"/>
        <v>41158</v>
      </c>
      <c r="C15" s="168">
        <f>C11</f>
        <v>150</v>
      </c>
      <c r="D15" s="173"/>
      <c r="E15" s="168">
        <f t="shared" si="0"/>
        <v>600</v>
      </c>
      <c r="F15" s="168">
        <f>F11</f>
        <v>400</v>
      </c>
      <c r="G15" s="173"/>
      <c r="H15" s="168">
        <f t="shared" si="1"/>
        <v>1200</v>
      </c>
      <c r="I15" s="168">
        <v>80.78</v>
      </c>
      <c r="J15" s="173">
        <v>40.39</v>
      </c>
      <c r="K15" s="168">
        <f t="shared" si="2"/>
        <v>40.39</v>
      </c>
      <c r="L15" s="168">
        <f t="shared" si="5"/>
        <v>630.78</v>
      </c>
      <c r="M15" s="166"/>
      <c r="N15" s="171">
        <f t="shared" si="3"/>
        <v>1240.3899999999994</v>
      </c>
      <c r="Q15" s="168">
        <f t="shared" si="6"/>
        <v>0</v>
      </c>
      <c r="R15" s="166"/>
      <c r="S15" s="168">
        <f t="shared" si="7"/>
        <v>630.78</v>
      </c>
      <c r="T15" s="171">
        <f t="shared" si="4"/>
        <v>490.38999999999987</v>
      </c>
    </row>
    <row r="16" spans="1:21" s="155" customFormat="1" x14ac:dyDescent="0.25">
      <c r="B16" s="174">
        <f t="shared" si="8"/>
        <v>41190</v>
      </c>
      <c r="C16" s="168"/>
      <c r="D16" s="173"/>
      <c r="E16" s="168">
        <f t="shared" si="0"/>
        <v>600</v>
      </c>
      <c r="F16" s="168"/>
      <c r="G16" s="173"/>
      <c r="H16" s="168">
        <f t="shared" si="1"/>
        <v>1200</v>
      </c>
      <c r="I16" s="168"/>
      <c r="J16" s="173">
        <v>40.39</v>
      </c>
      <c r="K16" s="168">
        <f t="shared" si="2"/>
        <v>0</v>
      </c>
      <c r="L16" s="168">
        <f t="shared" si="5"/>
        <v>0</v>
      </c>
      <c r="M16" s="166"/>
      <c r="N16" s="171">
        <f t="shared" si="3"/>
        <v>1199.9999999999993</v>
      </c>
      <c r="Q16" s="168">
        <f t="shared" si="6"/>
        <v>0</v>
      </c>
      <c r="R16" s="166"/>
      <c r="S16" s="168">
        <f t="shared" si="7"/>
        <v>0</v>
      </c>
      <c r="T16" s="171">
        <f t="shared" si="4"/>
        <v>449.99999999999989</v>
      </c>
    </row>
    <row r="17" spans="2:20" s="155" customFormat="1" x14ac:dyDescent="0.25">
      <c r="B17" s="174">
        <f t="shared" si="8"/>
        <v>41222</v>
      </c>
      <c r="C17" s="168">
        <f>C15</f>
        <v>150</v>
      </c>
      <c r="D17" s="173"/>
      <c r="E17" s="168">
        <f t="shared" si="0"/>
        <v>750</v>
      </c>
      <c r="F17" s="168">
        <f>F11</f>
        <v>400</v>
      </c>
      <c r="G17" s="173">
        <v>1200</v>
      </c>
      <c r="H17" s="168">
        <f t="shared" si="1"/>
        <v>400</v>
      </c>
      <c r="I17" s="168">
        <v>80.78</v>
      </c>
      <c r="J17" s="173">
        <v>40.39</v>
      </c>
      <c r="K17" s="168">
        <f t="shared" si="2"/>
        <v>40.39</v>
      </c>
      <c r="L17" s="168">
        <f t="shared" si="5"/>
        <v>630.78</v>
      </c>
      <c r="M17" s="166"/>
      <c r="N17" s="171">
        <f t="shared" si="3"/>
        <v>590.3899999999993</v>
      </c>
      <c r="Q17" s="168">
        <f t="shared" si="6"/>
        <v>0</v>
      </c>
      <c r="R17" s="166"/>
      <c r="S17" s="168">
        <f t="shared" si="7"/>
        <v>630.78</v>
      </c>
      <c r="T17" s="171">
        <f t="shared" si="4"/>
        <v>-159.61000000000013</v>
      </c>
    </row>
    <row r="18" spans="2:20" s="155" customFormat="1" x14ac:dyDescent="0.25">
      <c r="B18" s="174">
        <f t="shared" si="8"/>
        <v>41254</v>
      </c>
      <c r="C18" s="168"/>
      <c r="D18" s="173"/>
      <c r="E18" s="168">
        <f t="shared" si="0"/>
        <v>750</v>
      </c>
      <c r="F18" s="168"/>
      <c r="G18" s="173"/>
      <c r="H18" s="168">
        <f t="shared" si="1"/>
        <v>400</v>
      </c>
      <c r="I18" s="168"/>
      <c r="J18" s="173">
        <v>40.39</v>
      </c>
      <c r="K18" s="168">
        <f t="shared" si="2"/>
        <v>0</v>
      </c>
      <c r="L18" s="168">
        <f t="shared" si="5"/>
        <v>0</v>
      </c>
      <c r="M18" s="166"/>
      <c r="N18" s="171">
        <f t="shared" si="3"/>
        <v>549.99999999999932</v>
      </c>
      <c r="Q18" s="168">
        <f t="shared" si="6"/>
        <v>0</v>
      </c>
      <c r="R18" s="166"/>
      <c r="S18" s="168">
        <f t="shared" si="7"/>
        <v>0</v>
      </c>
      <c r="T18" s="171">
        <f t="shared" si="4"/>
        <v>-200.00000000000011</v>
      </c>
    </row>
    <row r="19" spans="2:20" s="155" customFormat="1" x14ac:dyDescent="0.25">
      <c r="B19" s="174">
        <f t="shared" si="8"/>
        <v>41286</v>
      </c>
      <c r="C19" s="168">
        <f>C17</f>
        <v>150</v>
      </c>
      <c r="D19" s="173"/>
      <c r="E19" s="168">
        <f t="shared" si="0"/>
        <v>900</v>
      </c>
      <c r="F19" s="168">
        <f>F11</f>
        <v>400</v>
      </c>
      <c r="G19" s="173"/>
      <c r="H19" s="168">
        <f t="shared" si="1"/>
        <v>800</v>
      </c>
      <c r="I19" s="168">
        <v>80.78</v>
      </c>
      <c r="J19" s="173">
        <v>40.39</v>
      </c>
      <c r="K19" s="168">
        <f t="shared" si="2"/>
        <v>40.39</v>
      </c>
      <c r="L19" s="168">
        <f t="shared" si="5"/>
        <v>630.78</v>
      </c>
      <c r="M19" s="166"/>
      <c r="N19" s="171">
        <f t="shared" si="3"/>
        <v>1140.3899999999992</v>
      </c>
      <c r="Q19" s="168">
        <f t="shared" si="6"/>
        <v>0</v>
      </c>
      <c r="R19" s="166"/>
      <c r="S19" s="168">
        <f t="shared" si="7"/>
        <v>630.78</v>
      </c>
      <c r="T19" s="171">
        <f t="shared" si="4"/>
        <v>390.38999999999987</v>
      </c>
    </row>
    <row r="20" spans="2:20" s="155" customFormat="1" x14ac:dyDescent="0.25">
      <c r="B20" s="174">
        <f t="shared" si="8"/>
        <v>41318</v>
      </c>
      <c r="C20" s="168"/>
      <c r="D20" s="173"/>
      <c r="E20" s="168">
        <f t="shared" si="0"/>
        <v>900</v>
      </c>
      <c r="F20" s="168"/>
      <c r="G20" s="173"/>
      <c r="H20" s="168">
        <f t="shared" si="1"/>
        <v>800</v>
      </c>
      <c r="I20" s="168"/>
      <c r="J20" s="173">
        <v>40.39</v>
      </c>
      <c r="K20" s="168">
        <f t="shared" si="2"/>
        <v>0</v>
      </c>
      <c r="L20" s="168">
        <f t="shared" si="5"/>
        <v>0</v>
      </c>
      <c r="M20" s="166"/>
      <c r="N20" s="171">
        <f t="shared" si="3"/>
        <v>1099.9999999999991</v>
      </c>
      <c r="Q20" s="168">
        <f t="shared" si="6"/>
        <v>0</v>
      </c>
      <c r="R20" s="166"/>
      <c r="S20" s="168">
        <f t="shared" si="7"/>
        <v>0</v>
      </c>
      <c r="T20" s="171">
        <f t="shared" si="4"/>
        <v>349.99999999999989</v>
      </c>
    </row>
    <row r="21" spans="2:20" s="155" customFormat="1" x14ac:dyDescent="0.25">
      <c r="B21" s="174">
        <f t="shared" si="8"/>
        <v>41350</v>
      </c>
      <c r="C21" s="168">
        <f>C19</f>
        <v>150</v>
      </c>
      <c r="D21" s="173">
        <v>900</v>
      </c>
      <c r="E21" s="168">
        <f t="shared" si="0"/>
        <v>150</v>
      </c>
      <c r="F21" s="168">
        <f>F11</f>
        <v>400</v>
      </c>
      <c r="G21" s="173"/>
      <c r="H21" s="168">
        <f t="shared" si="1"/>
        <v>1200</v>
      </c>
      <c r="I21" s="168">
        <v>80.78</v>
      </c>
      <c r="J21" s="173">
        <v>40.39</v>
      </c>
      <c r="K21" s="168">
        <f t="shared" si="2"/>
        <v>40.39</v>
      </c>
      <c r="L21" s="168">
        <f t="shared" si="5"/>
        <v>630.78</v>
      </c>
      <c r="M21" s="166"/>
      <c r="N21" s="171">
        <f t="shared" si="3"/>
        <v>790.38999999999908</v>
      </c>
      <c r="Q21" s="168">
        <f t="shared" si="6"/>
        <v>0</v>
      </c>
      <c r="R21" s="166"/>
      <c r="S21" s="168">
        <f t="shared" si="7"/>
        <v>630.78</v>
      </c>
      <c r="T21" s="171">
        <f t="shared" si="4"/>
        <v>40.389999999999887</v>
      </c>
    </row>
    <row r="22" spans="2:20" s="155" customFormat="1" x14ac:dyDescent="0.25">
      <c r="B22" s="174">
        <f t="shared" si="8"/>
        <v>41382</v>
      </c>
      <c r="C22" s="168"/>
      <c r="D22" s="173"/>
      <c r="E22" s="168">
        <f t="shared" si="0"/>
        <v>150</v>
      </c>
      <c r="F22" s="168"/>
      <c r="G22" s="173"/>
      <c r="H22" s="175">
        <f t="shared" si="1"/>
        <v>1200</v>
      </c>
      <c r="I22" s="168"/>
      <c r="J22" s="173">
        <v>40.39</v>
      </c>
      <c r="K22" s="168">
        <f t="shared" si="2"/>
        <v>0</v>
      </c>
      <c r="L22" s="168">
        <f t="shared" si="5"/>
        <v>0</v>
      </c>
      <c r="M22" s="166"/>
      <c r="N22" s="171">
        <f t="shared" si="3"/>
        <v>749.99999999999909</v>
      </c>
      <c r="Q22" s="168">
        <f t="shared" si="6"/>
        <v>0</v>
      </c>
      <c r="R22" s="166"/>
      <c r="S22" s="168">
        <f t="shared" si="7"/>
        <v>0</v>
      </c>
      <c r="T22" s="171">
        <f t="shared" si="4"/>
        <v>-1.1368683772161603E-13</v>
      </c>
    </row>
    <row r="23" spans="2:20" s="155" customFormat="1" x14ac:dyDescent="0.25">
      <c r="B23" s="176" t="s">
        <v>19</v>
      </c>
      <c r="C23" s="177"/>
      <c r="D23" s="178"/>
      <c r="E23" s="177"/>
      <c r="F23" s="177"/>
      <c r="G23" s="179"/>
      <c r="H23" s="177"/>
      <c r="I23" s="177"/>
      <c r="J23" s="178"/>
      <c r="K23" s="177"/>
      <c r="L23" s="177"/>
      <c r="M23" s="177"/>
      <c r="N23" s="177"/>
      <c r="Q23" s="177"/>
      <c r="R23" s="177"/>
      <c r="S23" s="177"/>
    </row>
    <row r="24" spans="2:20" s="155" customFormat="1" x14ac:dyDescent="0.25">
      <c r="C24" s="165"/>
      <c r="D24" s="165"/>
      <c r="E24" s="165"/>
      <c r="F24" s="165"/>
      <c r="G24" s="165"/>
      <c r="H24" s="165"/>
      <c r="I24" s="165"/>
      <c r="J24" s="165"/>
      <c r="K24" s="165"/>
      <c r="L24" s="165"/>
      <c r="M24" s="165"/>
      <c r="N24" s="165"/>
      <c r="O24" s="165"/>
      <c r="P24" s="165"/>
      <c r="Q24" s="165"/>
    </row>
    <row r="25" spans="2:20" s="155" customFormat="1" ht="13.5" thickBot="1" x14ac:dyDescent="0.3">
      <c r="B25" s="215" t="s">
        <v>78</v>
      </c>
      <c r="C25" s="180">
        <f>SUM(C11:C22)</f>
        <v>900</v>
      </c>
      <c r="D25" s="231">
        <f>SUM(D11:D22)</f>
        <v>900</v>
      </c>
      <c r="E25" s="165"/>
      <c r="F25" s="180">
        <f>SUM(F11:F22)</f>
        <v>2400</v>
      </c>
      <c r="G25" s="231">
        <f>SUM(G11:G23)</f>
        <v>2400</v>
      </c>
      <c r="H25" s="165"/>
      <c r="I25" s="180">
        <f>SUM(I11:I22)</f>
        <v>484.67999999999995</v>
      </c>
      <c r="J25" s="231">
        <f>SUM(J11:J22)</f>
        <v>484.67999999999989</v>
      </c>
      <c r="K25" s="165"/>
      <c r="L25" s="180">
        <f>SUM(L11:L22)</f>
        <v>3784.6799999999994</v>
      </c>
      <c r="M25" s="165"/>
      <c r="N25" s="165"/>
      <c r="O25" s="165"/>
      <c r="P25" s="165"/>
      <c r="Q25" s="180">
        <f>SUM(Q11:Q22)</f>
        <v>0</v>
      </c>
      <c r="S25" s="180">
        <f>SUM(S11:S22)</f>
        <v>3784.6799999999994</v>
      </c>
    </row>
    <row r="26" spans="2:20" s="155" customFormat="1" ht="13.5" thickTop="1" x14ac:dyDescent="0.25">
      <c r="C26" s="165"/>
      <c r="D26" s="165"/>
      <c r="E26" s="165"/>
      <c r="F26" s="165"/>
      <c r="G26" s="165"/>
      <c r="H26" s="165"/>
      <c r="I26" s="165"/>
      <c r="J26" s="165"/>
      <c r="K26" s="165"/>
      <c r="L26" s="165"/>
      <c r="M26" s="165"/>
      <c r="N26" s="165"/>
      <c r="O26" s="165"/>
      <c r="P26" s="165"/>
      <c r="Q26" s="165"/>
    </row>
    <row r="27" spans="2:20" s="155" customFormat="1" x14ac:dyDescent="0.25">
      <c r="B27" s="208" t="s">
        <v>76</v>
      </c>
      <c r="C27" s="230" t="s">
        <v>21</v>
      </c>
      <c r="D27" s="228"/>
      <c r="E27" s="229">
        <f>MINA(E11:E22)</f>
        <v>150</v>
      </c>
      <c r="F27" s="230" t="s">
        <v>21</v>
      </c>
      <c r="G27" s="228"/>
      <c r="H27" s="229">
        <f>MINA(H11:H22)</f>
        <v>400</v>
      </c>
      <c r="I27" s="230" t="s">
        <v>21</v>
      </c>
      <c r="J27" s="228"/>
      <c r="K27" s="229">
        <f>MINA(K11:K22)</f>
        <v>0</v>
      </c>
      <c r="L27" s="230" t="s">
        <v>21</v>
      </c>
      <c r="M27" s="228"/>
      <c r="N27" s="229">
        <f>MINA(N11:N22)</f>
        <v>549.99999999999932</v>
      </c>
      <c r="R27" s="165"/>
      <c r="S27" s="165"/>
      <c r="T27" s="177"/>
    </row>
    <row r="28" spans="2:20" s="155" customFormat="1" x14ac:dyDescent="0.25">
      <c r="B28" s="218" t="s">
        <v>77</v>
      </c>
      <c r="C28" s="232" t="s">
        <v>22</v>
      </c>
      <c r="D28" s="233"/>
      <c r="E28" s="234">
        <f>C11</f>
        <v>150</v>
      </c>
      <c r="F28" s="232" t="s">
        <v>22</v>
      </c>
      <c r="G28" s="233"/>
      <c r="H28" s="234">
        <f>F11</f>
        <v>400</v>
      </c>
      <c r="I28" s="232" t="s">
        <v>22</v>
      </c>
      <c r="J28" s="233"/>
      <c r="K28" s="234"/>
      <c r="L28" s="232" t="s">
        <v>22</v>
      </c>
      <c r="M28" s="233"/>
      <c r="N28" s="235">
        <f>E28+H28</f>
        <v>550</v>
      </c>
      <c r="R28" s="182"/>
      <c r="S28" s="165"/>
    </row>
    <row r="29" spans="2:20" s="155" customFormat="1" x14ac:dyDescent="0.25">
      <c r="L29" s="158" t="s">
        <v>23</v>
      </c>
      <c r="N29" s="171">
        <f>N22</f>
        <v>749.99999999999909</v>
      </c>
      <c r="O29" s="183" t="s">
        <v>24</v>
      </c>
      <c r="T29" s="168">
        <f>T22</f>
        <v>-1.1368683772161603E-13</v>
      </c>
    </row>
    <row r="30" spans="2:20" s="155" customFormat="1" x14ac:dyDescent="0.25"/>
    <row r="31" spans="2:20" s="155" customFormat="1" x14ac:dyDescent="0.25"/>
    <row r="32" spans="2:20" x14ac:dyDescent="0.25">
      <c r="G32" s="144">
        <f>1200+1200+900</f>
        <v>3300</v>
      </c>
    </row>
    <row r="33" spans="15:15" x14ac:dyDescent="0.25">
      <c r="O33" s="144">
        <f>630.78+80.78</f>
        <v>711.56</v>
      </c>
    </row>
  </sheetData>
  <mergeCells count="10">
    <mergeCell ref="A6:B6"/>
    <mergeCell ref="E6:F6"/>
    <mergeCell ref="G6:T6"/>
    <mergeCell ref="A7:B8"/>
    <mergeCell ref="A1:C4"/>
    <mergeCell ref="E1:F1"/>
    <mergeCell ref="G1:T1"/>
    <mergeCell ref="E2:F2"/>
    <mergeCell ref="G4:T4"/>
    <mergeCell ref="G5:T5"/>
  </mergeCells>
  <printOptions horizontalCentered="1"/>
  <pageMargins left="0.75" right="0.75" top="1" bottom="0.75" header="0.25" footer="0.25"/>
  <pageSetup orientation="portrait" r:id="rId1"/>
  <headerFooter alignWithMargins="0">
    <oddHeader xml:space="preserve">&amp;L&amp;8&amp;K00-048&amp;Z&amp;F&amp;R&amp;8 
Real Estate Lending
&amp;A
2017
  </oddHeader>
    <oddFooter>&amp;L&amp;8&amp;K00-040Copyright Wipfli LLP 2017.  All Rights Reserved.&amp;C&amp;10Page &amp;P of &amp;N&amp;R&amp;8&amp;K00-029Revised 3/21/17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U33"/>
  <sheetViews>
    <sheetView zoomScaleNormal="100" workbookViewId="0">
      <selection activeCell="B25" sqref="B25:B28"/>
    </sheetView>
  </sheetViews>
  <sheetFormatPr defaultRowHeight="12.75" x14ac:dyDescent="0.25"/>
  <cols>
    <col min="1" max="1" width="3" style="144" customWidth="1"/>
    <col min="2" max="2" width="9.1796875" style="144" customWidth="1"/>
    <col min="3" max="3" width="7" style="144" customWidth="1"/>
    <col min="4" max="5" width="7.6328125" style="144" customWidth="1"/>
    <col min="6" max="6" width="6.1796875" style="144" customWidth="1"/>
    <col min="7" max="8" width="7.6328125" style="144" customWidth="1"/>
    <col min="9" max="9" width="5.90625" style="144" customWidth="1"/>
    <col min="10" max="10" width="6.1796875" style="144" customWidth="1"/>
    <col min="11" max="11" width="6.36328125" style="144" customWidth="1"/>
    <col min="12" max="14" width="7.6328125" style="144" customWidth="1"/>
    <col min="15" max="15" width="7.08984375" style="144" hidden="1" customWidth="1"/>
    <col min="16" max="16" width="7.6328125" style="144" hidden="1" customWidth="1"/>
    <col min="17" max="17" width="6.54296875" style="144" hidden="1" customWidth="1"/>
    <col min="18" max="18" width="7.6328125" style="144" hidden="1" customWidth="1"/>
    <col min="19" max="19" width="6.36328125" style="144" hidden="1" customWidth="1"/>
    <col min="20" max="20" width="7.6328125" style="144" hidden="1" customWidth="1"/>
    <col min="21" max="22" width="0" style="144" hidden="1" customWidth="1"/>
    <col min="23" max="256" width="9.26953125" style="144"/>
    <col min="257" max="257" width="3" style="144" customWidth="1"/>
    <col min="258" max="258" width="9.1796875" style="144" customWidth="1"/>
    <col min="259" max="259" width="7" style="144" customWidth="1"/>
    <col min="260" max="261" width="7.6328125" style="144" customWidth="1"/>
    <col min="262" max="262" width="6.1796875" style="144" customWidth="1"/>
    <col min="263" max="264" width="7.6328125" style="144" customWidth="1"/>
    <col min="265" max="265" width="5.90625" style="144" customWidth="1"/>
    <col min="266" max="266" width="6.1796875" style="144" customWidth="1"/>
    <col min="267" max="267" width="6.36328125" style="144" customWidth="1"/>
    <col min="268" max="270" width="7.6328125" style="144" customWidth="1"/>
    <col min="271" max="271" width="7.08984375" style="144" customWidth="1"/>
    <col min="272" max="272" width="7.6328125" style="144" customWidth="1"/>
    <col min="273" max="273" width="6.54296875" style="144" customWidth="1"/>
    <col min="274" max="274" width="7.6328125" style="144" customWidth="1"/>
    <col min="275" max="275" width="6.36328125" style="144" customWidth="1"/>
    <col min="276" max="276" width="7.6328125" style="144" customWidth="1"/>
    <col min="277" max="512" width="9.26953125" style="144"/>
    <col min="513" max="513" width="3" style="144" customWidth="1"/>
    <col min="514" max="514" width="9.1796875" style="144" customWidth="1"/>
    <col min="515" max="515" width="7" style="144" customWidth="1"/>
    <col min="516" max="517" width="7.6328125" style="144" customWidth="1"/>
    <col min="518" max="518" width="6.1796875" style="144" customWidth="1"/>
    <col min="519" max="520" width="7.6328125" style="144" customWidth="1"/>
    <col min="521" max="521" width="5.90625" style="144" customWidth="1"/>
    <col min="522" max="522" width="6.1796875" style="144" customWidth="1"/>
    <col min="523" max="523" width="6.36328125" style="144" customWidth="1"/>
    <col min="524" max="526" width="7.6328125" style="144" customWidth="1"/>
    <col min="527" max="527" width="7.08984375" style="144" customWidth="1"/>
    <col min="528" max="528" width="7.6328125" style="144" customWidth="1"/>
    <col min="529" max="529" width="6.54296875" style="144" customWidth="1"/>
    <col min="530" max="530" width="7.6328125" style="144" customWidth="1"/>
    <col min="531" max="531" width="6.36328125" style="144" customWidth="1"/>
    <col min="532" max="532" width="7.6328125" style="144" customWidth="1"/>
    <col min="533" max="768" width="9.26953125" style="144"/>
    <col min="769" max="769" width="3" style="144" customWidth="1"/>
    <col min="770" max="770" width="9.1796875" style="144" customWidth="1"/>
    <col min="771" max="771" width="7" style="144" customWidth="1"/>
    <col min="772" max="773" width="7.6328125" style="144" customWidth="1"/>
    <col min="774" max="774" width="6.1796875" style="144" customWidth="1"/>
    <col min="775" max="776" width="7.6328125" style="144" customWidth="1"/>
    <col min="777" max="777" width="5.90625" style="144" customWidth="1"/>
    <col min="778" max="778" width="6.1796875" style="144" customWidth="1"/>
    <col min="779" max="779" width="6.36328125" style="144" customWidth="1"/>
    <col min="780" max="782" width="7.6328125" style="144" customWidth="1"/>
    <col min="783" max="783" width="7.08984375" style="144" customWidth="1"/>
    <col min="784" max="784" width="7.6328125" style="144" customWidth="1"/>
    <col min="785" max="785" width="6.54296875" style="144" customWidth="1"/>
    <col min="786" max="786" width="7.6328125" style="144" customWidth="1"/>
    <col min="787" max="787" width="6.36328125" style="144" customWidth="1"/>
    <col min="788" max="788" width="7.6328125" style="144" customWidth="1"/>
    <col min="789" max="1024" width="9.26953125" style="144"/>
    <col min="1025" max="1025" width="3" style="144" customWidth="1"/>
    <col min="1026" max="1026" width="9.1796875" style="144" customWidth="1"/>
    <col min="1027" max="1027" width="7" style="144" customWidth="1"/>
    <col min="1028" max="1029" width="7.6328125" style="144" customWidth="1"/>
    <col min="1030" max="1030" width="6.1796875" style="144" customWidth="1"/>
    <col min="1031" max="1032" width="7.6328125" style="144" customWidth="1"/>
    <col min="1033" max="1033" width="5.90625" style="144" customWidth="1"/>
    <col min="1034" max="1034" width="6.1796875" style="144" customWidth="1"/>
    <col min="1035" max="1035" width="6.36328125" style="144" customWidth="1"/>
    <col min="1036" max="1038" width="7.6328125" style="144" customWidth="1"/>
    <col min="1039" max="1039" width="7.08984375" style="144" customWidth="1"/>
    <col min="1040" max="1040" width="7.6328125" style="144" customWidth="1"/>
    <col min="1041" max="1041" width="6.54296875" style="144" customWidth="1"/>
    <col min="1042" max="1042" width="7.6328125" style="144" customWidth="1"/>
    <col min="1043" max="1043" width="6.36328125" style="144" customWidth="1"/>
    <col min="1044" max="1044" width="7.6328125" style="144" customWidth="1"/>
    <col min="1045" max="1280" width="9.26953125" style="144"/>
    <col min="1281" max="1281" width="3" style="144" customWidth="1"/>
    <col min="1282" max="1282" width="9.1796875" style="144" customWidth="1"/>
    <col min="1283" max="1283" width="7" style="144" customWidth="1"/>
    <col min="1284" max="1285" width="7.6328125" style="144" customWidth="1"/>
    <col min="1286" max="1286" width="6.1796875" style="144" customWidth="1"/>
    <col min="1287" max="1288" width="7.6328125" style="144" customWidth="1"/>
    <col min="1289" max="1289" width="5.90625" style="144" customWidth="1"/>
    <col min="1290" max="1290" width="6.1796875" style="144" customWidth="1"/>
    <col min="1291" max="1291" width="6.36328125" style="144" customWidth="1"/>
    <col min="1292" max="1294" width="7.6328125" style="144" customWidth="1"/>
    <col min="1295" max="1295" width="7.08984375" style="144" customWidth="1"/>
    <col min="1296" max="1296" width="7.6328125" style="144" customWidth="1"/>
    <col min="1297" max="1297" width="6.54296875" style="144" customWidth="1"/>
    <col min="1298" max="1298" width="7.6328125" style="144" customWidth="1"/>
    <col min="1299" max="1299" width="6.36328125" style="144" customWidth="1"/>
    <col min="1300" max="1300" width="7.6328125" style="144" customWidth="1"/>
    <col min="1301" max="1536" width="9.26953125" style="144"/>
    <col min="1537" max="1537" width="3" style="144" customWidth="1"/>
    <col min="1538" max="1538" width="9.1796875" style="144" customWidth="1"/>
    <col min="1539" max="1539" width="7" style="144" customWidth="1"/>
    <col min="1540" max="1541" width="7.6328125" style="144" customWidth="1"/>
    <col min="1542" max="1542" width="6.1796875" style="144" customWidth="1"/>
    <col min="1543" max="1544" width="7.6328125" style="144" customWidth="1"/>
    <col min="1545" max="1545" width="5.90625" style="144" customWidth="1"/>
    <col min="1546" max="1546" width="6.1796875" style="144" customWidth="1"/>
    <col min="1547" max="1547" width="6.36328125" style="144" customWidth="1"/>
    <col min="1548" max="1550" width="7.6328125" style="144" customWidth="1"/>
    <col min="1551" max="1551" width="7.08984375" style="144" customWidth="1"/>
    <col min="1552" max="1552" width="7.6328125" style="144" customWidth="1"/>
    <col min="1553" max="1553" width="6.54296875" style="144" customWidth="1"/>
    <col min="1554" max="1554" width="7.6328125" style="144" customWidth="1"/>
    <col min="1555" max="1555" width="6.36328125" style="144" customWidth="1"/>
    <col min="1556" max="1556" width="7.6328125" style="144" customWidth="1"/>
    <col min="1557" max="1792" width="9.26953125" style="144"/>
    <col min="1793" max="1793" width="3" style="144" customWidth="1"/>
    <col min="1794" max="1794" width="9.1796875" style="144" customWidth="1"/>
    <col min="1795" max="1795" width="7" style="144" customWidth="1"/>
    <col min="1796" max="1797" width="7.6328125" style="144" customWidth="1"/>
    <col min="1798" max="1798" width="6.1796875" style="144" customWidth="1"/>
    <col min="1799" max="1800" width="7.6328125" style="144" customWidth="1"/>
    <col min="1801" max="1801" width="5.90625" style="144" customWidth="1"/>
    <col min="1802" max="1802" width="6.1796875" style="144" customWidth="1"/>
    <col min="1803" max="1803" width="6.36328125" style="144" customWidth="1"/>
    <col min="1804" max="1806" width="7.6328125" style="144" customWidth="1"/>
    <col min="1807" max="1807" width="7.08984375" style="144" customWidth="1"/>
    <col min="1808" max="1808" width="7.6328125" style="144" customWidth="1"/>
    <col min="1809" max="1809" width="6.54296875" style="144" customWidth="1"/>
    <col min="1810" max="1810" width="7.6328125" style="144" customWidth="1"/>
    <col min="1811" max="1811" width="6.36328125" style="144" customWidth="1"/>
    <col min="1812" max="1812" width="7.6328125" style="144" customWidth="1"/>
    <col min="1813" max="2048" width="9.26953125" style="144"/>
    <col min="2049" max="2049" width="3" style="144" customWidth="1"/>
    <col min="2050" max="2050" width="9.1796875" style="144" customWidth="1"/>
    <col min="2051" max="2051" width="7" style="144" customWidth="1"/>
    <col min="2052" max="2053" width="7.6328125" style="144" customWidth="1"/>
    <col min="2054" max="2054" width="6.1796875" style="144" customWidth="1"/>
    <col min="2055" max="2056" width="7.6328125" style="144" customWidth="1"/>
    <col min="2057" max="2057" width="5.90625" style="144" customWidth="1"/>
    <col min="2058" max="2058" width="6.1796875" style="144" customWidth="1"/>
    <col min="2059" max="2059" width="6.36328125" style="144" customWidth="1"/>
    <col min="2060" max="2062" width="7.6328125" style="144" customWidth="1"/>
    <col min="2063" max="2063" width="7.08984375" style="144" customWidth="1"/>
    <col min="2064" max="2064" width="7.6328125" style="144" customWidth="1"/>
    <col min="2065" max="2065" width="6.54296875" style="144" customWidth="1"/>
    <col min="2066" max="2066" width="7.6328125" style="144" customWidth="1"/>
    <col min="2067" max="2067" width="6.36328125" style="144" customWidth="1"/>
    <col min="2068" max="2068" width="7.6328125" style="144" customWidth="1"/>
    <col min="2069" max="2304" width="9.26953125" style="144"/>
    <col min="2305" max="2305" width="3" style="144" customWidth="1"/>
    <col min="2306" max="2306" width="9.1796875" style="144" customWidth="1"/>
    <col min="2307" max="2307" width="7" style="144" customWidth="1"/>
    <col min="2308" max="2309" width="7.6328125" style="144" customWidth="1"/>
    <col min="2310" max="2310" width="6.1796875" style="144" customWidth="1"/>
    <col min="2311" max="2312" width="7.6328125" style="144" customWidth="1"/>
    <col min="2313" max="2313" width="5.90625" style="144" customWidth="1"/>
    <col min="2314" max="2314" width="6.1796875" style="144" customWidth="1"/>
    <col min="2315" max="2315" width="6.36328125" style="144" customWidth="1"/>
    <col min="2316" max="2318" width="7.6328125" style="144" customWidth="1"/>
    <col min="2319" max="2319" width="7.08984375" style="144" customWidth="1"/>
    <col min="2320" max="2320" width="7.6328125" style="144" customWidth="1"/>
    <col min="2321" max="2321" width="6.54296875" style="144" customWidth="1"/>
    <col min="2322" max="2322" width="7.6328125" style="144" customWidth="1"/>
    <col min="2323" max="2323" width="6.36328125" style="144" customWidth="1"/>
    <col min="2324" max="2324" width="7.6328125" style="144" customWidth="1"/>
    <col min="2325" max="2560" width="9.26953125" style="144"/>
    <col min="2561" max="2561" width="3" style="144" customWidth="1"/>
    <col min="2562" max="2562" width="9.1796875" style="144" customWidth="1"/>
    <col min="2563" max="2563" width="7" style="144" customWidth="1"/>
    <col min="2564" max="2565" width="7.6328125" style="144" customWidth="1"/>
    <col min="2566" max="2566" width="6.1796875" style="144" customWidth="1"/>
    <col min="2567" max="2568" width="7.6328125" style="144" customWidth="1"/>
    <col min="2569" max="2569" width="5.90625" style="144" customWidth="1"/>
    <col min="2570" max="2570" width="6.1796875" style="144" customWidth="1"/>
    <col min="2571" max="2571" width="6.36328125" style="144" customWidth="1"/>
    <col min="2572" max="2574" width="7.6328125" style="144" customWidth="1"/>
    <col min="2575" max="2575" width="7.08984375" style="144" customWidth="1"/>
    <col min="2576" max="2576" width="7.6328125" style="144" customWidth="1"/>
    <col min="2577" max="2577" width="6.54296875" style="144" customWidth="1"/>
    <col min="2578" max="2578" width="7.6328125" style="144" customWidth="1"/>
    <col min="2579" max="2579" width="6.36328125" style="144" customWidth="1"/>
    <col min="2580" max="2580" width="7.6328125" style="144" customWidth="1"/>
    <col min="2581" max="2816" width="9.26953125" style="144"/>
    <col min="2817" max="2817" width="3" style="144" customWidth="1"/>
    <col min="2818" max="2818" width="9.1796875" style="144" customWidth="1"/>
    <col min="2819" max="2819" width="7" style="144" customWidth="1"/>
    <col min="2820" max="2821" width="7.6328125" style="144" customWidth="1"/>
    <col min="2822" max="2822" width="6.1796875" style="144" customWidth="1"/>
    <col min="2823" max="2824" width="7.6328125" style="144" customWidth="1"/>
    <col min="2825" max="2825" width="5.90625" style="144" customWidth="1"/>
    <col min="2826" max="2826" width="6.1796875" style="144" customWidth="1"/>
    <col min="2827" max="2827" width="6.36328125" style="144" customWidth="1"/>
    <col min="2828" max="2830" width="7.6328125" style="144" customWidth="1"/>
    <col min="2831" max="2831" width="7.08984375" style="144" customWidth="1"/>
    <col min="2832" max="2832" width="7.6328125" style="144" customWidth="1"/>
    <col min="2833" max="2833" width="6.54296875" style="144" customWidth="1"/>
    <col min="2834" max="2834" width="7.6328125" style="144" customWidth="1"/>
    <col min="2835" max="2835" width="6.36328125" style="144" customWidth="1"/>
    <col min="2836" max="2836" width="7.6328125" style="144" customWidth="1"/>
    <col min="2837" max="3072" width="9.26953125" style="144"/>
    <col min="3073" max="3073" width="3" style="144" customWidth="1"/>
    <col min="3074" max="3074" width="9.1796875" style="144" customWidth="1"/>
    <col min="3075" max="3075" width="7" style="144" customWidth="1"/>
    <col min="3076" max="3077" width="7.6328125" style="144" customWidth="1"/>
    <col min="3078" max="3078" width="6.1796875" style="144" customWidth="1"/>
    <col min="3079" max="3080" width="7.6328125" style="144" customWidth="1"/>
    <col min="3081" max="3081" width="5.90625" style="144" customWidth="1"/>
    <col min="3082" max="3082" width="6.1796875" style="144" customWidth="1"/>
    <col min="3083" max="3083" width="6.36328125" style="144" customWidth="1"/>
    <col min="3084" max="3086" width="7.6328125" style="144" customWidth="1"/>
    <col min="3087" max="3087" width="7.08984375" style="144" customWidth="1"/>
    <col min="3088" max="3088" width="7.6328125" style="144" customWidth="1"/>
    <col min="3089" max="3089" width="6.54296875" style="144" customWidth="1"/>
    <col min="3090" max="3090" width="7.6328125" style="144" customWidth="1"/>
    <col min="3091" max="3091" width="6.36328125" style="144" customWidth="1"/>
    <col min="3092" max="3092" width="7.6328125" style="144" customWidth="1"/>
    <col min="3093" max="3328" width="9.26953125" style="144"/>
    <col min="3329" max="3329" width="3" style="144" customWidth="1"/>
    <col min="3330" max="3330" width="9.1796875" style="144" customWidth="1"/>
    <col min="3331" max="3331" width="7" style="144" customWidth="1"/>
    <col min="3332" max="3333" width="7.6328125" style="144" customWidth="1"/>
    <col min="3334" max="3334" width="6.1796875" style="144" customWidth="1"/>
    <col min="3335" max="3336" width="7.6328125" style="144" customWidth="1"/>
    <col min="3337" max="3337" width="5.90625" style="144" customWidth="1"/>
    <col min="3338" max="3338" width="6.1796875" style="144" customWidth="1"/>
    <col min="3339" max="3339" width="6.36328125" style="144" customWidth="1"/>
    <col min="3340" max="3342" width="7.6328125" style="144" customWidth="1"/>
    <col min="3343" max="3343" width="7.08984375" style="144" customWidth="1"/>
    <col min="3344" max="3344" width="7.6328125" style="144" customWidth="1"/>
    <col min="3345" max="3345" width="6.54296875" style="144" customWidth="1"/>
    <col min="3346" max="3346" width="7.6328125" style="144" customWidth="1"/>
    <col min="3347" max="3347" width="6.36328125" style="144" customWidth="1"/>
    <col min="3348" max="3348" width="7.6328125" style="144" customWidth="1"/>
    <col min="3349" max="3584" width="9.26953125" style="144"/>
    <col min="3585" max="3585" width="3" style="144" customWidth="1"/>
    <col min="3586" max="3586" width="9.1796875" style="144" customWidth="1"/>
    <col min="3587" max="3587" width="7" style="144" customWidth="1"/>
    <col min="3588" max="3589" width="7.6328125" style="144" customWidth="1"/>
    <col min="3590" max="3590" width="6.1796875" style="144" customWidth="1"/>
    <col min="3591" max="3592" width="7.6328125" style="144" customWidth="1"/>
    <col min="3593" max="3593" width="5.90625" style="144" customWidth="1"/>
    <col min="3594" max="3594" width="6.1796875" style="144" customWidth="1"/>
    <col min="3595" max="3595" width="6.36328125" style="144" customWidth="1"/>
    <col min="3596" max="3598" width="7.6328125" style="144" customWidth="1"/>
    <col min="3599" max="3599" width="7.08984375" style="144" customWidth="1"/>
    <col min="3600" max="3600" width="7.6328125" style="144" customWidth="1"/>
    <col min="3601" max="3601" width="6.54296875" style="144" customWidth="1"/>
    <col min="3602" max="3602" width="7.6328125" style="144" customWidth="1"/>
    <col min="3603" max="3603" width="6.36328125" style="144" customWidth="1"/>
    <col min="3604" max="3604" width="7.6328125" style="144" customWidth="1"/>
    <col min="3605" max="3840" width="9.26953125" style="144"/>
    <col min="3841" max="3841" width="3" style="144" customWidth="1"/>
    <col min="3842" max="3842" width="9.1796875" style="144" customWidth="1"/>
    <col min="3843" max="3843" width="7" style="144" customWidth="1"/>
    <col min="3844" max="3845" width="7.6328125" style="144" customWidth="1"/>
    <col min="3846" max="3846" width="6.1796875" style="144" customWidth="1"/>
    <col min="3847" max="3848" width="7.6328125" style="144" customWidth="1"/>
    <col min="3849" max="3849" width="5.90625" style="144" customWidth="1"/>
    <col min="3850" max="3850" width="6.1796875" style="144" customWidth="1"/>
    <col min="3851" max="3851" width="6.36328125" style="144" customWidth="1"/>
    <col min="3852" max="3854" width="7.6328125" style="144" customWidth="1"/>
    <col min="3855" max="3855" width="7.08984375" style="144" customWidth="1"/>
    <col min="3856" max="3856" width="7.6328125" style="144" customWidth="1"/>
    <col min="3857" max="3857" width="6.54296875" style="144" customWidth="1"/>
    <col min="3858" max="3858" width="7.6328125" style="144" customWidth="1"/>
    <col min="3859" max="3859" width="6.36328125" style="144" customWidth="1"/>
    <col min="3860" max="3860" width="7.6328125" style="144" customWidth="1"/>
    <col min="3861" max="4096" width="9.26953125" style="144"/>
    <col min="4097" max="4097" width="3" style="144" customWidth="1"/>
    <col min="4098" max="4098" width="9.1796875" style="144" customWidth="1"/>
    <col min="4099" max="4099" width="7" style="144" customWidth="1"/>
    <col min="4100" max="4101" width="7.6328125" style="144" customWidth="1"/>
    <col min="4102" max="4102" width="6.1796875" style="144" customWidth="1"/>
    <col min="4103" max="4104" width="7.6328125" style="144" customWidth="1"/>
    <col min="4105" max="4105" width="5.90625" style="144" customWidth="1"/>
    <col min="4106" max="4106" width="6.1796875" style="144" customWidth="1"/>
    <col min="4107" max="4107" width="6.36328125" style="144" customWidth="1"/>
    <col min="4108" max="4110" width="7.6328125" style="144" customWidth="1"/>
    <col min="4111" max="4111" width="7.08984375" style="144" customWidth="1"/>
    <col min="4112" max="4112" width="7.6328125" style="144" customWidth="1"/>
    <col min="4113" max="4113" width="6.54296875" style="144" customWidth="1"/>
    <col min="4114" max="4114" width="7.6328125" style="144" customWidth="1"/>
    <col min="4115" max="4115" width="6.36328125" style="144" customWidth="1"/>
    <col min="4116" max="4116" width="7.6328125" style="144" customWidth="1"/>
    <col min="4117" max="4352" width="9.26953125" style="144"/>
    <col min="4353" max="4353" width="3" style="144" customWidth="1"/>
    <col min="4354" max="4354" width="9.1796875" style="144" customWidth="1"/>
    <col min="4355" max="4355" width="7" style="144" customWidth="1"/>
    <col min="4356" max="4357" width="7.6328125" style="144" customWidth="1"/>
    <col min="4358" max="4358" width="6.1796875" style="144" customWidth="1"/>
    <col min="4359" max="4360" width="7.6328125" style="144" customWidth="1"/>
    <col min="4361" max="4361" width="5.90625" style="144" customWidth="1"/>
    <col min="4362" max="4362" width="6.1796875" style="144" customWidth="1"/>
    <col min="4363" max="4363" width="6.36328125" style="144" customWidth="1"/>
    <col min="4364" max="4366" width="7.6328125" style="144" customWidth="1"/>
    <col min="4367" max="4367" width="7.08984375" style="144" customWidth="1"/>
    <col min="4368" max="4368" width="7.6328125" style="144" customWidth="1"/>
    <col min="4369" max="4369" width="6.54296875" style="144" customWidth="1"/>
    <col min="4370" max="4370" width="7.6328125" style="144" customWidth="1"/>
    <col min="4371" max="4371" width="6.36328125" style="144" customWidth="1"/>
    <col min="4372" max="4372" width="7.6328125" style="144" customWidth="1"/>
    <col min="4373" max="4608" width="9.26953125" style="144"/>
    <col min="4609" max="4609" width="3" style="144" customWidth="1"/>
    <col min="4610" max="4610" width="9.1796875" style="144" customWidth="1"/>
    <col min="4611" max="4611" width="7" style="144" customWidth="1"/>
    <col min="4612" max="4613" width="7.6328125" style="144" customWidth="1"/>
    <col min="4614" max="4614" width="6.1796875" style="144" customWidth="1"/>
    <col min="4615" max="4616" width="7.6328125" style="144" customWidth="1"/>
    <col min="4617" max="4617" width="5.90625" style="144" customWidth="1"/>
    <col min="4618" max="4618" width="6.1796875" style="144" customWidth="1"/>
    <col min="4619" max="4619" width="6.36328125" style="144" customWidth="1"/>
    <col min="4620" max="4622" width="7.6328125" style="144" customWidth="1"/>
    <col min="4623" max="4623" width="7.08984375" style="144" customWidth="1"/>
    <col min="4624" max="4624" width="7.6328125" style="144" customWidth="1"/>
    <col min="4625" max="4625" width="6.54296875" style="144" customWidth="1"/>
    <col min="4626" max="4626" width="7.6328125" style="144" customWidth="1"/>
    <col min="4627" max="4627" width="6.36328125" style="144" customWidth="1"/>
    <col min="4628" max="4628" width="7.6328125" style="144" customWidth="1"/>
    <col min="4629" max="4864" width="9.26953125" style="144"/>
    <col min="4865" max="4865" width="3" style="144" customWidth="1"/>
    <col min="4866" max="4866" width="9.1796875" style="144" customWidth="1"/>
    <col min="4867" max="4867" width="7" style="144" customWidth="1"/>
    <col min="4868" max="4869" width="7.6328125" style="144" customWidth="1"/>
    <col min="4870" max="4870" width="6.1796875" style="144" customWidth="1"/>
    <col min="4871" max="4872" width="7.6328125" style="144" customWidth="1"/>
    <col min="4873" max="4873" width="5.90625" style="144" customWidth="1"/>
    <col min="4874" max="4874" width="6.1796875" style="144" customWidth="1"/>
    <col min="4875" max="4875" width="6.36328125" style="144" customWidth="1"/>
    <col min="4876" max="4878" width="7.6328125" style="144" customWidth="1"/>
    <col min="4879" max="4879" width="7.08984375" style="144" customWidth="1"/>
    <col min="4880" max="4880" width="7.6328125" style="144" customWidth="1"/>
    <col min="4881" max="4881" width="6.54296875" style="144" customWidth="1"/>
    <col min="4882" max="4882" width="7.6328125" style="144" customWidth="1"/>
    <col min="4883" max="4883" width="6.36328125" style="144" customWidth="1"/>
    <col min="4884" max="4884" width="7.6328125" style="144" customWidth="1"/>
    <col min="4885" max="5120" width="9.26953125" style="144"/>
    <col min="5121" max="5121" width="3" style="144" customWidth="1"/>
    <col min="5122" max="5122" width="9.1796875" style="144" customWidth="1"/>
    <col min="5123" max="5123" width="7" style="144" customWidth="1"/>
    <col min="5124" max="5125" width="7.6328125" style="144" customWidth="1"/>
    <col min="5126" max="5126" width="6.1796875" style="144" customWidth="1"/>
    <col min="5127" max="5128" width="7.6328125" style="144" customWidth="1"/>
    <col min="5129" max="5129" width="5.90625" style="144" customWidth="1"/>
    <col min="5130" max="5130" width="6.1796875" style="144" customWidth="1"/>
    <col min="5131" max="5131" width="6.36328125" style="144" customWidth="1"/>
    <col min="5132" max="5134" width="7.6328125" style="144" customWidth="1"/>
    <col min="5135" max="5135" width="7.08984375" style="144" customWidth="1"/>
    <col min="5136" max="5136" width="7.6328125" style="144" customWidth="1"/>
    <col min="5137" max="5137" width="6.54296875" style="144" customWidth="1"/>
    <col min="5138" max="5138" width="7.6328125" style="144" customWidth="1"/>
    <col min="5139" max="5139" width="6.36328125" style="144" customWidth="1"/>
    <col min="5140" max="5140" width="7.6328125" style="144" customWidth="1"/>
    <col min="5141" max="5376" width="9.26953125" style="144"/>
    <col min="5377" max="5377" width="3" style="144" customWidth="1"/>
    <col min="5378" max="5378" width="9.1796875" style="144" customWidth="1"/>
    <col min="5379" max="5379" width="7" style="144" customWidth="1"/>
    <col min="5380" max="5381" width="7.6328125" style="144" customWidth="1"/>
    <col min="5382" max="5382" width="6.1796875" style="144" customWidth="1"/>
    <col min="5383" max="5384" width="7.6328125" style="144" customWidth="1"/>
    <col min="5385" max="5385" width="5.90625" style="144" customWidth="1"/>
    <col min="5386" max="5386" width="6.1796875" style="144" customWidth="1"/>
    <col min="5387" max="5387" width="6.36328125" style="144" customWidth="1"/>
    <col min="5388" max="5390" width="7.6328125" style="144" customWidth="1"/>
    <col min="5391" max="5391" width="7.08984375" style="144" customWidth="1"/>
    <col min="5392" max="5392" width="7.6328125" style="144" customWidth="1"/>
    <col min="5393" max="5393" width="6.54296875" style="144" customWidth="1"/>
    <col min="5394" max="5394" width="7.6328125" style="144" customWidth="1"/>
    <col min="5395" max="5395" width="6.36328125" style="144" customWidth="1"/>
    <col min="5396" max="5396" width="7.6328125" style="144" customWidth="1"/>
    <col min="5397" max="5632" width="9.26953125" style="144"/>
    <col min="5633" max="5633" width="3" style="144" customWidth="1"/>
    <col min="5634" max="5634" width="9.1796875" style="144" customWidth="1"/>
    <col min="5635" max="5635" width="7" style="144" customWidth="1"/>
    <col min="5636" max="5637" width="7.6328125" style="144" customWidth="1"/>
    <col min="5638" max="5638" width="6.1796875" style="144" customWidth="1"/>
    <col min="5639" max="5640" width="7.6328125" style="144" customWidth="1"/>
    <col min="5641" max="5641" width="5.90625" style="144" customWidth="1"/>
    <col min="5642" max="5642" width="6.1796875" style="144" customWidth="1"/>
    <col min="5643" max="5643" width="6.36328125" style="144" customWidth="1"/>
    <col min="5644" max="5646" width="7.6328125" style="144" customWidth="1"/>
    <col min="5647" max="5647" width="7.08984375" style="144" customWidth="1"/>
    <col min="5648" max="5648" width="7.6328125" style="144" customWidth="1"/>
    <col min="5649" max="5649" width="6.54296875" style="144" customWidth="1"/>
    <col min="5650" max="5650" width="7.6328125" style="144" customWidth="1"/>
    <col min="5651" max="5651" width="6.36328125" style="144" customWidth="1"/>
    <col min="5652" max="5652" width="7.6328125" style="144" customWidth="1"/>
    <col min="5653" max="5888" width="9.26953125" style="144"/>
    <col min="5889" max="5889" width="3" style="144" customWidth="1"/>
    <col min="5890" max="5890" width="9.1796875" style="144" customWidth="1"/>
    <col min="5891" max="5891" width="7" style="144" customWidth="1"/>
    <col min="5892" max="5893" width="7.6328125" style="144" customWidth="1"/>
    <col min="5894" max="5894" width="6.1796875" style="144" customWidth="1"/>
    <col min="5895" max="5896" width="7.6328125" style="144" customWidth="1"/>
    <col min="5897" max="5897" width="5.90625" style="144" customWidth="1"/>
    <col min="5898" max="5898" width="6.1796875" style="144" customWidth="1"/>
    <col min="5899" max="5899" width="6.36328125" style="144" customWidth="1"/>
    <col min="5900" max="5902" width="7.6328125" style="144" customWidth="1"/>
    <col min="5903" max="5903" width="7.08984375" style="144" customWidth="1"/>
    <col min="5904" max="5904" width="7.6328125" style="144" customWidth="1"/>
    <col min="5905" max="5905" width="6.54296875" style="144" customWidth="1"/>
    <col min="5906" max="5906" width="7.6328125" style="144" customWidth="1"/>
    <col min="5907" max="5907" width="6.36328125" style="144" customWidth="1"/>
    <col min="5908" max="5908" width="7.6328125" style="144" customWidth="1"/>
    <col min="5909" max="6144" width="9.26953125" style="144"/>
    <col min="6145" max="6145" width="3" style="144" customWidth="1"/>
    <col min="6146" max="6146" width="9.1796875" style="144" customWidth="1"/>
    <col min="6147" max="6147" width="7" style="144" customWidth="1"/>
    <col min="6148" max="6149" width="7.6328125" style="144" customWidth="1"/>
    <col min="6150" max="6150" width="6.1796875" style="144" customWidth="1"/>
    <col min="6151" max="6152" width="7.6328125" style="144" customWidth="1"/>
    <col min="6153" max="6153" width="5.90625" style="144" customWidth="1"/>
    <col min="6154" max="6154" width="6.1796875" style="144" customWidth="1"/>
    <col min="6155" max="6155" width="6.36328125" style="144" customWidth="1"/>
    <col min="6156" max="6158" width="7.6328125" style="144" customWidth="1"/>
    <col min="6159" max="6159" width="7.08984375" style="144" customWidth="1"/>
    <col min="6160" max="6160" width="7.6328125" style="144" customWidth="1"/>
    <col min="6161" max="6161" width="6.54296875" style="144" customWidth="1"/>
    <col min="6162" max="6162" width="7.6328125" style="144" customWidth="1"/>
    <col min="6163" max="6163" width="6.36328125" style="144" customWidth="1"/>
    <col min="6164" max="6164" width="7.6328125" style="144" customWidth="1"/>
    <col min="6165" max="6400" width="9.26953125" style="144"/>
    <col min="6401" max="6401" width="3" style="144" customWidth="1"/>
    <col min="6402" max="6402" width="9.1796875" style="144" customWidth="1"/>
    <col min="6403" max="6403" width="7" style="144" customWidth="1"/>
    <col min="6404" max="6405" width="7.6328125" style="144" customWidth="1"/>
    <col min="6406" max="6406" width="6.1796875" style="144" customWidth="1"/>
    <col min="6407" max="6408" width="7.6328125" style="144" customWidth="1"/>
    <col min="6409" max="6409" width="5.90625" style="144" customWidth="1"/>
    <col min="6410" max="6410" width="6.1796875" style="144" customWidth="1"/>
    <col min="6411" max="6411" width="6.36328125" style="144" customWidth="1"/>
    <col min="6412" max="6414" width="7.6328125" style="144" customWidth="1"/>
    <col min="6415" max="6415" width="7.08984375" style="144" customWidth="1"/>
    <col min="6416" max="6416" width="7.6328125" style="144" customWidth="1"/>
    <col min="6417" max="6417" width="6.54296875" style="144" customWidth="1"/>
    <col min="6418" max="6418" width="7.6328125" style="144" customWidth="1"/>
    <col min="6419" max="6419" width="6.36328125" style="144" customWidth="1"/>
    <col min="6420" max="6420" width="7.6328125" style="144" customWidth="1"/>
    <col min="6421" max="6656" width="9.26953125" style="144"/>
    <col min="6657" max="6657" width="3" style="144" customWidth="1"/>
    <col min="6658" max="6658" width="9.1796875" style="144" customWidth="1"/>
    <col min="6659" max="6659" width="7" style="144" customWidth="1"/>
    <col min="6660" max="6661" width="7.6328125" style="144" customWidth="1"/>
    <col min="6662" max="6662" width="6.1796875" style="144" customWidth="1"/>
    <col min="6663" max="6664" width="7.6328125" style="144" customWidth="1"/>
    <col min="6665" max="6665" width="5.90625" style="144" customWidth="1"/>
    <col min="6666" max="6666" width="6.1796875" style="144" customWidth="1"/>
    <col min="6667" max="6667" width="6.36328125" style="144" customWidth="1"/>
    <col min="6668" max="6670" width="7.6328125" style="144" customWidth="1"/>
    <col min="6671" max="6671" width="7.08984375" style="144" customWidth="1"/>
    <col min="6672" max="6672" width="7.6328125" style="144" customWidth="1"/>
    <col min="6673" max="6673" width="6.54296875" style="144" customWidth="1"/>
    <col min="6674" max="6674" width="7.6328125" style="144" customWidth="1"/>
    <col min="6675" max="6675" width="6.36328125" style="144" customWidth="1"/>
    <col min="6676" max="6676" width="7.6328125" style="144" customWidth="1"/>
    <col min="6677" max="6912" width="9.26953125" style="144"/>
    <col min="6913" max="6913" width="3" style="144" customWidth="1"/>
    <col min="6914" max="6914" width="9.1796875" style="144" customWidth="1"/>
    <col min="6915" max="6915" width="7" style="144" customWidth="1"/>
    <col min="6916" max="6917" width="7.6328125" style="144" customWidth="1"/>
    <col min="6918" max="6918" width="6.1796875" style="144" customWidth="1"/>
    <col min="6919" max="6920" width="7.6328125" style="144" customWidth="1"/>
    <col min="6921" max="6921" width="5.90625" style="144" customWidth="1"/>
    <col min="6922" max="6922" width="6.1796875" style="144" customWidth="1"/>
    <col min="6923" max="6923" width="6.36328125" style="144" customWidth="1"/>
    <col min="6924" max="6926" width="7.6328125" style="144" customWidth="1"/>
    <col min="6927" max="6927" width="7.08984375" style="144" customWidth="1"/>
    <col min="6928" max="6928" width="7.6328125" style="144" customWidth="1"/>
    <col min="6929" max="6929" width="6.54296875" style="144" customWidth="1"/>
    <col min="6930" max="6930" width="7.6328125" style="144" customWidth="1"/>
    <col min="6931" max="6931" width="6.36328125" style="144" customWidth="1"/>
    <col min="6932" max="6932" width="7.6328125" style="144" customWidth="1"/>
    <col min="6933" max="7168" width="9.26953125" style="144"/>
    <col min="7169" max="7169" width="3" style="144" customWidth="1"/>
    <col min="7170" max="7170" width="9.1796875" style="144" customWidth="1"/>
    <col min="7171" max="7171" width="7" style="144" customWidth="1"/>
    <col min="7172" max="7173" width="7.6328125" style="144" customWidth="1"/>
    <col min="7174" max="7174" width="6.1796875" style="144" customWidth="1"/>
    <col min="7175" max="7176" width="7.6328125" style="144" customWidth="1"/>
    <col min="7177" max="7177" width="5.90625" style="144" customWidth="1"/>
    <col min="7178" max="7178" width="6.1796875" style="144" customWidth="1"/>
    <col min="7179" max="7179" width="6.36328125" style="144" customWidth="1"/>
    <col min="7180" max="7182" width="7.6328125" style="144" customWidth="1"/>
    <col min="7183" max="7183" width="7.08984375" style="144" customWidth="1"/>
    <col min="7184" max="7184" width="7.6328125" style="144" customWidth="1"/>
    <col min="7185" max="7185" width="6.54296875" style="144" customWidth="1"/>
    <col min="7186" max="7186" width="7.6328125" style="144" customWidth="1"/>
    <col min="7187" max="7187" width="6.36328125" style="144" customWidth="1"/>
    <col min="7188" max="7188" width="7.6328125" style="144" customWidth="1"/>
    <col min="7189" max="7424" width="9.26953125" style="144"/>
    <col min="7425" max="7425" width="3" style="144" customWidth="1"/>
    <col min="7426" max="7426" width="9.1796875" style="144" customWidth="1"/>
    <col min="7427" max="7427" width="7" style="144" customWidth="1"/>
    <col min="7428" max="7429" width="7.6328125" style="144" customWidth="1"/>
    <col min="7430" max="7430" width="6.1796875" style="144" customWidth="1"/>
    <col min="7431" max="7432" width="7.6328125" style="144" customWidth="1"/>
    <col min="7433" max="7433" width="5.90625" style="144" customWidth="1"/>
    <col min="7434" max="7434" width="6.1796875" style="144" customWidth="1"/>
    <col min="7435" max="7435" width="6.36328125" style="144" customWidth="1"/>
    <col min="7436" max="7438" width="7.6328125" style="144" customWidth="1"/>
    <col min="7439" max="7439" width="7.08984375" style="144" customWidth="1"/>
    <col min="7440" max="7440" width="7.6328125" style="144" customWidth="1"/>
    <col min="7441" max="7441" width="6.54296875" style="144" customWidth="1"/>
    <col min="7442" max="7442" width="7.6328125" style="144" customWidth="1"/>
    <col min="7443" max="7443" width="6.36328125" style="144" customWidth="1"/>
    <col min="7444" max="7444" width="7.6328125" style="144" customWidth="1"/>
    <col min="7445" max="7680" width="9.26953125" style="144"/>
    <col min="7681" max="7681" width="3" style="144" customWidth="1"/>
    <col min="7682" max="7682" width="9.1796875" style="144" customWidth="1"/>
    <col min="7683" max="7683" width="7" style="144" customWidth="1"/>
    <col min="7684" max="7685" width="7.6328125" style="144" customWidth="1"/>
    <col min="7686" max="7686" width="6.1796875" style="144" customWidth="1"/>
    <col min="7687" max="7688" width="7.6328125" style="144" customWidth="1"/>
    <col min="7689" max="7689" width="5.90625" style="144" customWidth="1"/>
    <col min="7690" max="7690" width="6.1796875" style="144" customWidth="1"/>
    <col min="7691" max="7691" width="6.36328125" style="144" customWidth="1"/>
    <col min="7692" max="7694" width="7.6328125" style="144" customWidth="1"/>
    <col min="7695" max="7695" width="7.08984375" style="144" customWidth="1"/>
    <col min="7696" max="7696" width="7.6328125" style="144" customWidth="1"/>
    <col min="7697" max="7697" width="6.54296875" style="144" customWidth="1"/>
    <col min="7698" max="7698" width="7.6328125" style="144" customWidth="1"/>
    <col min="7699" max="7699" width="6.36328125" style="144" customWidth="1"/>
    <col min="7700" max="7700" width="7.6328125" style="144" customWidth="1"/>
    <col min="7701" max="7936" width="9.26953125" style="144"/>
    <col min="7937" max="7937" width="3" style="144" customWidth="1"/>
    <col min="7938" max="7938" width="9.1796875" style="144" customWidth="1"/>
    <col min="7939" max="7939" width="7" style="144" customWidth="1"/>
    <col min="7940" max="7941" width="7.6328125" style="144" customWidth="1"/>
    <col min="7942" max="7942" width="6.1796875" style="144" customWidth="1"/>
    <col min="7943" max="7944" width="7.6328125" style="144" customWidth="1"/>
    <col min="7945" max="7945" width="5.90625" style="144" customWidth="1"/>
    <col min="7946" max="7946" width="6.1796875" style="144" customWidth="1"/>
    <col min="7947" max="7947" width="6.36328125" style="144" customWidth="1"/>
    <col min="7948" max="7950" width="7.6328125" style="144" customWidth="1"/>
    <col min="7951" max="7951" width="7.08984375" style="144" customWidth="1"/>
    <col min="7952" max="7952" width="7.6328125" style="144" customWidth="1"/>
    <col min="7953" max="7953" width="6.54296875" style="144" customWidth="1"/>
    <col min="7954" max="7954" width="7.6328125" style="144" customWidth="1"/>
    <col min="7955" max="7955" width="6.36328125" style="144" customWidth="1"/>
    <col min="7956" max="7956" width="7.6328125" style="144" customWidth="1"/>
    <col min="7957" max="8192" width="9.26953125" style="144"/>
    <col min="8193" max="8193" width="3" style="144" customWidth="1"/>
    <col min="8194" max="8194" width="9.1796875" style="144" customWidth="1"/>
    <col min="8195" max="8195" width="7" style="144" customWidth="1"/>
    <col min="8196" max="8197" width="7.6328125" style="144" customWidth="1"/>
    <col min="8198" max="8198" width="6.1796875" style="144" customWidth="1"/>
    <col min="8199" max="8200" width="7.6328125" style="144" customWidth="1"/>
    <col min="8201" max="8201" width="5.90625" style="144" customWidth="1"/>
    <col min="8202" max="8202" width="6.1796875" style="144" customWidth="1"/>
    <col min="8203" max="8203" width="6.36328125" style="144" customWidth="1"/>
    <col min="8204" max="8206" width="7.6328125" style="144" customWidth="1"/>
    <col min="8207" max="8207" width="7.08984375" style="144" customWidth="1"/>
    <col min="8208" max="8208" width="7.6328125" style="144" customWidth="1"/>
    <col min="8209" max="8209" width="6.54296875" style="144" customWidth="1"/>
    <col min="8210" max="8210" width="7.6328125" style="144" customWidth="1"/>
    <col min="8211" max="8211" width="6.36328125" style="144" customWidth="1"/>
    <col min="8212" max="8212" width="7.6328125" style="144" customWidth="1"/>
    <col min="8213" max="8448" width="9.26953125" style="144"/>
    <col min="8449" max="8449" width="3" style="144" customWidth="1"/>
    <col min="8450" max="8450" width="9.1796875" style="144" customWidth="1"/>
    <col min="8451" max="8451" width="7" style="144" customWidth="1"/>
    <col min="8452" max="8453" width="7.6328125" style="144" customWidth="1"/>
    <col min="8454" max="8454" width="6.1796875" style="144" customWidth="1"/>
    <col min="8455" max="8456" width="7.6328125" style="144" customWidth="1"/>
    <col min="8457" max="8457" width="5.90625" style="144" customWidth="1"/>
    <col min="8458" max="8458" width="6.1796875" style="144" customWidth="1"/>
    <col min="8459" max="8459" width="6.36328125" style="144" customWidth="1"/>
    <col min="8460" max="8462" width="7.6328125" style="144" customWidth="1"/>
    <col min="8463" max="8463" width="7.08984375" style="144" customWidth="1"/>
    <col min="8464" max="8464" width="7.6328125" style="144" customWidth="1"/>
    <col min="8465" max="8465" width="6.54296875" style="144" customWidth="1"/>
    <col min="8466" max="8466" width="7.6328125" style="144" customWidth="1"/>
    <col min="8467" max="8467" width="6.36328125" style="144" customWidth="1"/>
    <col min="8468" max="8468" width="7.6328125" style="144" customWidth="1"/>
    <col min="8469" max="8704" width="9.26953125" style="144"/>
    <col min="8705" max="8705" width="3" style="144" customWidth="1"/>
    <col min="8706" max="8706" width="9.1796875" style="144" customWidth="1"/>
    <col min="8707" max="8707" width="7" style="144" customWidth="1"/>
    <col min="8708" max="8709" width="7.6328125" style="144" customWidth="1"/>
    <col min="8710" max="8710" width="6.1796875" style="144" customWidth="1"/>
    <col min="8711" max="8712" width="7.6328125" style="144" customWidth="1"/>
    <col min="8713" max="8713" width="5.90625" style="144" customWidth="1"/>
    <col min="8714" max="8714" width="6.1796875" style="144" customWidth="1"/>
    <col min="8715" max="8715" width="6.36328125" style="144" customWidth="1"/>
    <col min="8716" max="8718" width="7.6328125" style="144" customWidth="1"/>
    <col min="8719" max="8719" width="7.08984375" style="144" customWidth="1"/>
    <col min="8720" max="8720" width="7.6328125" style="144" customWidth="1"/>
    <col min="8721" max="8721" width="6.54296875" style="144" customWidth="1"/>
    <col min="8722" max="8722" width="7.6328125" style="144" customWidth="1"/>
    <col min="8723" max="8723" width="6.36328125" style="144" customWidth="1"/>
    <col min="8724" max="8724" width="7.6328125" style="144" customWidth="1"/>
    <col min="8725" max="8960" width="9.26953125" style="144"/>
    <col min="8961" max="8961" width="3" style="144" customWidth="1"/>
    <col min="8962" max="8962" width="9.1796875" style="144" customWidth="1"/>
    <col min="8963" max="8963" width="7" style="144" customWidth="1"/>
    <col min="8964" max="8965" width="7.6328125" style="144" customWidth="1"/>
    <col min="8966" max="8966" width="6.1796875" style="144" customWidth="1"/>
    <col min="8967" max="8968" width="7.6328125" style="144" customWidth="1"/>
    <col min="8969" max="8969" width="5.90625" style="144" customWidth="1"/>
    <col min="8970" max="8970" width="6.1796875" style="144" customWidth="1"/>
    <col min="8971" max="8971" width="6.36328125" style="144" customWidth="1"/>
    <col min="8972" max="8974" width="7.6328125" style="144" customWidth="1"/>
    <col min="8975" max="8975" width="7.08984375" style="144" customWidth="1"/>
    <col min="8976" max="8976" width="7.6328125" style="144" customWidth="1"/>
    <col min="8977" max="8977" width="6.54296875" style="144" customWidth="1"/>
    <col min="8978" max="8978" width="7.6328125" style="144" customWidth="1"/>
    <col min="8979" max="8979" width="6.36328125" style="144" customWidth="1"/>
    <col min="8980" max="8980" width="7.6328125" style="144" customWidth="1"/>
    <col min="8981" max="9216" width="9.26953125" style="144"/>
    <col min="9217" max="9217" width="3" style="144" customWidth="1"/>
    <col min="9218" max="9218" width="9.1796875" style="144" customWidth="1"/>
    <col min="9219" max="9219" width="7" style="144" customWidth="1"/>
    <col min="9220" max="9221" width="7.6328125" style="144" customWidth="1"/>
    <col min="9222" max="9222" width="6.1796875" style="144" customWidth="1"/>
    <col min="9223" max="9224" width="7.6328125" style="144" customWidth="1"/>
    <col min="9225" max="9225" width="5.90625" style="144" customWidth="1"/>
    <col min="9226" max="9226" width="6.1796875" style="144" customWidth="1"/>
    <col min="9227" max="9227" width="6.36328125" style="144" customWidth="1"/>
    <col min="9228" max="9230" width="7.6328125" style="144" customWidth="1"/>
    <col min="9231" max="9231" width="7.08984375" style="144" customWidth="1"/>
    <col min="9232" max="9232" width="7.6328125" style="144" customWidth="1"/>
    <col min="9233" max="9233" width="6.54296875" style="144" customWidth="1"/>
    <col min="9234" max="9234" width="7.6328125" style="144" customWidth="1"/>
    <col min="9235" max="9235" width="6.36328125" style="144" customWidth="1"/>
    <col min="9236" max="9236" width="7.6328125" style="144" customWidth="1"/>
    <col min="9237" max="9472" width="9.26953125" style="144"/>
    <col min="9473" max="9473" width="3" style="144" customWidth="1"/>
    <col min="9474" max="9474" width="9.1796875" style="144" customWidth="1"/>
    <col min="9475" max="9475" width="7" style="144" customWidth="1"/>
    <col min="9476" max="9477" width="7.6328125" style="144" customWidth="1"/>
    <col min="9478" max="9478" width="6.1796875" style="144" customWidth="1"/>
    <col min="9479" max="9480" width="7.6328125" style="144" customWidth="1"/>
    <col min="9481" max="9481" width="5.90625" style="144" customWidth="1"/>
    <col min="9482" max="9482" width="6.1796875" style="144" customWidth="1"/>
    <col min="9483" max="9483" width="6.36328125" style="144" customWidth="1"/>
    <col min="9484" max="9486" width="7.6328125" style="144" customWidth="1"/>
    <col min="9487" max="9487" width="7.08984375" style="144" customWidth="1"/>
    <col min="9488" max="9488" width="7.6328125" style="144" customWidth="1"/>
    <col min="9489" max="9489" width="6.54296875" style="144" customWidth="1"/>
    <col min="9490" max="9490" width="7.6328125" style="144" customWidth="1"/>
    <col min="9491" max="9491" width="6.36328125" style="144" customWidth="1"/>
    <col min="9492" max="9492" width="7.6328125" style="144" customWidth="1"/>
    <col min="9493" max="9728" width="9.26953125" style="144"/>
    <col min="9729" max="9729" width="3" style="144" customWidth="1"/>
    <col min="9730" max="9730" width="9.1796875" style="144" customWidth="1"/>
    <col min="9731" max="9731" width="7" style="144" customWidth="1"/>
    <col min="9732" max="9733" width="7.6328125" style="144" customWidth="1"/>
    <col min="9734" max="9734" width="6.1796875" style="144" customWidth="1"/>
    <col min="9735" max="9736" width="7.6328125" style="144" customWidth="1"/>
    <col min="9737" max="9737" width="5.90625" style="144" customWidth="1"/>
    <col min="9738" max="9738" width="6.1796875" style="144" customWidth="1"/>
    <col min="9739" max="9739" width="6.36328125" style="144" customWidth="1"/>
    <col min="9740" max="9742" width="7.6328125" style="144" customWidth="1"/>
    <col min="9743" max="9743" width="7.08984375" style="144" customWidth="1"/>
    <col min="9744" max="9744" width="7.6328125" style="144" customWidth="1"/>
    <col min="9745" max="9745" width="6.54296875" style="144" customWidth="1"/>
    <col min="9746" max="9746" width="7.6328125" style="144" customWidth="1"/>
    <col min="9747" max="9747" width="6.36328125" style="144" customWidth="1"/>
    <col min="9748" max="9748" width="7.6328125" style="144" customWidth="1"/>
    <col min="9749" max="9984" width="9.26953125" style="144"/>
    <col min="9985" max="9985" width="3" style="144" customWidth="1"/>
    <col min="9986" max="9986" width="9.1796875" style="144" customWidth="1"/>
    <col min="9987" max="9987" width="7" style="144" customWidth="1"/>
    <col min="9988" max="9989" width="7.6328125" style="144" customWidth="1"/>
    <col min="9990" max="9990" width="6.1796875" style="144" customWidth="1"/>
    <col min="9991" max="9992" width="7.6328125" style="144" customWidth="1"/>
    <col min="9993" max="9993" width="5.90625" style="144" customWidth="1"/>
    <col min="9994" max="9994" width="6.1796875" style="144" customWidth="1"/>
    <col min="9995" max="9995" width="6.36328125" style="144" customWidth="1"/>
    <col min="9996" max="9998" width="7.6328125" style="144" customWidth="1"/>
    <col min="9999" max="9999" width="7.08984375" style="144" customWidth="1"/>
    <col min="10000" max="10000" width="7.6328125" style="144" customWidth="1"/>
    <col min="10001" max="10001" width="6.54296875" style="144" customWidth="1"/>
    <col min="10002" max="10002" width="7.6328125" style="144" customWidth="1"/>
    <col min="10003" max="10003" width="6.36328125" style="144" customWidth="1"/>
    <col min="10004" max="10004" width="7.6328125" style="144" customWidth="1"/>
    <col min="10005" max="10240" width="9.26953125" style="144"/>
    <col min="10241" max="10241" width="3" style="144" customWidth="1"/>
    <col min="10242" max="10242" width="9.1796875" style="144" customWidth="1"/>
    <col min="10243" max="10243" width="7" style="144" customWidth="1"/>
    <col min="10244" max="10245" width="7.6328125" style="144" customWidth="1"/>
    <col min="10246" max="10246" width="6.1796875" style="144" customWidth="1"/>
    <col min="10247" max="10248" width="7.6328125" style="144" customWidth="1"/>
    <col min="10249" max="10249" width="5.90625" style="144" customWidth="1"/>
    <col min="10250" max="10250" width="6.1796875" style="144" customWidth="1"/>
    <col min="10251" max="10251" width="6.36328125" style="144" customWidth="1"/>
    <col min="10252" max="10254" width="7.6328125" style="144" customWidth="1"/>
    <col min="10255" max="10255" width="7.08984375" style="144" customWidth="1"/>
    <col min="10256" max="10256" width="7.6328125" style="144" customWidth="1"/>
    <col min="10257" max="10257" width="6.54296875" style="144" customWidth="1"/>
    <col min="10258" max="10258" width="7.6328125" style="144" customWidth="1"/>
    <col min="10259" max="10259" width="6.36328125" style="144" customWidth="1"/>
    <col min="10260" max="10260" width="7.6328125" style="144" customWidth="1"/>
    <col min="10261" max="10496" width="9.26953125" style="144"/>
    <col min="10497" max="10497" width="3" style="144" customWidth="1"/>
    <col min="10498" max="10498" width="9.1796875" style="144" customWidth="1"/>
    <col min="10499" max="10499" width="7" style="144" customWidth="1"/>
    <col min="10500" max="10501" width="7.6328125" style="144" customWidth="1"/>
    <col min="10502" max="10502" width="6.1796875" style="144" customWidth="1"/>
    <col min="10503" max="10504" width="7.6328125" style="144" customWidth="1"/>
    <col min="10505" max="10505" width="5.90625" style="144" customWidth="1"/>
    <col min="10506" max="10506" width="6.1796875" style="144" customWidth="1"/>
    <col min="10507" max="10507" width="6.36328125" style="144" customWidth="1"/>
    <col min="10508" max="10510" width="7.6328125" style="144" customWidth="1"/>
    <col min="10511" max="10511" width="7.08984375" style="144" customWidth="1"/>
    <col min="10512" max="10512" width="7.6328125" style="144" customWidth="1"/>
    <col min="10513" max="10513" width="6.54296875" style="144" customWidth="1"/>
    <col min="10514" max="10514" width="7.6328125" style="144" customWidth="1"/>
    <col min="10515" max="10515" width="6.36328125" style="144" customWidth="1"/>
    <col min="10516" max="10516" width="7.6328125" style="144" customWidth="1"/>
    <col min="10517" max="10752" width="9.26953125" style="144"/>
    <col min="10753" max="10753" width="3" style="144" customWidth="1"/>
    <col min="10754" max="10754" width="9.1796875" style="144" customWidth="1"/>
    <col min="10755" max="10755" width="7" style="144" customWidth="1"/>
    <col min="10756" max="10757" width="7.6328125" style="144" customWidth="1"/>
    <col min="10758" max="10758" width="6.1796875" style="144" customWidth="1"/>
    <col min="10759" max="10760" width="7.6328125" style="144" customWidth="1"/>
    <col min="10761" max="10761" width="5.90625" style="144" customWidth="1"/>
    <col min="10762" max="10762" width="6.1796875" style="144" customWidth="1"/>
    <col min="10763" max="10763" width="6.36328125" style="144" customWidth="1"/>
    <col min="10764" max="10766" width="7.6328125" style="144" customWidth="1"/>
    <col min="10767" max="10767" width="7.08984375" style="144" customWidth="1"/>
    <col min="10768" max="10768" width="7.6328125" style="144" customWidth="1"/>
    <col min="10769" max="10769" width="6.54296875" style="144" customWidth="1"/>
    <col min="10770" max="10770" width="7.6328125" style="144" customWidth="1"/>
    <col min="10771" max="10771" width="6.36328125" style="144" customWidth="1"/>
    <col min="10772" max="10772" width="7.6328125" style="144" customWidth="1"/>
    <col min="10773" max="11008" width="9.26953125" style="144"/>
    <col min="11009" max="11009" width="3" style="144" customWidth="1"/>
    <col min="11010" max="11010" width="9.1796875" style="144" customWidth="1"/>
    <col min="11011" max="11011" width="7" style="144" customWidth="1"/>
    <col min="11012" max="11013" width="7.6328125" style="144" customWidth="1"/>
    <col min="11014" max="11014" width="6.1796875" style="144" customWidth="1"/>
    <col min="11015" max="11016" width="7.6328125" style="144" customWidth="1"/>
    <col min="11017" max="11017" width="5.90625" style="144" customWidth="1"/>
    <col min="11018" max="11018" width="6.1796875" style="144" customWidth="1"/>
    <col min="11019" max="11019" width="6.36328125" style="144" customWidth="1"/>
    <col min="11020" max="11022" width="7.6328125" style="144" customWidth="1"/>
    <col min="11023" max="11023" width="7.08984375" style="144" customWidth="1"/>
    <col min="11024" max="11024" width="7.6328125" style="144" customWidth="1"/>
    <col min="11025" max="11025" width="6.54296875" style="144" customWidth="1"/>
    <col min="11026" max="11026" width="7.6328125" style="144" customWidth="1"/>
    <col min="11027" max="11027" width="6.36328125" style="144" customWidth="1"/>
    <col min="11028" max="11028" width="7.6328125" style="144" customWidth="1"/>
    <col min="11029" max="11264" width="9.26953125" style="144"/>
    <col min="11265" max="11265" width="3" style="144" customWidth="1"/>
    <col min="11266" max="11266" width="9.1796875" style="144" customWidth="1"/>
    <col min="11267" max="11267" width="7" style="144" customWidth="1"/>
    <col min="11268" max="11269" width="7.6328125" style="144" customWidth="1"/>
    <col min="11270" max="11270" width="6.1796875" style="144" customWidth="1"/>
    <col min="11271" max="11272" width="7.6328125" style="144" customWidth="1"/>
    <col min="11273" max="11273" width="5.90625" style="144" customWidth="1"/>
    <col min="11274" max="11274" width="6.1796875" style="144" customWidth="1"/>
    <col min="11275" max="11275" width="6.36328125" style="144" customWidth="1"/>
    <col min="11276" max="11278" width="7.6328125" style="144" customWidth="1"/>
    <col min="11279" max="11279" width="7.08984375" style="144" customWidth="1"/>
    <col min="11280" max="11280" width="7.6328125" style="144" customWidth="1"/>
    <col min="11281" max="11281" width="6.54296875" style="144" customWidth="1"/>
    <col min="11282" max="11282" width="7.6328125" style="144" customWidth="1"/>
    <col min="11283" max="11283" width="6.36328125" style="144" customWidth="1"/>
    <col min="11284" max="11284" width="7.6328125" style="144" customWidth="1"/>
    <col min="11285" max="11520" width="9.26953125" style="144"/>
    <col min="11521" max="11521" width="3" style="144" customWidth="1"/>
    <col min="11522" max="11522" width="9.1796875" style="144" customWidth="1"/>
    <col min="11523" max="11523" width="7" style="144" customWidth="1"/>
    <col min="11524" max="11525" width="7.6328125" style="144" customWidth="1"/>
    <col min="11526" max="11526" width="6.1796875" style="144" customWidth="1"/>
    <col min="11527" max="11528" width="7.6328125" style="144" customWidth="1"/>
    <col min="11529" max="11529" width="5.90625" style="144" customWidth="1"/>
    <col min="11530" max="11530" width="6.1796875" style="144" customWidth="1"/>
    <col min="11531" max="11531" width="6.36328125" style="144" customWidth="1"/>
    <col min="11532" max="11534" width="7.6328125" style="144" customWidth="1"/>
    <col min="11535" max="11535" width="7.08984375" style="144" customWidth="1"/>
    <col min="11536" max="11536" width="7.6328125" style="144" customWidth="1"/>
    <col min="11537" max="11537" width="6.54296875" style="144" customWidth="1"/>
    <col min="11538" max="11538" width="7.6328125" style="144" customWidth="1"/>
    <col min="11539" max="11539" width="6.36328125" style="144" customWidth="1"/>
    <col min="11540" max="11540" width="7.6328125" style="144" customWidth="1"/>
    <col min="11541" max="11776" width="9.26953125" style="144"/>
    <col min="11777" max="11777" width="3" style="144" customWidth="1"/>
    <col min="11778" max="11778" width="9.1796875" style="144" customWidth="1"/>
    <col min="11779" max="11779" width="7" style="144" customWidth="1"/>
    <col min="11780" max="11781" width="7.6328125" style="144" customWidth="1"/>
    <col min="11782" max="11782" width="6.1796875" style="144" customWidth="1"/>
    <col min="11783" max="11784" width="7.6328125" style="144" customWidth="1"/>
    <col min="11785" max="11785" width="5.90625" style="144" customWidth="1"/>
    <col min="11786" max="11786" width="6.1796875" style="144" customWidth="1"/>
    <col min="11787" max="11787" width="6.36328125" style="144" customWidth="1"/>
    <col min="11788" max="11790" width="7.6328125" style="144" customWidth="1"/>
    <col min="11791" max="11791" width="7.08984375" style="144" customWidth="1"/>
    <col min="11792" max="11792" width="7.6328125" style="144" customWidth="1"/>
    <col min="11793" max="11793" width="6.54296875" style="144" customWidth="1"/>
    <col min="11794" max="11794" width="7.6328125" style="144" customWidth="1"/>
    <col min="11795" max="11795" width="6.36328125" style="144" customWidth="1"/>
    <col min="11796" max="11796" width="7.6328125" style="144" customWidth="1"/>
    <col min="11797" max="12032" width="9.26953125" style="144"/>
    <col min="12033" max="12033" width="3" style="144" customWidth="1"/>
    <col min="12034" max="12034" width="9.1796875" style="144" customWidth="1"/>
    <col min="12035" max="12035" width="7" style="144" customWidth="1"/>
    <col min="12036" max="12037" width="7.6328125" style="144" customWidth="1"/>
    <col min="12038" max="12038" width="6.1796875" style="144" customWidth="1"/>
    <col min="12039" max="12040" width="7.6328125" style="144" customWidth="1"/>
    <col min="12041" max="12041" width="5.90625" style="144" customWidth="1"/>
    <col min="12042" max="12042" width="6.1796875" style="144" customWidth="1"/>
    <col min="12043" max="12043" width="6.36328125" style="144" customWidth="1"/>
    <col min="12044" max="12046" width="7.6328125" style="144" customWidth="1"/>
    <col min="12047" max="12047" width="7.08984375" style="144" customWidth="1"/>
    <col min="12048" max="12048" width="7.6328125" style="144" customWidth="1"/>
    <col min="12049" max="12049" width="6.54296875" style="144" customWidth="1"/>
    <col min="12050" max="12050" width="7.6328125" style="144" customWidth="1"/>
    <col min="12051" max="12051" width="6.36328125" style="144" customWidth="1"/>
    <col min="12052" max="12052" width="7.6328125" style="144" customWidth="1"/>
    <col min="12053" max="12288" width="9.26953125" style="144"/>
    <col min="12289" max="12289" width="3" style="144" customWidth="1"/>
    <col min="12290" max="12290" width="9.1796875" style="144" customWidth="1"/>
    <col min="12291" max="12291" width="7" style="144" customWidth="1"/>
    <col min="12292" max="12293" width="7.6328125" style="144" customWidth="1"/>
    <col min="12294" max="12294" width="6.1796875" style="144" customWidth="1"/>
    <col min="12295" max="12296" width="7.6328125" style="144" customWidth="1"/>
    <col min="12297" max="12297" width="5.90625" style="144" customWidth="1"/>
    <col min="12298" max="12298" width="6.1796875" style="144" customWidth="1"/>
    <col min="12299" max="12299" width="6.36328125" style="144" customWidth="1"/>
    <col min="12300" max="12302" width="7.6328125" style="144" customWidth="1"/>
    <col min="12303" max="12303" width="7.08984375" style="144" customWidth="1"/>
    <col min="12304" max="12304" width="7.6328125" style="144" customWidth="1"/>
    <col min="12305" max="12305" width="6.54296875" style="144" customWidth="1"/>
    <col min="12306" max="12306" width="7.6328125" style="144" customWidth="1"/>
    <col min="12307" max="12307" width="6.36328125" style="144" customWidth="1"/>
    <col min="12308" max="12308" width="7.6328125" style="144" customWidth="1"/>
    <col min="12309" max="12544" width="9.26953125" style="144"/>
    <col min="12545" max="12545" width="3" style="144" customWidth="1"/>
    <col min="12546" max="12546" width="9.1796875" style="144" customWidth="1"/>
    <col min="12547" max="12547" width="7" style="144" customWidth="1"/>
    <col min="12548" max="12549" width="7.6328125" style="144" customWidth="1"/>
    <col min="12550" max="12550" width="6.1796875" style="144" customWidth="1"/>
    <col min="12551" max="12552" width="7.6328125" style="144" customWidth="1"/>
    <col min="12553" max="12553" width="5.90625" style="144" customWidth="1"/>
    <col min="12554" max="12554" width="6.1796875" style="144" customWidth="1"/>
    <col min="12555" max="12555" width="6.36328125" style="144" customWidth="1"/>
    <col min="12556" max="12558" width="7.6328125" style="144" customWidth="1"/>
    <col min="12559" max="12559" width="7.08984375" style="144" customWidth="1"/>
    <col min="12560" max="12560" width="7.6328125" style="144" customWidth="1"/>
    <col min="12561" max="12561" width="6.54296875" style="144" customWidth="1"/>
    <col min="12562" max="12562" width="7.6328125" style="144" customWidth="1"/>
    <col min="12563" max="12563" width="6.36328125" style="144" customWidth="1"/>
    <col min="12564" max="12564" width="7.6328125" style="144" customWidth="1"/>
    <col min="12565" max="12800" width="9.26953125" style="144"/>
    <col min="12801" max="12801" width="3" style="144" customWidth="1"/>
    <col min="12802" max="12802" width="9.1796875" style="144" customWidth="1"/>
    <col min="12803" max="12803" width="7" style="144" customWidth="1"/>
    <col min="12804" max="12805" width="7.6328125" style="144" customWidth="1"/>
    <col min="12806" max="12806" width="6.1796875" style="144" customWidth="1"/>
    <col min="12807" max="12808" width="7.6328125" style="144" customWidth="1"/>
    <col min="12809" max="12809" width="5.90625" style="144" customWidth="1"/>
    <col min="12810" max="12810" width="6.1796875" style="144" customWidth="1"/>
    <col min="12811" max="12811" width="6.36328125" style="144" customWidth="1"/>
    <col min="12812" max="12814" width="7.6328125" style="144" customWidth="1"/>
    <col min="12815" max="12815" width="7.08984375" style="144" customWidth="1"/>
    <col min="12816" max="12816" width="7.6328125" style="144" customWidth="1"/>
    <col min="12817" max="12817" width="6.54296875" style="144" customWidth="1"/>
    <col min="12818" max="12818" width="7.6328125" style="144" customWidth="1"/>
    <col min="12819" max="12819" width="6.36328125" style="144" customWidth="1"/>
    <col min="12820" max="12820" width="7.6328125" style="144" customWidth="1"/>
    <col min="12821" max="13056" width="9.26953125" style="144"/>
    <col min="13057" max="13057" width="3" style="144" customWidth="1"/>
    <col min="13058" max="13058" width="9.1796875" style="144" customWidth="1"/>
    <col min="13059" max="13059" width="7" style="144" customWidth="1"/>
    <col min="13060" max="13061" width="7.6328125" style="144" customWidth="1"/>
    <col min="13062" max="13062" width="6.1796875" style="144" customWidth="1"/>
    <col min="13063" max="13064" width="7.6328125" style="144" customWidth="1"/>
    <col min="13065" max="13065" width="5.90625" style="144" customWidth="1"/>
    <col min="13066" max="13066" width="6.1796875" style="144" customWidth="1"/>
    <col min="13067" max="13067" width="6.36328125" style="144" customWidth="1"/>
    <col min="13068" max="13070" width="7.6328125" style="144" customWidth="1"/>
    <col min="13071" max="13071" width="7.08984375" style="144" customWidth="1"/>
    <col min="13072" max="13072" width="7.6328125" style="144" customWidth="1"/>
    <col min="13073" max="13073" width="6.54296875" style="144" customWidth="1"/>
    <col min="13074" max="13074" width="7.6328125" style="144" customWidth="1"/>
    <col min="13075" max="13075" width="6.36328125" style="144" customWidth="1"/>
    <col min="13076" max="13076" width="7.6328125" style="144" customWidth="1"/>
    <col min="13077" max="13312" width="9.26953125" style="144"/>
    <col min="13313" max="13313" width="3" style="144" customWidth="1"/>
    <col min="13314" max="13314" width="9.1796875" style="144" customWidth="1"/>
    <col min="13315" max="13315" width="7" style="144" customWidth="1"/>
    <col min="13316" max="13317" width="7.6328125" style="144" customWidth="1"/>
    <col min="13318" max="13318" width="6.1796875" style="144" customWidth="1"/>
    <col min="13319" max="13320" width="7.6328125" style="144" customWidth="1"/>
    <col min="13321" max="13321" width="5.90625" style="144" customWidth="1"/>
    <col min="13322" max="13322" width="6.1796875" style="144" customWidth="1"/>
    <col min="13323" max="13323" width="6.36328125" style="144" customWidth="1"/>
    <col min="13324" max="13326" width="7.6328125" style="144" customWidth="1"/>
    <col min="13327" max="13327" width="7.08984375" style="144" customWidth="1"/>
    <col min="13328" max="13328" width="7.6328125" style="144" customWidth="1"/>
    <col min="13329" max="13329" width="6.54296875" style="144" customWidth="1"/>
    <col min="13330" max="13330" width="7.6328125" style="144" customWidth="1"/>
    <col min="13331" max="13331" width="6.36328125" style="144" customWidth="1"/>
    <col min="13332" max="13332" width="7.6328125" style="144" customWidth="1"/>
    <col min="13333" max="13568" width="9.26953125" style="144"/>
    <col min="13569" max="13569" width="3" style="144" customWidth="1"/>
    <col min="13570" max="13570" width="9.1796875" style="144" customWidth="1"/>
    <col min="13571" max="13571" width="7" style="144" customWidth="1"/>
    <col min="13572" max="13573" width="7.6328125" style="144" customWidth="1"/>
    <col min="13574" max="13574" width="6.1796875" style="144" customWidth="1"/>
    <col min="13575" max="13576" width="7.6328125" style="144" customWidth="1"/>
    <col min="13577" max="13577" width="5.90625" style="144" customWidth="1"/>
    <col min="13578" max="13578" width="6.1796875" style="144" customWidth="1"/>
    <col min="13579" max="13579" width="6.36328125" style="144" customWidth="1"/>
    <col min="13580" max="13582" width="7.6328125" style="144" customWidth="1"/>
    <col min="13583" max="13583" width="7.08984375" style="144" customWidth="1"/>
    <col min="13584" max="13584" width="7.6328125" style="144" customWidth="1"/>
    <col min="13585" max="13585" width="6.54296875" style="144" customWidth="1"/>
    <col min="13586" max="13586" width="7.6328125" style="144" customWidth="1"/>
    <col min="13587" max="13587" width="6.36328125" style="144" customWidth="1"/>
    <col min="13588" max="13588" width="7.6328125" style="144" customWidth="1"/>
    <col min="13589" max="13824" width="9.26953125" style="144"/>
    <col min="13825" max="13825" width="3" style="144" customWidth="1"/>
    <col min="13826" max="13826" width="9.1796875" style="144" customWidth="1"/>
    <col min="13827" max="13827" width="7" style="144" customWidth="1"/>
    <col min="13828" max="13829" width="7.6328125" style="144" customWidth="1"/>
    <col min="13830" max="13830" width="6.1796875" style="144" customWidth="1"/>
    <col min="13831" max="13832" width="7.6328125" style="144" customWidth="1"/>
    <col min="13833" max="13833" width="5.90625" style="144" customWidth="1"/>
    <col min="13834" max="13834" width="6.1796875" style="144" customWidth="1"/>
    <col min="13835" max="13835" width="6.36328125" style="144" customWidth="1"/>
    <col min="13836" max="13838" width="7.6328125" style="144" customWidth="1"/>
    <col min="13839" max="13839" width="7.08984375" style="144" customWidth="1"/>
    <col min="13840" max="13840" width="7.6328125" style="144" customWidth="1"/>
    <col min="13841" max="13841" width="6.54296875" style="144" customWidth="1"/>
    <col min="13842" max="13842" width="7.6328125" style="144" customWidth="1"/>
    <col min="13843" max="13843" width="6.36328125" style="144" customWidth="1"/>
    <col min="13844" max="13844" width="7.6328125" style="144" customWidth="1"/>
    <col min="13845" max="14080" width="9.26953125" style="144"/>
    <col min="14081" max="14081" width="3" style="144" customWidth="1"/>
    <col min="14082" max="14082" width="9.1796875" style="144" customWidth="1"/>
    <col min="14083" max="14083" width="7" style="144" customWidth="1"/>
    <col min="14084" max="14085" width="7.6328125" style="144" customWidth="1"/>
    <col min="14086" max="14086" width="6.1796875" style="144" customWidth="1"/>
    <col min="14087" max="14088" width="7.6328125" style="144" customWidth="1"/>
    <col min="14089" max="14089" width="5.90625" style="144" customWidth="1"/>
    <col min="14090" max="14090" width="6.1796875" style="144" customWidth="1"/>
    <col min="14091" max="14091" width="6.36328125" style="144" customWidth="1"/>
    <col min="14092" max="14094" width="7.6328125" style="144" customWidth="1"/>
    <col min="14095" max="14095" width="7.08984375" style="144" customWidth="1"/>
    <col min="14096" max="14096" width="7.6328125" style="144" customWidth="1"/>
    <col min="14097" max="14097" width="6.54296875" style="144" customWidth="1"/>
    <col min="14098" max="14098" width="7.6328125" style="144" customWidth="1"/>
    <col min="14099" max="14099" width="6.36328125" style="144" customWidth="1"/>
    <col min="14100" max="14100" width="7.6328125" style="144" customWidth="1"/>
    <col min="14101" max="14336" width="9.26953125" style="144"/>
    <col min="14337" max="14337" width="3" style="144" customWidth="1"/>
    <col min="14338" max="14338" width="9.1796875" style="144" customWidth="1"/>
    <col min="14339" max="14339" width="7" style="144" customWidth="1"/>
    <col min="14340" max="14341" width="7.6328125" style="144" customWidth="1"/>
    <col min="14342" max="14342" width="6.1796875" style="144" customWidth="1"/>
    <col min="14343" max="14344" width="7.6328125" style="144" customWidth="1"/>
    <col min="14345" max="14345" width="5.90625" style="144" customWidth="1"/>
    <col min="14346" max="14346" width="6.1796875" style="144" customWidth="1"/>
    <col min="14347" max="14347" width="6.36328125" style="144" customWidth="1"/>
    <col min="14348" max="14350" width="7.6328125" style="144" customWidth="1"/>
    <col min="14351" max="14351" width="7.08984375" style="144" customWidth="1"/>
    <col min="14352" max="14352" width="7.6328125" style="144" customWidth="1"/>
    <col min="14353" max="14353" width="6.54296875" style="144" customWidth="1"/>
    <col min="14354" max="14354" width="7.6328125" style="144" customWidth="1"/>
    <col min="14355" max="14355" width="6.36328125" style="144" customWidth="1"/>
    <col min="14356" max="14356" width="7.6328125" style="144" customWidth="1"/>
    <col min="14357" max="14592" width="9.26953125" style="144"/>
    <col min="14593" max="14593" width="3" style="144" customWidth="1"/>
    <col min="14594" max="14594" width="9.1796875" style="144" customWidth="1"/>
    <col min="14595" max="14595" width="7" style="144" customWidth="1"/>
    <col min="14596" max="14597" width="7.6328125" style="144" customWidth="1"/>
    <col min="14598" max="14598" width="6.1796875" style="144" customWidth="1"/>
    <col min="14599" max="14600" width="7.6328125" style="144" customWidth="1"/>
    <col min="14601" max="14601" width="5.90625" style="144" customWidth="1"/>
    <col min="14602" max="14602" width="6.1796875" style="144" customWidth="1"/>
    <col min="14603" max="14603" width="6.36328125" style="144" customWidth="1"/>
    <col min="14604" max="14606" width="7.6328125" style="144" customWidth="1"/>
    <col min="14607" max="14607" width="7.08984375" style="144" customWidth="1"/>
    <col min="14608" max="14608" width="7.6328125" style="144" customWidth="1"/>
    <col min="14609" max="14609" width="6.54296875" style="144" customWidth="1"/>
    <col min="14610" max="14610" width="7.6328125" style="144" customWidth="1"/>
    <col min="14611" max="14611" width="6.36328125" style="144" customWidth="1"/>
    <col min="14612" max="14612" width="7.6328125" style="144" customWidth="1"/>
    <col min="14613" max="14848" width="9.26953125" style="144"/>
    <col min="14849" max="14849" width="3" style="144" customWidth="1"/>
    <col min="14850" max="14850" width="9.1796875" style="144" customWidth="1"/>
    <col min="14851" max="14851" width="7" style="144" customWidth="1"/>
    <col min="14852" max="14853" width="7.6328125" style="144" customWidth="1"/>
    <col min="14854" max="14854" width="6.1796875" style="144" customWidth="1"/>
    <col min="14855" max="14856" width="7.6328125" style="144" customWidth="1"/>
    <col min="14857" max="14857" width="5.90625" style="144" customWidth="1"/>
    <col min="14858" max="14858" width="6.1796875" style="144" customWidth="1"/>
    <col min="14859" max="14859" width="6.36328125" style="144" customWidth="1"/>
    <col min="14860" max="14862" width="7.6328125" style="144" customWidth="1"/>
    <col min="14863" max="14863" width="7.08984375" style="144" customWidth="1"/>
    <col min="14864" max="14864" width="7.6328125" style="144" customWidth="1"/>
    <col min="14865" max="14865" width="6.54296875" style="144" customWidth="1"/>
    <col min="14866" max="14866" width="7.6328125" style="144" customWidth="1"/>
    <col min="14867" max="14867" width="6.36328125" style="144" customWidth="1"/>
    <col min="14868" max="14868" width="7.6328125" style="144" customWidth="1"/>
    <col min="14869" max="15104" width="9.26953125" style="144"/>
    <col min="15105" max="15105" width="3" style="144" customWidth="1"/>
    <col min="15106" max="15106" width="9.1796875" style="144" customWidth="1"/>
    <col min="15107" max="15107" width="7" style="144" customWidth="1"/>
    <col min="15108" max="15109" width="7.6328125" style="144" customWidth="1"/>
    <col min="15110" max="15110" width="6.1796875" style="144" customWidth="1"/>
    <col min="15111" max="15112" width="7.6328125" style="144" customWidth="1"/>
    <col min="15113" max="15113" width="5.90625" style="144" customWidth="1"/>
    <col min="15114" max="15114" width="6.1796875" style="144" customWidth="1"/>
    <col min="15115" max="15115" width="6.36328125" style="144" customWidth="1"/>
    <col min="15116" max="15118" width="7.6328125" style="144" customWidth="1"/>
    <col min="15119" max="15119" width="7.08984375" style="144" customWidth="1"/>
    <col min="15120" max="15120" width="7.6328125" style="144" customWidth="1"/>
    <col min="15121" max="15121" width="6.54296875" style="144" customWidth="1"/>
    <col min="15122" max="15122" width="7.6328125" style="144" customWidth="1"/>
    <col min="15123" max="15123" width="6.36328125" style="144" customWidth="1"/>
    <col min="15124" max="15124" width="7.6328125" style="144" customWidth="1"/>
    <col min="15125" max="15360" width="9.26953125" style="144"/>
    <col min="15361" max="15361" width="3" style="144" customWidth="1"/>
    <col min="15362" max="15362" width="9.1796875" style="144" customWidth="1"/>
    <col min="15363" max="15363" width="7" style="144" customWidth="1"/>
    <col min="15364" max="15365" width="7.6328125" style="144" customWidth="1"/>
    <col min="15366" max="15366" width="6.1796875" style="144" customWidth="1"/>
    <col min="15367" max="15368" width="7.6328125" style="144" customWidth="1"/>
    <col min="15369" max="15369" width="5.90625" style="144" customWidth="1"/>
    <col min="15370" max="15370" width="6.1796875" style="144" customWidth="1"/>
    <col min="15371" max="15371" width="6.36328125" style="144" customWidth="1"/>
    <col min="15372" max="15374" width="7.6328125" style="144" customWidth="1"/>
    <col min="15375" max="15375" width="7.08984375" style="144" customWidth="1"/>
    <col min="15376" max="15376" width="7.6328125" style="144" customWidth="1"/>
    <col min="15377" max="15377" width="6.54296875" style="144" customWidth="1"/>
    <col min="15378" max="15378" width="7.6328125" style="144" customWidth="1"/>
    <col min="15379" max="15379" width="6.36328125" style="144" customWidth="1"/>
    <col min="15380" max="15380" width="7.6328125" style="144" customWidth="1"/>
    <col min="15381" max="15616" width="9.26953125" style="144"/>
    <col min="15617" max="15617" width="3" style="144" customWidth="1"/>
    <col min="15618" max="15618" width="9.1796875" style="144" customWidth="1"/>
    <col min="15619" max="15619" width="7" style="144" customWidth="1"/>
    <col min="15620" max="15621" width="7.6328125" style="144" customWidth="1"/>
    <col min="15622" max="15622" width="6.1796875" style="144" customWidth="1"/>
    <col min="15623" max="15624" width="7.6328125" style="144" customWidth="1"/>
    <col min="15625" max="15625" width="5.90625" style="144" customWidth="1"/>
    <col min="15626" max="15626" width="6.1796875" style="144" customWidth="1"/>
    <col min="15627" max="15627" width="6.36328125" style="144" customWidth="1"/>
    <col min="15628" max="15630" width="7.6328125" style="144" customWidth="1"/>
    <col min="15631" max="15631" width="7.08984375" style="144" customWidth="1"/>
    <col min="15632" max="15632" width="7.6328125" style="144" customWidth="1"/>
    <col min="15633" max="15633" width="6.54296875" style="144" customWidth="1"/>
    <col min="15634" max="15634" width="7.6328125" style="144" customWidth="1"/>
    <col min="15635" max="15635" width="6.36328125" style="144" customWidth="1"/>
    <col min="15636" max="15636" width="7.6328125" style="144" customWidth="1"/>
    <col min="15637" max="15872" width="9.26953125" style="144"/>
    <col min="15873" max="15873" width="3" style="144" customWidth="1"/>
    <col min="15874" max="15874" width="9.1796875" style="144" customWidth="1"/>
    <col min="15875" max="15875" width="7" style="144" customWidth="1"/>
    <col min="15876" max="15877" width="7.6328125" style="144" customWidth="1"/>
    <col min="15878" max="15878" width="6.1796875" style="144" customWidth="1"/>
    <col min="15879" max="15880" width="7.6328125" style="144" customWidth="1"/>
    <col min="15881" max="15881" width="5.90625" style="144" customWidth="1"/>
    <col min="15882" max="15882" width="6.1796875" style="144" customWidth="1"/>
    <col min="15883" max="15883" width="6.36328125" style="144" customWidth="1"/>
    <col min="15884" max="15886" width="7.6328125" style="144" customWidth="1"/>
    <col min="15887" max="15887" width="7.08984375" style="144" customWidth="1"/>
    <col min="15888" max="15888" width="7.6328125" style="144" customWidth="1"/>
    <col min="15889" max="15889" width="6.54296875" style="144" customWidth="1"/>
    <col min="15890" max="15890" width="7.6328125" style="144" customWidth="1"/>
    <col min="15891" max="15891" width="6.36328125" style="144" customWidth="1"/>
    <col min="15892" max="15892" width="7.6328125" style="144" customWidth="1"/>
    <col min="15893" max="16128" width="9.26953125" style="144"/>
    <col min="16129" max="16129" width="3" style="144" customWidth="1"/>
    <col min="16130" max="16130" width="9.1796875" style="144" customWidth="1"/>
    <col min="16131" max="16131" width="7" style="144" customWidth="1"/>
    <col min="16132" max="16133" width="7.6328125" style="144" customWidth="1"/>
    <col min="16134" max="16134" width="6.1796875" style="144" customWidth="1"/>
    <col min="16135" max="16136" width="7.6328125" style="144" customWidth="1"/>
    <col min="16137" max="16137" width="5.90625" style="144" customWidth="1"/>
    <col min="16138" max="16138" width="6.1796875" style="144" customWidth="1"/>
    <col min="16139" max="16139" width="6.36328125" style="144" customWidth="1"/>
    <col min="16140" max="16142" width="7.6328125" style="144" customWidth="1"/>
    <col min="16143" max="16143" width="7.08984375" style="144" customWidth="1"/>
    <col min="16144" max="16144" width="7.6328125" style="144" customWidth="1"/>
    <col min="16145" max="16145" width="6.54296875" style="144" customWidth="1"/>
    <col min="16146" max="16146" width="7.6328125" style="144" customWidth="1"/>
    <col min="16147" max="16147" width="6.36328125" style="144" customWidth="1"/>
    <col min="16148" max="16148" width="7.6328125" style="144" customWidth="1"/>
    <col min="16149" max="16384" width="9.26953125" style="144"/>
  </cols>
  <sheetData>
    <row r="1" spans="1:21" ht="25.5" customHeight="1" x14ac:dyDescent="0.25">
      <c r="A1" s="196" t="s">
        <v>74</v>
      </c>
      <c r="B1" s="196"/>
      <c r="C1" s="196"/>
      <c r="E1" s="197" t="s">
        <v>56</v>
      </c>
      <c r="F1" s="197"/>
      <c r="G1" s="198" t="s">
        <v>57</v>
      </c>
      <c r="H1" s="198"/>
      <c r="I1" s="198"/>
      <c r="J1" s="198"/>
      <c r="K1" s="198"/>
      <c r="L1" s="198"/>
      <c r="M1" s="198"/>
      <c r="N1" s="198"/>
      <c r="O1" s="198"/>
      <c r="P1" s="198"/>
      <c r="Q1" s="198"/>
      <c r="R1" s="198"/>
      <c r="S1" s="198"/>
      <c r="T1" s="198"/>
    </row>
    <row r="2" spans="1:21" ht="13.15" customHeight="1" x14ac:dyDescent="0.25">
      <c r="A2" s="196"/>
      <c r="B2" s="196"/>
      <c r="C2" s="196"/>
      <c r="E2" s="199" t="s">
        <v>58</v>
      </c>
      <c r="F2" s="199"/>
      <c r="G2" s="145" t="s">
        <v>59</v>
      </c>
      <c r="H2" s="146"/>
      <c r="I2" s="146"/>
      <c r="J2" s="146"/>
      <c r="K2" s="146"/>
      <c r="L2" s="146"/>
      <c r="M2" s="146"/>
      <c r="N2" s="146"/>
      <c r="O2" s="146"/>
      <c r="P2" s="146"/>
      <c r="Q2" s="146"/>
      <c r="R2" s="146"/>
      <c r="S2" s="146"/>
      <c r="T2" s="146"/>
    </row>
    <row r="3" spans="1:21" ht="16.899999999999999" customHeight="1" x14ac:dyDescent="0.25">
      <c r="A3" s="196"/>
      <c r="B3" s="196"/>
      <c r="C3" s="196"/>
      <c r="F3" s="147"/>
      <c r="G3" s="148" t="s">
        <v>60</v>
      </c>
      <c r="H3" s="149"/>
      <c r="I3" s="149"/>
      <c r="J3" s="149"/>
      <c r="K3" s="149"/>
      <c r="L3" s="149"/>
      <c r="M3" s="149"/>
      <c r="N3" s="149"/>
      <c r="O3" s="149"/>
      <c r="P3" s="149"/>
      <c r="Q3" s="149"/>
      <c r="R3" s="149"/>
      <c r="S3" s="149"/>
      <c r="T3" s="149"/>
    </row>
    <row r="4" spans="1:21" ht="49.9" customHeight="1" x14ac:dyDescent="0.25">
      <c r="A4" s="196"/>
      <c r="B4" s="196"/>
      <c r="C4" s="196"/>
      <c r="F4" s="147"/>
      <c r="G4" s="200" t="s">
        <v>61</v>
      </c>
      <c r="H4" s="201"/>
      <c r="I4" s="201"/>
      <c r="J4" s="201"/>
      <c r="K4" s="201"/>
      <c r="L4" s="201"/>
      <c r="M4" s="201"/>
      <c r="N4" s="201"/>
      <c r="O4" s="201"/>
      <c r="P4" s="201"/>
      <c r="Q4" s="201"/>
      <c r="R4" s="201"/>
      <c r="S4" s="201"/>
      <c r="T4" s="201"/>
    </row>
    <row r="5" spans="1:21" ht="44.25" customHeight="1" x14ac:dyDescent="0.25">
      <c r="A5" s="150"/>
      <c r="F5" s="147"/>
      <c r="G5" s="202" t="s">
        <v>62</v>
      </c>
      <c r="H5" s="203"/>
      <c r="I5" s="203"/>
      <c r="J5" s="203"/>
      <c r="K5" s="203"/>
      <c r="L5" s="203"/>
      <c r="M5" s="203"/>
      <c r="N5" s="203"/>
      <c r="O5" s="203"/>
      <c r="P5" s="203"/>
      <c r="Q5" s="203"/>
      <c r="R5" s="203"/>
      <c r="S5" s="203"/>
      <c r="T5" s="203"/>
    </row>
    <row r="6" spans="1:21" ht="42" customHeight="1" x14ac:dyDescent="0.25">
      <c r="A6" s="190" t="s">
        <v>63</v>
      </c>
      <c r="B6" s="190"/>
      <c r="E6" s="191" t="s">
        <v>64</v>
      </c>
      <c r="F6" s="191"/>
      <c r="G6" s="192" t="s">
        <v>65</v>
      </c>
      <c r="H6" s="193"/>
      <c r="I6" s="193"/>
      <c r="J6" s="193"/>
      <c r="K6" s="193"/>
      <c r="L6" s="193"/>
      <c r="M6" s="193"/>
      <c r="N6" s="193"/>
      <c r="O6" s="193"/>
      <c r="P6" s="193"/>
      <c r="Q6" s="193"/>
      <c r="R6" s="193"/>
      <c r="S6" s="193"/>
      <c r="T6" s="193"/>
    </row>
    <row r="7" spans="1:21" s="155" customFormat="1" ht="18" customHeight="1" x14ac:dyDescent="0.25">
      <c r="A7" s="194"/>
      <c r="B7" s="195"/>
      <c r="C7" s="151"/>
      <c r="D7" s="152"/>
      <c r="E7" s="152"/>
      <c r="F7" s="152"/>
      <c r="G7" s="152"/>
      <c r="H7" s="152"/>
      <c r="I7" s="152"/>
      <c r="J7" s="152"/>
      <c r="K7" s="152"/>
      <c r="L7" s="152"/>
      <c r="M7" s="152" t="s">
        <v>66</v>
      </c>
      <c r="N7" s="152" t="s">
        <v>66</v>
      </c>
      <c r="O7" s="152"/>
      <c r="P7" s="152"/>
      <c r="Q7" s="152" t="s">
        <v>67</v>
      </c>
      <c r="R7" s="152" t="s">
        <v>67</v>
      </c>
      <c r="S7" s="153" t="s">
        <v>68</v>
      </c>
      <c r="T7" s="154" t="s">
        <v>8</v>
      </c>
    </row>
    <row r="8" spans="1:21" s="155" customFormat="1" ht="25.5" x14ac:dyDescent="0.25">
      <c r="A8" s="194"/>
      <c r="B8" s="195"/>
      <c r="C8" s="30" t="s">
        <v>75</v>
      </c>
      <c r="D8" s="156" t="s">
        <v>10</v>
      </c>
      <c r="E8" s="156" t="s">
        <v>11</v>
      </c>
      <c r="F8" s="30" t="s">
        <v>75</v>
      </c>
      <c r="G8" s="156" t="s">
        <v>10</v>
      </c>
      <c r="H8" s="156" t="s">
        <v>11</v>
      </c>
      <c r="I8" s="30" t="s">
        <v>75</v>
      </c>
      <c r="J8" s="156" t="s">
        <v>10</v>
      </c>
      <c r="K8" s="156" t="s">
        <v>11</v>
      </c>
      <c r="L8" s="30" t="s">
        <v>75</v>
      </c>
      <c r="M8" s="156" t="s">
        <v>12</v>
      </c>
      <c r="N8" s="156" t="s">
        <v>11</v>
      </c>
      <c r="O8" s="156" t="s">
        <v>8</v>
      </c>
      <c r="P8" s="156" t="s">
        <v>13</v>
      </c>
      <c r="Q8" s="156" t="s">
        <v>9</v>
      </c>
      <c r="R8" s="156" t="s">
        <v>69</v>
      </c>
      <c r="S8" s="156" t="s">
        <v>70</v>
      </c>
      <c r="T8" s="157" t="s">
        <v>71</v>
      </c>
    </row>
    <row r="9" spans="1:21" s="155" customFormat="1" ht="13.5" thickBot="1" x14ac:dyDescent="0.3">
      <c r="A9" s="158"/>
      <c r="B9" s="159" t="s">
        <v>14</v>
      </c>
      <c r="E9" s="160" t="e">
        <f>E10/C11</f>
        <v>#DIV/0!</v>
      </c>
      <c r="H9" s="160" t="e">
        <f>H10/F11</f>
        <v>#DIV/0!</v>
      </c>
      <c r="R9" s="161"/>
    </row>
    <row r="10" spans="1:21" s="155" customFormat="1" ht="13.5" thickTop="1" x14ac:dyDescent="0.25">
      <c r="A10" s="158"/>
      <c r="B10" s="223" t="s">
        <v>15</v>
      </c>
      <c r="C10" s="224" t="s">
        <v>16</v>
      </c>
      <c r="D10" s="225"/>
      <c r="E10" s="226"/>
      <c r="F10" s="227" t="s">
        <v>17</v>
      </c>
      <c r="G10" s="228"/>
      <c r="H10" s="226"/>
      <c r="I10" s="227" t="s">
        <v>18</v>
      </c>
      <c r="J10" s="228"/>
      <c r="K10" s="229"/>
      <c r="L10" s="228"/>
      <c r="M10" s="169"/>
      <c r="N10" s="229">
        <f>H10+E10+M10+K10</f>
        <v>0</v>
      </c>
      <c r="O10" s="169"/>
      <c r="P10" s="168">
        <f>O10-N10</f>
        <v>0</v>
      </c>
      <c r="Q10" s="165"/>
      <c r="R10" s="170"/>
      <c r="S10" s="165"/>
      <c r="T10" s="171">
        <f>O10</f>
        <v>0</v>
      </c>
    </row>
    <row r="11" spans="1:21" s="155" customFormat="1" x14ac:dyDescent="0.25">
      <c r="B11" s="172">
        <v>41030</v>
      </c>
      <c r="C11" s="168">
        <f>ROUND(+D25/6,2)</f>
        <v>0</v>
      </c>
      <c r="D11" s="173"/>
      <c r="E11" s="168">
        <f t="shared" ref="E11:E22" si="0">E10+C11-D11</f>
        <v>0</v>
      </c>
      <c r="F11" s="168">
        <f>ROUND(+G25/6,2)</f>
        <v>0</v>
      </c>
      <c r="G11" s="173"/>
      <c r="H11" s="168">
        <f t="shared" ref="H11:H22" si="1">H10+F11-G11</f>
        <v>0</v>
      </c>
      <c r="I11" s="168">
        <v>80.78</v>
      </c>
      <c r="J11" s="173">
        <v>40.39</v>
      </c>
      <c r="K11" s="168">
        <f t="shared" ref="K11:K22" si="2">K10+I11-J11</f>
        <v>40.39</v>
      </c>
      <c r="L11" s="168">
        <f>I11+F11+C11</f>
        <v>80.78</v>
      </c>
      <c r="M11" s="166"/>
      <c r="N11" s="171">
        <f t="shared" ref="N11:N22" si="3">N10+C11-D11+F11-G11+I11-J11</f>
        <v>40.39</v>
      </c>
      <c r="Q11" s="168">
        <f>ROUND(R9/12,2)</f>
        <v>0</v>
      </c>
      <c r="R11" s="166"/>
      <c r="S11" s="168">
        <f>L11+Q11</f>
        <v>80.78</v>
      </c>
      <c r="T11" s="171">
        <f t="shared" ref="T11:T22" si="4">T10+C11-D11+F11-G11+I11-J11+Q11</f>
        <v>40.39</v>
      </c>
    </row>
    <row r="12" spans="1:21" s="155" customFormat="1" x14ac:dyDescent="0.25">
      <c r="B12" s="174">
        <f>B11+32</f>
        <v>41062</v>
      </c>
      <c r="C12" s="168"/>
      <c r="D12" s="173"/>
      <c r="E12" s="168">
        <f t="shared" si="0"/>
        <v>0</v>
      </c>
      <c r="F12" s="168"/>
      <c r="G12" s="173"/>
      <c r="H12" s="168">
        <f t="shared" si="1"/>
        <v>0</v>
      </c>
      <c r="I12" s="168">
        <v>0</v>
      </c>
      <c r="J12" s="173">
        <v>40.39</v>
      </c>
      <c r="K12" s="168">
        <f t="shared" si="2"/>
        <v>0</v>
      </c>
      <c r="L12" s="168">
        <f t="shared" ref="L12:L22" si="5">I12+F12+C12</f>
        <v>0</v>
      </c>
      <c r="M12" s="166"/>
      <c r="N12" s="171">
        <f t="shared" si="3"/>
        <v>0</v>
      </c>
      <c r="P12" s="155" t="str">
        <f>IF(P10&lt;0,"Catch up",IF(P10&gt;50,"Refund","Do Nothing"))</f>
        <v>Do Nothing</v>
      </c>
      <c r="Q12" s="168">
        <f t="shared" ref="Q12:Q22" si="6">Q11</f>
        <v>0</v>
      </c>
      <c r="R12" s="166"/>
      <c r="S12" s="168">
        <f>L12+Q12</f>
        <v>0</v>
      </c>
      <c r="T12" s="171">
        <f t="shared" si="4"/>
        <v>0</v>
      </c>
    </row>
    <row r="13" spans="1:21" s="155" customFormat="1" x14ac:dyDescent="0.25">
      <c r="B13" s="174">
        <f>B12+32</f>
        <v>41094</v>
      </c>
      <c r="C13" s="168">
        <f>C11</f>
        <v>0</v>
      </c>
      <c r="D13" s="173"/>
      <c r="E13" s="168">
        <f>E12+C13-D13</f>
        <v>0</v>
      </c>
      <c r="F13" s="168">
        <f>F11</f>
        <v>0</v>
      </c>
      <c r="G13" s="173"/>
      <c r="H13" s="168">
        <f>H12+F13-G13</f>
        <v>0</v>
      </c>
      <c r="I13" s="168">
        <v>80.78</v>
      </c>
      <c r="J13" s="173">
        <v>40.39</v>
      </c>
      <c r="K13" s="168">
        <f>K12+I13-J13</f>
        <v>40.39</v>
      </c>
      <c r="L13" s="168">
        <f t="shared" si="5"/>
        <v>80.78</v>
      </c>
      <c r="M13" s="166"/>
      <c r="N13" s="171">
        <f>N12+C13-D13+F13-G13+I13-J13</f>
        <v>40.39</v>
      </c>
      <c r="Q13" s="168">
        <f>Q12</f>
        <v>0</v>
      </c>
      <c r="R13" s="166"/>
      <c r="S13" s="168">
        <f t="shared" ref="S13:S22" si="7">L13+Q13</f>
        <v>80.78</v>
      </c>
      <c r="T13" s="171">
        <f>T12+C13-D13+F13-G13+I13-J13+Q13</f>
        <v>40.39</v>
      </c>
      <c r="U13" s="155">
        <f>150+400</f>
        <v>550</v>
      </c>
    </row>
    <row r="14" spans="1:21" s="155" customFormat="1" x14ac:dyDescent="0.25">
      <c r="B14" s="174">
        <f t="shared" ref="B14:B22" si="8">B13+32</f>
        <v>41126</v>
      </c>
      <c r="C14" s="168"/>
      <c r="D14" s="173"/>
      <c r="E14" s="168">
        <f t="shared" si="0"/>
        <v>0</v>
      </c>
      <c r="F14" s="168"/>
      <c r="G14" s="173"/>
      <c r="H14" s="168">
        <f t="shared" si="1"/>
        <v>0</v>
      </c>
      <c r="I14" s="168">
        <v>0</v>
      </c>
      <c r="J14" s="173">
        <v>40.39</v>
      </c>
      <c r="K14" s="168">
        <f t="shared" si="2"/>
        <v>0</v>
      </c>
      <c r="L14" s="168">
        <f t="shared" si="5"/>
        <v>0</v>
      </c>
      <c r="M14" s="166"/>
      <c r="N14" s="171">
        <f t="shared" si="3"/>
        <v>0</v>
      </c>
      <c r="Q14" s="168">
        <f t="shared" si="6"/>
        <v>0</v>
      </c>
      <c r="R14" s="166"/>
      <c r="S14" s="168">
        <f t="shared" si="7"/>
        <v>0</v>
      </c>
      <c r="T14" s="171">
        <f t="shared" si="4"/>
        <v>0</v>
      </c>
    </row>
    <row r="15" spans="1:21" s="155" customFormat="1" x14ac:dyDescent="0.25">
      <c r="B15" s="174">
        <f t="shared" si="8"/>
        <v>41158</v>
      </c>
      <c r="C15" s="168">
        <f>C11</f>
        <v>0</v>
      </c>
      <c r="D15" s="173"/>
      <c r="E15" s="168">
        <f t="shared" si="0"/>
        <v>0</v>
      </c>
      <c r="F15" s="168">
        <f>F11</f>
        <v>0</v>
      </c>
      <c r="G15" s="173"/>
      <c r="H15" s="168">
        <f t="shared" si="1"/>
        <v>0</v>
      </c>
      <c r="I15" s="168">
        <v>80.78</v>
      </c>
      <c r="J15" s="173">
        <v>40.39</v>
      </c>
      <c r="K15" s="168">
        <f t="shared" si="2"/>
        <v>40.39</v>
      </c>
      <c r="L15" s="168">
        <f t="shared" si="5"/>
        <v>80.78</v>
      </c>
      <c r="M15" s="166"/>
      <c r="N15" s="171">
        <f t="shared" si="3"/>
        <v>40.39</v>
      </c>
      <c r="Q15" s="168">
        <f t="shared" si="6"/>
        <v>0</v>
      </c>
      <c r="R15" s="166"/>
      <c r="S15" s="168">
        <f t="shared" si="7"/>
        <v>80.78</v>
      </c>
      <c r="T15" s="171">
        <f t="shared" si="4"/>
        <v>40.39</v>
      </c>
    </row>
    <row r="16" spans="1:21" s="155" customFormat="1" x14ac:dyDescent="0.25">
      <c r="B16" s="174">
        <f t="shared" si="8"/>
        <v>41190</v>
      </c>
      <c r="C16" s="168"/>
      <c r="D16" s="173"/>
      <c r="E16" s="168">
        <f t="shared" si="0"/>
        <v>0</v>
      </c>
      <c r="F16" s="168"/>
      <c r="G16" s="173"/>
      <c r="H16" s="168">
        <f t="shared" si="1"/>
        <v>0</v>
      </c>
      <c r="I16" s="168">
        <v>0</v>
      </c>
      <c r="J16" s="173">
        <v>40.39</v>
      </c>
      <c r="K16" s="168">
        <f t="shared" si="2"/>
        <v>0</v>
      </c>
      <c r="L16" s="168">
        <f t="shared" si="5"/>
        <v>0</v>
      </c>
      <c r="M16" s="166"/>
      <c r="N16" s="171">
        <f t="shared" si="3"/>
        <v>0</v>
      </c>
      <c r="Q16" s="168">
        <f t="shared" si="6"/>
        <v>0</v>
      </c>
      <c r="R16" s="166"/>
      <c r="S16" s="168">
        <f t="shared" si="7"/>
        <v>0</v>
      </c>
      <c r="T16" s="171">
        <f t="shared" si="4"/>
        <v>0</v>
      </c>
    </row>
    <row r="17" spans="2:20" s="155" customFormat="1" x14ac:dyDescent="0.25">
      <c r="B17" s="174">
        <f t="shared" si="8"/>
        <v>41222</v>
      </c>
      <c r="C17" s="168">
        <f>C15</f>
        <v>0</v>
      </c>
      <c r="D17" s="173"/>
      <c r="E17" s="168">
        <f t="shared" si="0"/>
        <v>0</v>
      </c>
      <c r="F17" s="168">
        <f>F11</f>
        <v>0</v>
      </c>
      <c r="G17" s="173"/>
      <c r="H17" s="168">
        <f t="shared" si="1"/>
        <v>0</v>
      </c>
      <c r="I17" s="168">
        <v>80.78</v>
      </c>
      <c r="J17" s="173">
        <v>40.39</v>
      </c>
      <c r="K17" s="168">
        <f t="shared" si="2"/>
        <v>40.39</v>
      </c>
      <c r="L17" s="168">
        <f t="shared" si="5"/>
        <v>80.78</v>
      </c>
      <c r="M17" s="166"/>
      <c r="N17" s="171">
        <f t="shared" si="3"/>
        <v>40.39</v>
      </c>
      <c r="Q17" s="168">
        <f t="shared" si="6"/>
        <v>0</v>
      </c>
      <c r="R17" s="166"/>
      <c r="S17" s="168">
        <f t="shared" si="7"/>
        <v>80.78</v>
      </c>
      <c r="T17" s="171">
        <f t="shared" si="4"/>
        <v>40.39</v>
      </c>
    </row>
    <row r="18" spans="2:20" s="155" customFormat="1" x14ac:dyDescent="0.25">
      <c r="B18" s="174">
        <f t="shared" si="8"/>
        <v>41254</v>
      </c>
      <c r="C18" s="168"/>
      <c r="D18" s="173"/>
      <c r="E18" s="168">
        <f t="shared" si="0"/>
        <v>0</v>
      </c>
      <c r="F18" s="168"/>
      <c r="G18" s="173"/>
      <c r="H18" s="168">
        <f t="shared" si="1"/>
        <v>0</v>
      </c>
      <c r="I18" s="168">
        <v>0</v>
      </c>
      <c r="J18" s="173">
        <v>40.39</v>
      </c>
      <c r="K18" s="168">
        <f t="shared" si="2"/>
        <v>0</v>
      </c>
      <c r="L18" s="168">
        <f t="shared" si="5"/>
        <v>0</v>
      </c>
      <c r="M18" s="166"/>
      <c r="N18" s="171">
        <f t="shared" si="3"/>
        <v>0</v>
      </c>
      <c r="Q18" s="168">
        <f t="shared" si="6"/>
        <v>0</v>
      </c>
      <c r="R18" s="166"/>
      <c r="S18" s="168">
        <f t="shared" si="7"/>
        <v>0</v>
      </c>
      <c r="T18" s="171">
        <f t="shared" si="4"/>
        <v>0</v>
      </c>
    </row>
    <row r="19" spans="2:20" s="155" customFormat="1" x14ac:dyDescent="0.25">
      <c r="B19" s="174">
        <f t="shared" si="8"/>
        <v>41286</v>
      </c>
      <c r="C19" s="168">
        <f>C17</f>
        <v>0</v>
      </c>
      <c r="D19" s="173"/>
      <c r="E19" s="168">
        <f t="shared" si="0"/>
        <v>0</v>
      </c>
      <c r="F19" s="168">
        <f>F11</f>
        <v>0</v>
      </c>
      <c r="G19" s="173"/>
      <c r="H19" s="168">
        <f t="shared" si="1"/>
        <v>0</v>
      </c>
      <c r="I19" s="168">
        <v>80.78</v>
      </c>
      <c r="J19" s="173">
        <v>40.39</v>
      </c>
      <c r="K19" s="168">
        <f t="shared" si="2"/>
        <v>40.39</v>
      </c>
      <c r="L19" s="168">
        <f t="shared" si="5"/>
        <v>80.78</v>
      </c>
      <c r="M19" s="166"/>
      <c r="N19" s="171">
        <f t="shared" si="3"/>
        <v>40.39</v>
      </c>
      <c r="Q19" s="168">
        <f t="shared" si="6"/>
        <v>0</v>
      </c>
      <c r="R19" s="166"/>
      <c r="S19" s="168">
        <f t="shared" si="7"/>
        <v>80.78</v>
      </c>
      <c r="T19" s="171">
        <f t="shared" si="4"/>
        <v>40.39</v>
      </c>
    </row>
    <row r="20" spans="2:20" s="155" customFormat="1" x14ac:dyDescent="0.25">
      <c r="B20" s="174">
        <f t="shared" si="8"/>
        <v>41318</v>
      </c>
      <c r="C20" s="168"/>
      <c r="D20" s="173"/>
      <c r="E20" s="168">
        <f t="shared" si="0"/>
        <v>0</v>
      </c>
      <c r="F20" s="168"/>
      <c r="G20" s="173"/>
      <c r="H20" s="168">
        <f t="shared" si="1"/>
        <v>0</v>
      </c>
      <c r="I20" s="168">
        <v>0</v>
      </c>
      <c r="J20" s="173">
        <v>40.39</v>
      </c>
      <c r="K20" s="168">
        <f t="shared" si="2"/>
        <v>0</v>
      </c>
      <c r="L20" s="168">
        <f t="shared" si="5"/>
        <v>0</v>
      </c>
      <c r="M20" s="166"/>
      <c r="N20" s="171">
        <f t="shared" si="3"/>
        <v>0</v>
      </c>
      <c r="Q20" s="168">
        <f t="shared" si="6"/>
        <v>0</v>
      </c>
      <c r="R20" s="166"/>
      <c r="S20" s="168">
        <f t="shared" si="7"/>
        <v>0</v>
      </c>
      <c r="T20" s="171">
        <f t="shared" si="4"/>
        <v>0</v>
      </c>
    </row>
    <row r="21" spans="2:20" s="155" customFormat="1" x14ac:dyDescent="0.25">
      <c r="B21" s="174">
        <f t="shared" si="8"/>
        <v>41350</v>
      </c>
      <c r="C21" s="168">
        <f>C19</f>
        <v>0</v>
      </c>
      <c r="D21" s="173"/>
      <c r="E21" s="168">
        <f t="shared" si="0"/>
        <v>0</v>
      </c>
      <c r="F21" s="168">
        <f>F11</f>
        <v>0</v>
      </c>
      <c r="G21" s="173"/>
      <c r="H21" s="168">
        <f t="shared" si="1"/>
        <v>0</v>
      </c>
      <c r="I21" s="168">
        <v>80.78</v>
      </c>
      <c r="J21" s="173">
        <v>40.39</v>
      </c>
      <c r="K21" s="168">
        <f t="shared" si="2"/>
        <v>40.39</v>
      </c>
      <c r="L21" s="168">
        <f t="shared" si="5"/>
        <v>80.78</v>
      </c>
      <c r="M21" s="166"/>
      <c r="N21" s="171">
        <f t="shared" si="3"/>
        <v>40.39</v>
      </c>
      <c r="Q21" s="168">
        <f t="shared" si="6"/>
        <v>0</v>
      </c>
      <c r="R21" s="166"/>
      <c r="S21" s="168">
        <f t="shared" si="7"/>
        <v>80.78</v>
      </c>
      <c r="T21" s="171">
        <f t="shared" si="4"/>
        <v>40.39</v>
      </c>
    </row>
    <row r="22" spans="2:20" s="155" customFormat="1" x14ac:dyDescent="0.25">
      <c r="B22" s="174">
        <f t="shared" si="8"/>
        <v>41382</v>
      </c>
      <c r="C22" s="168"/>
      <c r="D22" s="173"/>
      <c r="E22" s="168">
        <f t="shared" si="0"/>
        <v>0</v>
      </c>
      <c r="F22" s="168"/>
      <c r="G22" s="173"/>
      <c r="H22" s="175">
        <f t="shared" si="1"/>
        <v>0</v>
      </c>
      <c r="I22" s="168">
        <v>0</v>
      </c>
      <c r="J22" s="173">
        <v>40.39</v>
      </c>
      <c r="K22" s="168">
        <f t="shared" si="2"/>
        <v>0</v>
      </c>
      <c r="L22" s="168">
        <f t="shared" si="5"/>
        <v>0</v>
      </c>
      <c r="M22" s="166"/>
      <c r="N22" s="171">
        <f t="shared" si="3"/>
        <v>0</v>
      </c>
      <c r="Q22" s="168">
        <f t="shared" si="6"/>
        <v>0</v>
      </c>
      <c r="R22" s="166"/>
      <c r="S22" s="168">
        <f t="shared" si="7"/>
        <v>0</v>
      </c>
      <c r="T22" s="171">
        <f t="shared" si="4"/>
        <v>0</v>
      </c>
    </row>
    <row r="23" spans="2:20" s="155" customFormat="1" x14ac:dyDescent="0.25">
      <c r="B23" s="176" t="s">
        <v>19</v>
      </c>
      <c r="C23" s="177"/>
      <c r="D23" s="178"/>
      <c r="E23" s="177"/>
      <c r="F23" s="177"/>
      <c r="G23" s="179"/>
      <c r="H23" s="177"/>
      <c r="I23" s="177"/>
      <c r="J23" s="178"/>
      <c r="K23" s="177"/>
      <c r="L23" s="177"/>
      <c r="M23" s="177"/>
      <c r="N23" s="177"/>
      <c r="Q23" s="177"/>
      <c r="R23" s="177"/>
      <c r="S23" s="177"/>
    </row>
    <row r="24" spans="2:20" s="155" customFormat="1" x14ac:dyDescent="0.25">
      <c r="C24" s="165"/>
      <c r="D24" s="165"/>
      <c r="E24" s="165"/>
      <c r="F24" s="165"/>
      <c r="G24" s="165"/>
      <c r="H24" s="165"/>
      <c r="I24" s="165"/>
      <c r="J24" s="165"/>
      <c r="K24" s="165"/>
      <c r="L24" s="165"/>
      <c r="M24" s="165"/>
      <c r="N24" s="165"/>
      <c r="O24" s="165"/>
      <c r="P24" s="165"/>
      <c r="Q24" s="165"/>
    </row>
    <row r="25" spans="2:20" s="155" customFormat="1" ht="13.5" thickBot="1" x14ac:dyDescent="0.3">
      <c r="B25" s="215" t="s">
        <v>78</v>
      </c>
      <c r="C25" s="180">
        <f>SUM(C11:C22)</f>
        <v>0</v>
      </c>
      <c r="D25" s="231">
        <f>SUM(D11:D22)</f>
        <v>0</v>
      </c>
      <c r="E25" s="165"/>
      <c r="F25" s="180">
        <f>SUM(F11:F22)</f>
        <v>0</v>
      </c>
      <c r="G25" s="231">
        <f>SUM(G11:G23)</f>
        <v>0</v>
      </c>
      <c r="H25" s="165"/>
      <c r="I25" s="180">
        <f>SUM(I11:I22)</f>
        <v>484.67999999999995</v>
      </c>
      <c r="J25" s="231">
        <f>SUM(J11:J22)</f>
        <v>484.67999999999989</v>
      </c>
      <c r="K25" s="165"/>
      <c r="L25" s="180">
        <f>SUM(L11:L22)</f>
        <v>484.67999999999995</v>
      </c>
      <c r="M25" s="165"/>
      <c r="N25" s="165"/>
      <c r="O25" s="165"/>
      <c r="P25" s="165"/>
      <c r="Q25" s="180">
        <f>SUM(Q11:Q22)</f>
        <v>0</v>
      </c>
      <c r="S25" s="180">
        <f>SUM(S11:S22)</f>
        <v>484.67999999999995</v>
      </c>
    </row>
    <row r="26" spans="2:20" s="155" customFormat="1" ht="13.5" thickTop="1" x14ac:dyDescent="0.25">
      <c r="C26" s="165"/>
      <c r="D26" s="165"/>
      <c r="E26" s="165"/>
      <c r="F26" s="165"/>
      <c r="G26" s="165"/>
      <c r="H26" s="165"/>
      <c r="I26" s="165"/>
      <c r="J26" s="165"/>
      <c r="K26" s="165"/>
      <c r="L26" s="165"/>
      <c r="M26" s="165"/>
      <c r="N26" s="165"/>
      <c r="O26" s="165"/>
      <c r="P26" s="165"/>
      <c r="Q26" s="165"/>
    </row>
    <row r="27" spans="2:20" s="155" customFormat="1" x14ac:dyDescent="0.25">
      <c r="B27" s="208" t="s">
        <v>76</v>
      </c>
      <c r="C27" s="230" t="s">
        <v>21</v>
      </c>
      <c r="D27" s="228"/>
      <c r="E27" s="229">
        <f>MINA(E11:E22)</f>
        <v>0</v>
      </c>
      <c r="F27" s="230" t="s">
        <v>21</v>
      </c>
      <c r="G27" s="228"/>
      <c r="H27" s="229">
        <f>MINA(H11:H22)</f>
        <v>0</v>
      </c>
      <c r="I27" s="230" t="s">
        <v>21</v>
      </c>
      <c r="J27" s="228"/>
      <c r="K27" s="229">
        <f>MINA(K11:K22)</f>
        <v>0</v>
      </c>
      <c r="L27" s="230" t="s">
        <v>21</v>
      </c>
      <c r="M27" s="228"/>
      <c r="N27" s="229">
        <f>MINA(N11:N22)</f>
        <v>0</v>
      </c>
      <c r="R27" s="165"/>
      <c r="S27" s="165"/>
      <c r="T27" s="177"/>
    </row>
    <row r="28" spans="2:20" s="155" customFormat="1" x14ac:dyDescent="0.25">
      <c r="B28" s="218" t="s">
        <v>77</v>
      </c>
      <c r="C28" s="232" t="s">
        <v>22</v>
      </c>
      <c r="D28" s="233"/>
      <c r="E28" s="234">
        <f>C11</f>
        <v>0</v>
      </c>
      <c r="F28" s="232" t="s">
        <v>22</v>
      </c>
      <c r="G28" s="233"/>
      <c r="H28" s="234">
        <f>F11</f>
        <v>0</v>
      </c>
      <c r="I28" s="232" t="s">
        <v>22</v>
      </c>
      <c r="J28" s="233"/>
      <c r="K28" s="234">
        <v>0</v>
      </c>
      <c r="L28" s="232" t="s">
        <v>22</v>
      </c>
      <c r="M28" s="233"/>
      <c r="N28" s="235">
        <f>E28+H28</f>
        <v>0</v>
      </c>
      <c r="R28" s="182"/>
      <c r="S28" s="165"/>
    </row>
    <row r="29" spans="2:20" s="155" customFormat="1" x14ac:dyDescent="0.25">
      <c r="L29" s="158" t="s">
        <v>23</v>
      </c>
      <c r="N29" s="171">
        <f>N22</f>
        <v>0</v>
      </c>
      <c r="O29" s="183" t="s">
        <v>24</v>
      </c>
      <c r="T29" s="168">
        <f>T22</f>
        <v>0</v>
      </c>
    </row>
    <row r="30" spans="2:20" s="155" customFormat="1" x14ac:dyDescent="0.25"/>
    <row r="31" spans="2:20" s="155" customFormat="1" x14ac:dyDescent="0.25"/>
    <row r="32" spans="2:20" x14ac:dyDescent="0.25">
      <c r="G32" s="144">
        <f>1200+1200+900</f>
        <v>3300</v>
      </c>
    </row>
    <row r="33" spans="15:15" x14ac:dyDescent="0.25">
      <c r="O33" s="144">
        <f>630.78+80.78</f>
        <v>711.56</v>
      </c>
    </row>
  </sheetData>
  <mergeCells count="10">
    <mergeCell ref="A6:B6"/>
    <mergeCell ref="E6:F6"/>
    <mergeCell ref="G6:T6"/>
    <mergeCell ref="A7:B8"/>
    <mergeCell ref="A1:C4"/>
    <mergeCell ref="E1:F1"/>
    <mergeCell ref="G1:T1"/>
    <mergeCell ref="E2:F2"/>
    <mergeCell ref="G4:T4"/>
    <mergeCell ref="G5:T5"/>
  </mergeCells>
  <printOptions horizontalCentered="1"/>
  <pageMargins left="0.75" right="0.75" top="1" bottom="0.75" header="0.25" footer="0.25"/>
  <pageSetup orientation="portrait" r:id="rId1"/>
  <headerFooter alignWithMargins="0">
    <oddHeader xml:space="preserve">&amp;L&amp;8&amp;K00-048&amp;Z&amp;F&amp;R&amp;8 
Real Estate Lending
&amp;A
2017
  </oddHeader>
    <oddFooter>&amp;L&amp;8&amp;K00-040Copyright Wipfli LLP 2017.  All Rights Reserved.&amp;C&amp;10Page &amp;P of &amp;N&amp;R&amp;8&amp;K00-029Revised 3/21/17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U33"/>
  <sheetViews>
    <sheetView zoomScaleNormal="100" workbookViewId="0">
      <selection activeCell="AA21" sqref="AA21"/>
    </sheetView>
  </sheetViews>
  <sheetFormatPr defaultRowHeight="12.75" x14ac:dyDescent="0.25"/>
  <cols>
    <col min="1" max="1" width="3" style="144" customWidth="1"/>
    <col min="2" max="2" width="9.1796875" style="144" customWidth="1"/>
    <col min="3" max="3" width="7" style="144" customWidth="1"/>
    <col min="4" max="5" width="7.6328125" style="144" customWidth="1"/>
    <col min="6" max="6" width="6.1796875" style="144" customWidth="1"/>
    <col min="7" max="8" width="7.6328125" style="144" customWidth="1"/>
    <col min="9" max="9" width="5.90625" style="144" customWidth="1"/>
    <col min="10" max="10" width="6.1796875" style="144" customWidth="1"/>
    <col min="11" max="11" width="6.36328125" style="144" customWidth="1"/>
    <col min="12" max="14" width="7.6328125" style="144" customWidth="1"/>
    <col min="15" max="15" width="7.08984375" style="144" hidden="1" customWidth="1"/>
    <col min="16" max="16" width="7.6328125" style="144" hidden="1" customWidth="1"/>
    <col min="17" max="17" width="6.54296875" style="144" hidden="1" customWidth="1"/>
    <col min="18" max="18" width="7.6328125" style="144" hidden="1" customWidth="1"/>
    <col min="19" max="19" width="6.36328125" style="144" hidden="1" customWidth="1"/>
    <col min="20" max="20" width="7.6328125" style="144" hidden="1" customWidth="1"/>
    <col min="21" max="22" width="0" style="144" hidden="1" customWidth="1"/>
    <col min="23" max="256" width="9.26953125" style="144"/>
    <col min="257" max="257" width="3" style="144" customWidth="1"/>
    <col min="258" max="258" width="9.1796875" style="144" customWidth="1"/>
    <col min="259" max="259" width="7" style="144" customWidth="1"/>
    <col min="260" max="261" width="7.6328125" style="144" customWidth="1"/>
    <col min="262" max="262" width="6.1796875" style="144" customWidth="1"/>
    <col min="263" max="264" width="7.6328125" style="144" customWidth="1"/>
    <col min="265" max="265" width="5.90625" style="144" customWidth="1"/>
    <col min="266" max="266" width="6.1796875" style="144" customWidth="1"/>
    <col min="267" max="267" width="6.36328125" style="144" customWidth="1"/>
    <col min="268" max="270" width="7.6328125" style="144" customWidth="1"/>
    <col min="271" max="271" width="7.08984375" style="144" customWidth="1"/>
    <col min="272" max="272" width="7.6328125" style="144" customWidth="1"/>
    <col min="273" max="273" width="6.54296875" style="144" customWidth="1"/>
    <col min="274" max="274" width="7.6328125" style="144" customWidth="1"/>
    <col min="275" max="275" width="6.36328125" style="144" customWidth="1"/>
    <col min="276" max="276" width="7.6328125" style="144" customWidth="1"/>
    <col min="277" max="512" width="9.26953125" style="144"/>
    <col min="513" max="513" width="3" style="144" customWidth="1"/>
    <col min="514" max="514" width="9.1796875" style="144" customWidth="1"/>
    <col min="515" max="515" width="7" style="144" customWidth="1"/>
    <col min="516" max="517" width="7.6328125" style="144" customWidth="1"/>
    <col min="518" max="518" width="6.1796875" style="144" customWidth="1"/>
    <col min="519" max="520" width="7.6328125" style="144" customWidth="1"/>
    <col min="521" max="521" width="5.90625" style="144" customWidth="1"/>
    <col min="522" max="522" width="6.1796875" style="144" customWidth="1"/>
    <col min="523" max="523" width="6.36328125" style="144" customWidth="1"/>
    <col min="524" max="526" width="7.6328125" style="144" customWidth="1"/>
    <col min="527" max="527" width="7.08984375" style="144" customWidth="1"/>
    <col min="528" max="528" width="7.6328125" style="144" customWidth="1"/>
    <col min="529" max="529" width="6.54296875" style="144" customWidth="1"/>
    <col min="530" max="530" width="7.6328125" style="144" customWidth="1"/>
    <col min="531" max="531" width="6.36328125" style="144" customWidth="1"/>
    <col min="532" max="532" width="7.6328125" style="144" customWidth="1"/>
    <col min="533" max="768" width="9.26953125" style="144"/>
    <col min="769" max="769" width="3" style="144" customWidth="1"/>
    <col min="770" max="770" width="9.1796875" style="144" customWidth="1"/>
    <col min="771" max="771" width="7" style="144" customWidth="1"/>
    <col min="772" max="773" width="7.6328125" style="144" customWidth="1"/>
    <col min="774" max="774" width="6.1796875" style="144" customWidth="1"/>
    <col min="775" max="776" width="7.6328125" style="144" customWidth="1"/>
    <col min="777" max="777" width="5.90625" style="144" customWidth="1"/>
    <col min="778" max="778" width="6.1796875" style="144" customWidth="1"/>
    <col min="779" max="779" width="6.36328125" style="144" customWidth="1"/>
    <col min="780" max="782" width="7.6328125" style="144" customWidth="1"/>
    <col min="783" max="783" width="7.08984375" style="144" customWidth="1"/>
    <col min="784" max="784" width="7.6328125" style="144" customWidth="1"/>
    <col min="785" max="785" width="6.54296875" style="144" customWidth="1"/>
    <col min="786" max="786" width="7.6328125" style="144" customWidth="1"/>
    <col min="787" max="787" width="6.36328125" style="144" customWidth="1"/>
    <col min="788" max="788" width="7.6328125" style="144" customWidth="1"/>
    <col min="789" max="1024" width="9.26953125" style="144"/>
    <col min="1025" max="1025" width="3" style="144" customWidth="1"/>
    <col min="1026" max="1026" width="9.1796875" style="144" customWidth="1"/>
    <col min="1027" max="1027" width="7" style="144" customWidth="1"/>
    <col min="1028" max="1029" width="7.6328125" style="144" customWidth="1"/>
    <col min="1030" max="1030" width="6.1796875" style="144" customWidth="1"/>
    <col min="1031" max="1032" width="7.6328125" style="144" customWidth="1"/>
    <col min="1033" max="1033" width="5.90625" style="144" customWidth="1"/>
    <col min="1034" max="1034" width="6.1796875" style="144" customWidth="1"/>
    <col min="1035" max="1035" width="6.36328125" style="144" customWidth="1"/>
    <col min="1036" max="1038" width="7.6328125" style="144" customWidth="1"/>
    <col min="1039" max="1039" width="7.08984375" style="144" customWidth="1"/>
    <col min="1040" max="1040" width="7.6328125" style="144" customWidth="1"/>
    <col min="1041" max="1041" width="6.54296875" style="144" customWidth="1"/>
    <col min="1042" max="1042" width="7.6328125" style="144" customWidth="1"/>
    <col min="1043" max="1043" width="6.36328125" style="144" customWidth="1"/>
    <col min="1044" max="1044" width="7.6328125" style="144" customWidth="1"/>
    <col min="1045" max="1280" width="9.26953125" style="144"/>
    <col min="1281" max="1281" width="3" style="144" customWidth="1"/>
    <col min="1282" max="1282" width="9.1796875" style="144" customWidth="1"/>
    <col min="1283" max="1283" width="7" style="144" customWidth="1"/>
    <col min="1284" max="1285" width="7.6328125" style="144" customWidth="1"/>
    <col min="1286" max="1286" width="6.1796875" style="144" customWidth="1"/>
    <col min="1287" max="1288" width="7.6328125" style="144" customWidth="1"/>
    <col min="1289" max="1289" width="5.90625" style="144" customWidth="1"/>
    <col min="1290" max="1290" width="6.1796875" style="144" customWidth="1"/>
    <col min="1291" max="1291" width="6.36328125" style="144" customWidth="1"/>
    <col min="1292" max="1294" width="7.6328125" style="144" customWidth="1"/>
    <col min="1295" max="1295" width="7.08984375" style="144" customWidth="1"/>
    <col min="1296" max="1296" width="7.6328125" style="144" customWidth="1"/>
    <col min="1297" max="1297" width="6.54296875" style="144" customWidth="1"/>
    <col min="1298" max="1298" width="7.6328125" style="144" customWidth="1"/>
    <col min="1299" max="1299" width="6.36328125" style="144" customWidth="1"/>
    <col min="1300" max="1300" width="7.6328125" style="144" customWidth="1"/>
    <col min="1301" max="1536" width="9.26953125" style="144"/>
    <col min="1537" max="1537" width="3" style="144" customWidth="1"/>
    <col min="1538" max="1538" width="9.1796875" style="144" customWidth="1"/>
    <col min="1539" max="1539" width="7" style="144" customWidth="1"/>
    <col min="1540" max="1541" width="7.6328125" style="144" customWidth="1"/>
    <col min="1542" max="1542" width="6.1796875" style="144" customWidth="1"/>
    <col min="1543" max="1544" width="7.6328125" style="144" customWidth="1"/>
    <col min="1545" max="1545" width="5.90625" style="144" customWidth="1"/>
    <col min="1546" max="1546" width="6.1796875" style="144" customWidth="1"/>
    <col min="1547" max="1547" width="6.36328125" style="144" customWidth="1"/>
    <col min="1548" max="1550" width="7.6328125" style="144" customWidth="1"/>
    <col min="1551" max="1551" width="7.08984375" style="144" customWidth="1"/>
    <col min="1552" max="1552" width="7.6328125" style="144" customWidth="1"/>
    <col min="1553" max="1553" width="6.54296875" style="144" customWidth="1"/>
    <col min="1554" max="1554" width="7.6328125" style="144" customWidth="1"/>
    <col min="1555" max="1555" width="6.36328125" style="144" customWidth="1"/>
    <col min="1556" max="1556" width="7.6328125" style="144" customWidth="1"/>
    <col min="1557" max="1792" width="9.26953125" style="144"/>
    <col min="1793" max="1793" width="3" style="144" customWidth="1"/>
    <col min="1794" max="1794" width="9.1796875" style="144" customWidth="1"/>
    <col min="1795" max="1795" width="7" style="144" customWidth="1"/>
    <col min="1796" max="1797" width="7.6328125" style="144" customWidth="1"/>
    <col min="1798" max="1798" width="6.1796875" style="144" customWidth="1"/>
    <col min="1799" max="1800" width="7.6328125" style="144" customWidth="1"/>
    <col min="1801" max="1801" width="5.90625" style="144" customWidth="1"/>
    <col min="1802" max="1802" width="6.1796875" style="144" customWidth="1"/>
    <col min="1803" max="1803" width="6.36328125" style="144" customWidth="1"/>
    <col min="1804" max="1806" width="7.6328125" style="144" customWidth="1"/>
    <col min="1807" max="1807" width="7.08984375" style="144" customWidth="1"/>
    <col min="1808" max="1808" width="7.6328125" style="144" customWidth="1"/>
    <col min="1809" max="1809" width="6.54296875" style="144" customWidth="1"/>
    <col min="1810" max="1810" width="7.6328125" style="144" customWidth="1"/>
    <col min="1811" max="1811" width="6.36328125" style="144" customWidth="1"/>
    <col min="1812" max="1812" width="7.6328125" style="144" customWidth="1"/>
    <col min="1813" max="2048" width="9.26953125" style="144"/>
    <col min="2049" max="2049" width="3" style="144" customWidth="1"/>
    <col min="2050" max="2050" width="9.1796875" style="144" customWidth="1"/>
    <col min="2051" max="2051" width="7" style="144" customWidth="1"/>
    <col min="2052" max="2053" width="7.6328125" style="144" customWidth="1"/>
    <col min="2054" max="2054" width="6.1796875" style="144" customWidth="1"/>
    <col min="2055" max="2056" width="7.6328125" style="144" customWidth="1"/>
    <col min="2057" max="2057" width="5.90625" style="144" customWidth="1"/>
    <col min="2058" max="2058" width="6.1796875" style="144" customWidth="1"/>
    <col min="2059" max="2059" width="6.36328125" style="144" customWidth="1"/>
    <col min="2060" max="2062" width="7.6328125" style="144" customWidth="1"/>
    <col min="2063" max="2063" width="7.08984375" style="144" customWidth="1"/>
    <col min="2064" max="2064" width="7.6328125" style="144" customWidth="1"/>
    <col min="2065" max="2065" width="6.54296875" style="144" customWidth="1"/>
    <col min="2066" max="2066" width="7.6328125" style="144" customWidth="1"/>
    <col min="2067" max="2067" width="6.36328125" style="144" customWidth="1"/>
    <col min="2068" max="2068" width="7.6328125" style="144" customWidth="1"/>
    <col min="2069" max="2304" width="9.26953125" style="144"/>
    <col min="2305" max="2305" width="3" style="144" customWidth="1"/>
    <col min="2306" max="2306" width="9.1796875" style="144" customWidth="1"/>
    <col min="2307" max="2307" width="7" style="144" customWidth="1"/>
    <col min="2308" max="2309" width="7.6328125" style="144" customWidth="1"/>
    <col min="2310" max="2310" width="6.1796875" style="144" customWidth="1"/>
    <col min="2311" max="2312" width="7.6328125" style="144" customWidth="1"/>
    <col min="2313" max="2313" width="5.90625" style="144" customWidth="1"/>
    <col min="2314" max="2314" width="6.1796875" style="144" customWidth="1"/>
    <col min="2315" max="2315" width="6.36328125" style="144" customWidth="1"/>
    <col min="2316" max="2318" width="7.6328125" style="144" customWidth="1"/>
    <col min="2319" max="2319" width="7.08984375" style="144" customWidth="1"/>
    <col min="2320" max="2320" width="7.6328125" style="144" customWidth="1"/>
    <col min="2321" max="2321" width="6.54296875" style="144" customWidth="1"/>
    <col min="2322" max="2322" width="7.6328125" style="144" customWidth="1"/>
    <col min="2323" max="2323" width="6.36328125" style="144" customWidth="1"/>
    <col min="2324" max="2324" width="7.6328125" style="144" customWidth="1"/>
    <col min="2325" max="2560" width="9.26953125" style="144"/>
    <col min="2561" max="2561" width="3" style="144" customWidth="1"/>
    <col min="2562" max="2562" width="9.1796875" style="144" customWidth="1"/>
    <col min="2563" max="2563" width="7" style="144" customWidth="1"/>
    <col min="2564" max="2565" width="7.6328125" style="144" customWidth="1"/>
    <col min="2566" max="2566" width="6.1796875" style="144" customWidth="1"/>
    <col min="2567" max="2568" width="7.6328125" style="144" customWidth="1"/>
    <col min="2569" max="2569" width="5.90625" style="144" customWidth="1"/>
    <col min="2570" max="2570" width="6.1796875" style="144" customWidth="1"/>
    <col min="2571" max="2571" width="6.36328125" style="144" customWidth="1"/>
    <col min="2572" max="2574" width="7.6328125" style="144" customWidth="1"/>
    <col min="2575" max="2575" width="7.08984375" style="144" customWidth="1"/>
    <col min="2576" max="2576" width="7.6328125" style="144" customWidth="1"/>
    <col min="2577" max="2577" width="6.54296875" style="144" customWidth="1"/>
    <col min="2578" max="2578" width="7.6328125" style="144" customWidth="1"/>
    <col min="2579" max="2579" width="6.36328125" style="144" customWidth="1"/>
    <col min="2580" max="2580" width="7.6328125" style="144" customWidth="1"/>
    <col min="2581" max="2816" width="9.26953125" style="144"/>
    <col min="2817" max="2817" width="3" style="144" customWidth="1"/>
    <col min="2818" max="2818" width="9.1796875" style="144" customWidth="1"/>
    <col min="2819" max="2819" width="7" style="144" customWidth="1"/>
    <col min="2820" max="2821" width="7.6328125" style="144" customWidth="1"/>
    <col min="2822" max="2822" width="6.1796875" style="144" customWidth="1"/>
    <col min="2823" max="2824" width="7.6328125" style="144" customWidth="1"/>
    <col min="2825" max="2825" width="5.90625" style="144" customWidth="1"/>
    <col min="2826" max="2826" width="6.1796875" style="144" customWidth="1"/>
    <col min="2827" max="2827" width="6.36328125" style="144" customWidth="1"/>
    <col min="2828" max="2830" width="7.6328125" style="144" customWidth="1"/>
    <col min="2831" max="2831" width="7.08984375" style="144" customWidth="1"/>
    <col min="2832" max="2832" width="7.6328125" style="144" customWidth="1"/>
    <col min="2833" max="2833" width="6.54296875" style="144" customWidth="1"/>
    <col min="2834" max="2834" width="7.6328125" style="144" customWidth="1"/>
    <col min="2835" max="2835" width="6.36328125" style="144" customWidth="1"/>
    <col min="2836" max="2836" width="7.6328125" style="144" customWidth="1"/>
    <col min="2837" max="3072" width="9.26953125" style="144"/>
    <col min="3073" max="3073" width="3" style="144" customWidth="1"/>
    <col min="3074" max="3074" width="9.1796875" style="144" customWidth="1"/>
    <col min="3075" max="3075" width="7" style="144" customWidth="1"/>
    <col min="3076" max="3077" width="7.6328125" style="144" customWidth="1"/>
    <col min="3078" max="3078" width="6.1796875" style="144" customWidth="1"/>
    <col min="3079" max="3080" width="7.6328125" style="144" customWidth="1"/>
    <col min="3081" max="3081" width="5.90625" style="144" customWidth="1"/>
    <col min="3082" max="3082" width="6.1796875" style="144" customWidth="1"/>
    <col min="3083" max="3083" width="6.36328125" style="144" customWidth="1"/>
    <col min="3084" max="3086" width="7.6328125" style="144" customWidth="1"/>
    <col min="3087" max="3087" width="7.08984375" style="144" customWidth="1"/>
    <col min="3088" max="3088" width="7.6328125" style="144" customWidth="1"/>
    <col min="3089" max="3089" width="6.54296875" style="144" customWidth="1"/>
    <col min="3090" max="3090" width="7.6328125" style="144" customWidth="1"/>
    <col min="3091" max="3091" width="6.36328125" style="144" customWidth="1"/>
    <col min="3092" max="3092" width="7.6328125" style="144" customWidth="1"/>
    <col min="3093" max="3328" width="9.26953125" style="144"/>
    <col min="3329" max="3329" width="3" style="144" customWidth="1"/>
    <col min="3330" max="3330" width="9.1796875" style="144" customWidth="1"/>
    <col min="3331" max="3331" width="7" style="144" customWidth="1"/>
    <col min="3332" max="3333" width="7.6328125" style="144" customWidth="1"/>
    <col min="3334" max="3334" width="6.1796875" style="144" customWidth="1"/>
    <col min="3335" max="3336" width="7.6328125" style="144" customWidth="1"/>
    <col min="3337" max="3337" width="5.90625" style="144" customWidth="1"/>
    <col min="3338" max="3338" width="6.1796875" style="144" customWidth="1"/>
    <col min="3339" max="3339" width="6.36328125" style="144" customWidth="1"/>
    <col min="3340" max="3342" width="7.6328125" style="144" customWidth="1"/>
    <col min="3343" max="3343" width="7.08984375" style="144" customWidth="1"/>
    <col min="3344" max="3344" width="7.6328125" style="144" customWidth="1"/>
    <col min="3345" max="3345" width="6.54296875" style="144" customWidth="1"/>
    <col min="3346" max="3346" width="7.6328125" style="144" customWidth="1"/>
    <col min="3347" max="3347" width="6.36328125" style="144" customWidth="1"/>
    <col min="3348" max="3348" width="7.6328125" style="144" customWidth="1"/>
    <col min="3349" max="3584" width="9.26953125" style="144"/>
    <col min="3585" max="3585" width="3" style="144" customWidth="1"/>
    <col min="3586" max="3586" width="9.1796875" style="144" customWidth="1"/>
    <col min="3587" max="3587" width="7" style="144" customWidth="1"/>
    <col min="3588" max="3589" width="7.6328125" style="144" customWidth="1"/>
    <col min="3590" max="3590" width="6.1796875" style="144" customWidth="1"/>
    <col min="3591" max="3592" width="7.6328125" style="144" customWidth="1"/>
    <col min="3593" max="3593" width="5.90625" style="144" customWidth="1"/>
    <col min="3594" max="3594" width="6.1796875" style="144" customWidth="1"/>
    <col min="3595" max="3595" width="6.36328125" style="144" customWidth="1"/>
    <col min="3596" max="3598" width="7.6328125" style="144" customWidth="1"/>
    <col min="3599" max="3599" width="7.08984375" style="144" customWidth="1"/>
    <col min="3600" max="3600" width="7.6328125" style="144" customWidth="1"/>
    <col min="3601" max="3601" width="6.54296875" style="144" customWidth="1"/>
    <col min="3602" max="3602" width="7.6328125" style="144" customWidth="1"/>
    <col min="3603" max="3603" width="6.36328125" style="144" customWidth="1"/>
    <col min="3604" max="3604" width="7.6328125" style="144" customWidth="1"/>
    <col min="3605" max="3840" width="9.26953125" style="144"/>
    <col min="3841" max="3841" width="3" style="144" customWidth="1"/>
    <col min="3842" max="3842" width="9.1796875" style="144" customWidth="1"/>
    <col min="3843" max="3843" width="7" style="144" customWidth="1"/>
    <col min="3844" max="3845" width="7.6328125" style="144" customWidth="1"/>
    <col min="3846" max="3846" width="6.1796875" style="144" customWidth="1"/>
    <col min="3847" max="3848" width="7.6328125" style="144" customWidth="1"/>
    <col min="3849" max="3849" width="5.90625" style="144" customWidth="1"/>
    <col min="3850" max="3850" width="6.1796875" style="144" customWidth="1"/>
    <col min="3851" max="3851" width="6.36328125" style="144" customWidth="1"/>
    <col min="3852" max="3854" width="7.6328125" style="144" customWidth="1"/>
    <col min="3855" max="3855" width="7.08984375" style="144" customWidth="1"/>
    <col min="3856" max="3856" width="7.6328125" style="144" customWidth="1"/>
    <col min="3857" max="3857" width="6.54296875" style="144" customWidth="1"/>
    <col min="3858" max="3858" width="7.6328125" style="144" customWidth="1"/>
    <col min="3859" max="3859" width="6.36328125" style="144" customWidth="1"/>
    <col min="3860" max="3860" width="7.6328125" style="144" customWidth="1"/>
    <col min="3861" max="4096" width="9.26953125" style="144"/>
    <col min="4097" max="4097" width="3" style="144" customWidth="1"/>
    <col min="4098" max="4098" width="9.1796875" style="144" customWidth="1"/>
    <col min="4099" max="4099" width="7" style="144" customWidth="1"/>
    <col min="4100" max="4101" width="7.6328125" style="144" customWidth="1"/>
    <col min="4102" max="4102" width="6.1796875" style="144" customWidth="1"/>
    <col min="4103" max="4104" width="7.6328125" style="144" customWidth="1"/>
    <col min="4105" max="4105" width="5.90625" style="144" customWidth="1"/>
    <col min="4106" max="4106" width="6.1796875" style="144" customWidth="1"/>
    <col min="4107" max="4107" width="6.36328125" style="144" customWidth="1"/>
    <col min="4108" max="4110" width="7.6328125" style="144" customWidth="1"/>
    <col min="4111" max="4111" width="7.08984375" style="144" customWidth="1"/>
    <col min="4112" max="4112" width="7.6328125" style="144" customWidth="1"/>
    <col min="4113" max="4113" width="6.54296875" style="144" customWidth="1"/>
    <col min="4114" max="4114" width="7.6328125" style="144" customWidth="1"/>
    <col min="4115" max="4115" width="6.36328125" style="144" customWidth="1"/>
    <col min="4116" max="4116" width="7.6328125" style="144" customWidth="1"/>
    <col min="4117" max="4352" width="9.26953125" style="144"/>
    <col min="4353" max="4353" width="3" style="144" customWidth="1"/>
    <col min="4354" max="4354" width="9.1796875" style="144" customWidth="1"/>
    <col min="4355" max="4355" width="7" style="144" customWidth="1"/>
    <col min="4356" max="4357" width="7.6328125" style="144" customWidth="1"/>
    <col min="4358" max="4358" width="6.1796875" style="144" customWidth="1"/>
    <col min="4359" max="4360" width="7.6328125" style="144" customWidth="1"/>
    <col min="4361" max="4361" width="5.90625" style="144" customWidth="1"/>
    <col min="4362" max="4362" width="6.1796875" style="144" customWidth="1"/>
    <col min="4363" max="4363" width="6.36328125" style="144" customWidth="1"/>
    <col min="4364" max="4366" width="7.6328125" style="144" customWidth="1"/>
    <col min="4367" max="4367" width="7.08984375" style="144" customWidth="1"/>
    <col min="4368" max="4368" width="7.6328125" style="144" customWidth="1"/>
    <col min="4369" max="4369" width="6.54296875" style="144" customWidth="1"/>
    <col min="4370" max="4370" width="7.6328125" style="144" customWidth="1"/>
    <col min="4371" max="4371" width="6.36328125" style="144" customWidth="1"/>
    <col min="4372" max="4372" width="7.6328125" style="144" customWidth="1"/>
    <col min="4373" max="4608" width="9.26953125" style="144"/>
    <col min="4609" max="4609" width="3" style="144" customWidth="1"/>
    <col min="4610" max="4610" width="9.1796875" style="144" customWidth="1"/>
    <col min="4611" max="4611" width="7" style="144" customWidth="1"/>
    <col min="4612" max="4613" width="7.6328125" style="144" customWidth="1"/>
    <col min="4614" max="4614" width="6.1796875" style="144" customWidth="1"/>
    <col min="4615" max="4616" width="7.6328125" style="144" customWidth="1"/>
    <col min="4617" max="4617" width="5.90625" style="144" customWidth="1"/>
    <col min="4618" max="4618" width="6.1796875" style="144" customWidth="1"/>
    <col min="4619" max="4619" width="6.36328125" style="144" customWidth="1"/>
    <col min="4620" max="4622" width="7.6328125" style="144" customWidth="1"/>
    <col min="4623" max="4623" width="7.08984375" style="144" customWidth="1"/>
    <col min="4624" max="4624" width="7.6328125" style="144" customWidth="1"/>
    <col min="4625" max="4625" width="6.54296875" style="144" customWidth="1"/>
    <col min="4626" max="4626" width="7.6328125" style="144" customWidth="1"/>
    <col min="4627" max="4627" width="6.36328125" style="144" customWidth="1"/>
    <col min="4628" max="4628" width="7.6328125" style="144" customWidth="1"/>
    <col min="4629" max="4864" width="9.26953125" style="144"/>
    <col min="4865" max="4865" width="3" style="144" customWidth="1"/>
    <col min="4866" max="4866" width="9.1796875" style="144" customWidth="1"/>
    <col min="4867" max="4867" width="7" style="144" customWidth="1"/>
    <col min="4868" max="4869" width="7.6328125" style="144" customWidth="1"/>
    <col min="4870" max="4870" width="6.1796875" style="144" customWidth="1"/>
    <col min="4871" max="4872" width="7.6328125" style="144" customWidth="1"/>
    <col min="4873" max="4873" width="5.90625" style="144" customWidth="1"/>
    <col min="4874" max="4874" width="6.1796875" style="144" customWidth="1"/>
    <col min="4875" max="4875" width="6.36328125" style="144" customWidth="1"/>
    <col min="4876" max="4878" width="7.6328125" style="144" customWidth="1"/>
    <col min="4879" max="4879" width="7.08984375" style="144" customWidth="1"/>
    <col min="4880" max="4880" width="7.6328125" style="144" customWidth="1"/>
    <col min="4881" max="4881" width="6.54296875" style="144" customWidth="1"/>
    <col min="4882" max="4882" width="7.6328125" style="144" customWidth="1"/>
    <col min="4883" max="4883" width="6.36328125" style="144" customWidth="1"/>
    <col min="4884" max="4884" width="7.6328125" style="144" customWidth="1"/>
    <col min="4885" max="5120" width="9.26953125" style="144"/>
    <col min="5121" max="5121" width="3" style="144" customWidth="1"/>
    <col min="5122" max="5122" width="9.1796875" style="144" customWidth="1"/>
    <col min="5123" max="5123" width="7" style="144" customWidth="1"/>
    <col min="5124" max="5125" width="7.6328125" style="144" customWidth="1"/>
    <col min="5126" max="5126" width="6.1796875" style="144" customWidth="1"/>
    <col min="5127" max="5128" width="7.6328125" style="144" customWidth="1"/>
    <col min="5129" max="5129" width="5.90625" style="144" customWidth="1"/>
    <col min="5130" max="5130" width="6.1796875" style="144" customWidth="1"/>
    <col min="5131" max="5131" width="6.36328125" style="144" customWidth="1"/>
    <col min="5132" max="5134" width="7.6328125" style="144" customWidth="1"/>
    <col min="5135" max="5135" width="7.08984375" style="144" customWidth="1"/>
    <col min="5136" max="5136" width="7.6328125" style="144" customWidth="1"/>
    <col min="5137" max="5137" width="6.54296875" style="144" customWidth="1"/>
    <col min="5138" max="5138" width="7.6328125" style="144" customWidth="1"/>
    <col min="5139" max="5139" width="6.36328125" style="144" customWidth="1"/>
    <col min="5140" max="5140" width="7.6328125" style="144" customWidth="1"/>
    <col min="5141" max="5376" width="9.26953125" style="144"/>
    <col min="5377" max="5377" width="3" style="144" customWidth="1"/>
    <col min="5378" max="5378" width="9.1796875" style="144" customWidth="1"/>
    <col min="5379" max="5379" width="7" style="144" customWidth="1"/>
    <col min="5380" max="5381" width="7.6328125" style="144" customWidth="1"/>
    <col min="5382" max="5382" width="6.1796875" style="144" customWidth="1"/>
    <col min="5383" max="5384" width="7.6328125" style="144" customWidth="1"/>
    <col min="5385" max="5385" width="5.90625" style="144" customWidth="1"/>
    <col min="5386" max="5386" width="6.1796875" style="144" customWidth="1"/>
    <col min="5387" max="5387" width="6.36328125" style="144" customWidth="1"/>
    <col min="5388" max="5390" width="7.6328125" style="144" customWidth="1"/>
    <col min="5391" max="5391" width="7.08984375" style="144" customWidth="1"/>
    <col min="5392" max="5392" width="7.6328125" style="144" customWidth="1"/>
    <col min="5393" max="5393" width="6.54296875" style="144" customWidth="1"/>
    <col min="5394" max="5394" width="7.6328125" style="144" customWidth="1"/>
    <col min="5395" max="5395" width="6.36328125" style="144" customWidth="1"/>
    <col min="5396" max="5396" width="7.6328125" style="144" customWidth="1"/>
    <col min="5397" max="5632" width="9.26953125" style="144"/>
    <col min="5633" max="5633" width="3" style="144" customWidth="1"/>
    <col min="5634" max="5634" width="9.1796875" style="144" customWidth="1"/>
    <col min="5635" max="5635" width="7" style="144" customWidth="1"/>
    <col min="5636" max="5637" width="7.6328125" style="144" customWidth="1"/>
    <col min="5638" max="5638" width="6.1796875" style="144" customWidth="1"/>
    <col min="5639" max="5640" width="7.6328125" style="144" customWidth="1"/>
    <col min="5641" max="5641" width="5.90625" style="144" customWidth="1"/>
    <col min="5642" max="5642" width="6.1796875" style="144" customWidth="1"/>
    <col min="5643" max="5643" width="6.36328125" style="144" customWidth="1"/>
    <col min="5644" max="5646" width="7.6328125" style="144" customWidth="1"/>
    <col min="5647" max="5647" width="7.08984375" style="144" customWidth="1"/>
    <col min="5648" max="5648" width="7.6328125" style="144" customWidth="1"/>
    <col min="5649" max="5649" width="6.54296875" style="144" customWidth="1"/>
    <col min="5650" max="5650" width="7.6328125" style="144" customWidth="1"/>
    <col min="5651" max="5651" width="6.36328125" style="144" customWidth="1"/>
    <col min="5652" max="5652" width="7.6328125" style="144" customWidth="1"/>
    <col min="5653" max="5888" width="9.26953125" style="144"/>
    <col min="5889" max="5889" width="3" style="144" customWidth="1"/>
    <col min="5890" max="5890" width="9.1796875" style="144" customWidth="1"/>
    <col min="5891" max="5891" width="7" style="144" customWidth="1"/>
    <col min="5892" max="5893" width="7.6328125" style="144" customWidth="1"/>
    <col min="5894" max="5894" width="6.1796875" style="144" customWidth="1"/>
    <col min="5895" max="5896" width="7.6328125" style="144" customWidth="1"/>
    <col min="5897" max="5897" width="5.90625" style="144" customWidth="1"/>
    <col min="5898" max="5898" width="6.1796875" style="144" customWidth="1"/>
    <col min="5899" max="5899" width="6.36328125" style="144" customWidth="1"/>
    <col min="5900" max="5902" width="7.6328125" style="144" customWidth="1"/>
    <col min="5903" max="5903" width="7.08984375" style="144" customWidth="1"/>
    <col min="5904" max="5904" width="7.6328125" style="144" customWidth="1"/>
    <col min="5905" max="5905" width="6.54296875" style="144" customWidth="1"/>
    <col min="5906" max="5906" width="7.6328125" style="144" customWidth="1"/>
    <col min="5907" max="5907" width="6.36328125" style="144" customWidth="1"/>
    <col min="5908" max="5908" width="7.6328125" style="144" customWidth="1"/>
    <col min="5909" max="6144" width="9.26953125" style="144"/>
    <col min="6145" max="6145" width="3" style="144" customWidth="1"/>
    <col min="6146" max="6146" width="9.1796875" style="144" customWidth="1"/>
    <col min="6147" max="6147" width="7" style="144" customWidth="1"/>
    <col min="6148" max="6149" width="7.6328125" style="144" customWidth="1"/>
    <col min="6150" max="6150" width="6.1796875" style="144" customWidth="1"/>
    <col min="6151" max="6152" width="7.6328125" style="144" customWidth="1"/>
    <col min="6153" max="6153" width="5.90625" style="144" customWidth="1"/>
    <col min="6154" max="6154" width="6.1796875" style="144" customWidth="1"/>
    <col min="6155" max="6155" width="6.36328125" style="144" customWidth="1"/>
    <col min="6156" max="6158" width="7.6328125" style="144" customWidth="1"/>
    <col min="6159" max="6159" width="7.08984375" style="144" customWidth="1"/>
    <col min="6160" max="6160" width="7.6328125" style="144" customWidth="1"/>
    <col min="6161" max="6161" width="6.54296875" style="144" customWidth="1"/>
    <col min="6162" max="6162" width="7.6328125" style="144" customWidth="1"/>
    <col min="6163" max="6163" width="6.36328125" style="144" customWidth="1"/>
    <col min="6164" max="6164" width="7.6328125" style="144" customWidth="1"/>
    <col min="6165" max="6400" width="9.26953125" style="144"/>
    <col min="6401" max="6401" width="3" style="144" customWidth="1"/>
    <col min="6402" max="6402" width="9.1796875" style="144" customWidth="1"/>
    <col min="6403" max="6403" width="7" style="144" customWidth="1"/>
    <col min="6404" max="6405" width="7.6328125" style="144" customWidth="1"/>
    <col min="6406" max="6406" width="6.1796875" style="144" customWidth="1"/>
    <col min="6407" max="6408" width="7.6328125" style="144" customWidth="1"/>
    <col min="6409" max="6409" width="5.90625" style="144" customWidth="1"/>
    <col min="6410" max="6410" width="6.1796875" style="144" customWidth="1"/>
    <col min="6411" max="6411" width="6.36328125" style="144" customWidth="1"/>
    <col min="6412" max="6414" width="7.6328125" style="144" customWidth="1"/>
    <col min="6415" max="6415" width="7.08984375" style="144" customWidth="1"/>
    <col min="6416" max="6416" width="7.6328125" style="144" customWidth="1"/>
    <col min="6417" max="6417" width="6.54296875" style="144" customWidth="1"/>
    <col min="6418" max="6418" width="7.6328125" style="144" customWidth="1"/>
    <col min="6419" max="6419" width="6.36328125" style="144" customWidth="1"/>
    <col min="6420" max="6420" width="7.6328125" style="144" customWidth="1"/>
    <col min="6421" max="6656" width="9.26953125" style="144"/>
    <col min="6657" max="6657" width="3" style="144" customWidth="1"/>
    <col min="6658" max="6658" width="9.1796875" style="144" customWidth="1"/>
    <col min="6659" max="6659" width="7" style="144" customWidth="1"/>
    <col min="6660" max="6661" width="7.6328125" style="144" customWidth="1"/>
    <col min="6662" max="6662" width="6.1796875" style="144" customWidth="1"/>
    <col min="6663" max="6664" width="7.6328125" style="144" customWidth="1"/>
    <col min="6665" max="6665" width="5.90625" style="144" customWidth="1"/>
    <col min="6666" max="6666" width="6.1796875" style="144" customWidth="1"/>
    <col min="6667" max="6667" width="6.36328125" style="144" customWidth="1"/>
    <col min="6668" max="6670" width="7.6328125" style="144" customWidth="1"/>
    <col min="6671" max="6671" width="7.08984375" style="144" customWidth="1"/>
    <col min="6672" max="6672" width="7.6328125" style="144" customWidth="1"/>
    <col min="6673" max="6673" width="6.54296875" style="144" customWidth="1"/>
    <col min="6674" max="6674" width="7.6328125" style="144" customWidth="1"/>
    <col min="6675" max="6675" width="6.36328125" style="144" customWidth="1"/>
    <col min="6676" max="6676" width="7.6328125" style="144" customWidth="1"/>
    <col min="6677" max="6912" width="9.26953125" style="144"/>
    <col min="6913" max="6913" width="3" style="144" customWidth="1"/>
    <col min="6914" max="6914" width="9.1796875" style="144" customWidth="1"/>
    <col min="6915" max="6915" width="7" style="144" customWidth="1"/>
    <col min="6916" max="6917" width="7.6328125" style="144" customWidth="1"/>
    <col min="6918" max="6918" width="6.1796875" style="144" customWidth="1"/>
    <col min="6919" max="6920" width="7.6328125" style="144" customWidth="1"/>
    <col min="6921" max="6921" width="5.90625" style="144" customWidth="1"/>
    <col min="6922" max="6922" width="6.1796875" style="144" customWidth="1"/>
    <col min="6923" max="6923" width="6.36328125" style="144" customWidth="1"/>
    <col min="6924" max="6926" width="7.6328125" style="144" customWidth="1"/>
    <col min="6927" max="6927" width="7.08984375" style="144" customWidth="1"/>
    <col min="6928" max="6928" width="7.6328125" style="144" customWidth="1"/>
    <col min="6929" max="6929" width="6.54296875" style="144" customWidth="1"/>
    <col min="6930" max="6930" width="7.6328125" style="144" customWidth="1"/>
    <col min="6931" max="6931" width="6.36328125" style="144" customWidth="1"/>
    <col min="6932" max="6932" width="7.6328125" style="144" customWidth="1"/>
    <col min="6933" max="7168" width="9.26953125" style="144"/>
    <col min="7169" max="7169" width="3" style="144" customWidth="1"/>
    <col min="7170" max="7170" width="9.1796875" style="144" customWidth="1"/>
    <col min="7171" max="7171" width="7" style="144" customWidth="1"/>
    <col min="7172" max="7173" width="7.6328125" style="144" customWidth="1"/>
    <col min="7174" max="7174" width="6.1796875" style="144" customWidth="1"/>
    <col min="7175" max="7176" width="7.6328125" style="144" customWidth="1"/>
    <col min="7177" max="7177" width="5.90625" style="144" customWidth="1"/>
    <col min="7178" max="7178" width="6.1796875" style="144" customWidth="1"/>
    <col min="7179" max="7179" width="6.36328125" style="144" customWidth="1"/>
    <col min="7180" max="7182" width="7.6328125" style="144" customWidth="1"/>
    <col min="7183" max="7183" width="7.08984375" style="144" customWidth="1"/>
    <col min="7184" max="7184" width="7.6328125" style="144" customWidth="1"/>
    <col min="7185" max="7185" width="6.54296875" style="144" customWidth="1"/>
    <col min="7186" max="7186" width="7.6328125" style="144" customWidth="1"/>
    <col min="7187" max="7187" width="6.36328125" style="144" customWidth="1"/>
    <col min="7188" max="7188" width="7.6328125" style="144" customWidth="1"/>
    <col min="7189" max="7424" width="9.26953125" style="144"/>
    <col min="7425" max="7425" width="3" style="144" customWidth="1"/>
    <col min="7426" max="7426" width="9.1796875" style="144" customWidth="1"/>
    <col min="7427" max="7427" width="7" style="144" customWidth="1"/>
    <col min="7428" max="7429" width="7.6328125" style="144" customWidth="1"/>
    <col min="7430" max="7430" width="6.1796875" style="144" customWidth="1"/>
    <col min="7431" max="7432" width="7.6328125" style="144" customWidth="1"/>
    <col min="7433" max="7433" width="5.90625" style="144" customWidth="1"/>
    <col min="7434" max="7434" width="6.1796875" style="144" customWidth="1"/>
    <col min="7435" max="7435" width="6.36328125" style="144" customWidth="1"/>
    <col min="7436" max="7438" width="7.6328125" style="144" customWidth="1"/>
    <col min="7439" max="7439" width="7.08984375" style="144" customWidth="1"/>
    <col min="7440" max="7440" width="7.6328125" style="144" customWidth="1"/>
    <col min="7441" max="7441" width="6.54296875" style="144" customWidth="1"/>
    <col min="7442" max="7442" width="7.6328125" style="144" customWidth="1"/>
    <col min="7443" max="7443" width="6.36328125" style="144" customWidth="1"/>
    <col min="7444" max="7444" width="7.6328125" style="144" customWidth="1"/>
    <col min="7445" max="7680" width="9.26953125" style="144"/>
    <col min="7681" max="7681" width="3" style="144" customWidth="1"/>
    <col min="7682" max="7682" width="9.1796875" style="144" customWidth="1"/>
    <col min="7683" max="7683" width="7" style="144" customWidth="1"/>
    <col min="7684" max="7685" width="7.6328125" style="144" customWidth="1"/>
    <col min="7686" max="7686" width="6.1796875" style="144" customWidth="1"/>
    <col min="7687" max="7688" width="7.6328125" style="144" customWidth="1"/>
    <col min="7689" max="7689" width="5.90625" style="144" customWidth="1"/>
    <col min="7690" max="7690" width="6.1796875" style="144" customWidth="1"/>
    <col min="7691" max="7691" width="6.36328125" style="144" customWidth="1"/>
    <col min="7692" max="7694" width="7.6328125" style="144" customWidth="1"/>
    <col min="7695" max="7695" width="7.08984375" style="144" customWidth="1"/>
    <col min="7696" max="7696" width="7.6328125" style="144" customWidth="1"/>
    <col min="7697" max="7697" width="6.54296875" style="144" customWidth="1"/>
    <col min="7698" max="7698" width="7.6328125" style="144" customWidth="1"/>
    <col min="7699" max="7699" width="6.36328125" style="144" customWidth="1"/>
    <col min="7700" max="7700" width="7.6328125" style="144" customWidth="1"/>
    <col min="7701" max="7936" width="9.26953125" style="144"/>
    <col min="7937" max="7937" width="3" style="144" customWidth="1"/>
    <col min="7938" max="7938" width="9.1796875" style="144" customWidth="1"/>
    <col min="7939" max="7939" width="7" style="144" customWidth="1"/>
    <col min="7940" max="7941" width="7.6328125" style="144" customWidth="1"/>
    <col min="7942" max="7942" width="6.1796875" style="144" customWidth="1"/>
    <col min="7943" max="7944" width="7.6328125" style="144" customWidth="1"/>
    <col min="7945" max="7945" width="5.90625" style="144" customWidth="1"/>
    <col min="7946" max="7946" width="6.1796875" style="144" customWidth="1"/>
    <col min="7947" max="7947" width="6.36328125" style="144" customWidth="1"/>
    <col min="7948" max="7950" width="7.6328125" style="144" customWidth="1"/>
    <col min="7951" max="7951" width="7.08984375" style="144" customWidth="1"/>
    <col min="7952" max="7952" width="7.6328125" style="144" customWidth="1"/>
    <col min="7953" max="7953" width="6.54296875" style="144" customWidth="1"/>
    <col min="7954" max="7954" width="7.6328125" style="144" customWidth="1"/>
    <col min="7955" max="7955" width="6.36328125" style="144" customWidth="1"/>
    <col min="7956" max="7956" width="7.6328125" style="144" customWidth="1"/>
    <col min="7957" max="8192" width="9.26953125" style="144"/>
    <col min="8193" max="8193" width="3" style="144" customWidth="1"/>
    <col min="8194" max="8194" width="9.1796875" style="144" customWidth="1"/>
    <col min="8195" max="8195" width="7" style="144" customWidth="1"/>
    <col min="8196" max="8197" width="7.6328125" style="144" customWidth="1"/>
    <col min="8198" max="8198" width="6.1796875" style="144" customWidth="1"/>
    <col min="8199" max="8200" width="7.6328125" style="144" customWidth="1"/>
    <col min="8201" max="8201" width="5.90625" style="144" customWidth="1"/>
    <col min="8202" max="8202" width="6.1796875" style="144" customWidth="1"/>
    <col min="8203" max="8203" width="6.36328125" style="144" customWidth="1"/>
    <col min="8204" max="8206" width="7.6328125" style="144" customWidth="1"/>
    <col min="8207" max="8207" width="7.08984375" style="144" customWidth="1"/>
    <col min="8208" max="8208" width="7.6328125" style="144" customWidth="1"/>
    <col min="8209" max="8209" width="6.54296875" style="144" customWidth="1"/>
    <col min="8210" max="8210" width="7.6328125" style="144" customWidth="1"/>
    <col min="8211" max="8211" width="6.36328125" style="144" customWidth="1"/>
    <col min="8212" max="8212" width="7.6328125" style="144" customWidth="1"/>
    <col min="8213" max="8448" width="9.26953125" style="144"/>
    <col min="8449" max="8449" width="3" style="144" customWidth="1"/>
    <col min="8450" max="8450" width="9.1796875" style="144" customWidth="1"/>
    <col min="8451" max="8451" width="7" style="144" customWidth="1"/>
    <col min="8452" max="8453" width="7.6328125" style="144" customWidth="1"/>
    <col min="8454" max="8454" width="6.1796875" style="144" customWidth="1"/>
    <col min="8455" max="8456" width="7.6328125" style="144" customWidth="1"/>
    <col min="8457" max="8457" width="5.90625" style="144" customWidth="1"/>
    <col min="8458" max="8458" width="6.1796875" style="144" customWidth="1"/>
    <col min="8459" max="8459" width="6.36328125" style="144" customWidth="1"/>
    <col min="8460" max="8462" width="7.6328125" style="144" customWidth="1"/>
    <col min="8463" max="8463" width="7.08984375" style="144" customWidth="1"/>
    <col min="8464" max="8464" width="7.6328125" style="144" customWidth="1"/>
    <col min="8465" max="8465" width="6.54296875" style="144" customWidth="1"/>
    <col min="8466" max="8466" width="7.6328125" style="144" customWidth="1"/>
    <col min="8467" max="8467" width="6.36328125" style="144" customWidth="1"/>
    <col min="8468" max="8468" width="7.6328125" style="144" customWidth="1"/>
    <col min="8469" max="8704" width="9.26953125" style="144"/>
    <col min="8705" max="8705" width="3" style="144" customWidth="1"/>
    <col min="8706" max="8706" width="9.1796875" style="144" customWidth="1"/>
    <col min="8707" max="8707" width="7" style="144" customWidth="1"/>
    <col min="8708" max="8709" width="7.6328125" style="144" customWidth="1"/>
    <col min="8710" max="8710" width="6.1796875" style="144" customWidth="1"/>
    <col min="8711" max="8712" width="7.6328125" style="144" customWidth="1"/>
    <col min="8713" max="8713" width="5.90625" style="144" customWidth="1"/>
    <col min="8714" max="8714" width="6.1796875" style="144" customWidth="1"/>
    <col min="8715" max="8715" width="6.36328125" style="144" customWidth="1"/>
    <col min="8716" max="8718" width="7.6328125" style="144" customWidth="1"/>
    <col min="8719" max="8719" width="7.08984375" style="144" customWidth="1"/>
    <col min="8720" max="8720" width="7.6328125" style="144" customWidth="1"/>
    <col min="8721" max="8721" width="6.54296875" style="144" customWidth="1"/>
    <col min="8722" max="8722" width="7.6328125" style="144" customWidth="1"/>
    <col min="8723" max="8723" width="6.36328125" style="144" customWidth="1"/>
    <col min="8724" max="8724" width="7.6328125" style="144" customWidth="1"/>
    <col min="8725" max="8960" width="9.26953125" style="144"/>
    <col min="8961" max="8961" width="3" style="144" customWidth="1"/>
    <col min="8962" max="8962" width="9.1796875" style="144" customWidth="1"/>
    <col min="8963" max="8963" width="7" style="144" customWidth="1"/>
    <col min="8964" max="8965" width="7.6328125" style="144" customWidth="1"/>
    <col min="8966" max="8966" width="6.1796875" style="144" customWidth="1"/>
    <col min="8967" max="8968" width="7.6328125" style="144" customWidth="1"/>
    <col min="8969" max="8969" width="5.90625" style="144" customWidth="1"/>
    <col min="8970" max="8970" width="6.1796875" style="144" customWidth="1"/>
    <col min="8971" max="8971" width="6.36328125" style="144" customWidth="1"/>
    <col min="8972" max="8974" width="7.6328125" style="144" customWidth="1"/>
    <col min="8975" max="8975" width="7.08984375" style="144" customWidth="1"/>
    <col min="8976" max="8976" width="7.6328125" style="144" customWidth="1"/>
    <col min="8977" max="8977" width="6.54296875" style="144" customWidth="1"/>
    <col min="8978" max="8978" width="7.6328125" style="144" customWidth="1"/>
    <col min="8979" max="8979" width="6.36328125" style="144" customWidth="1"/>
    <col min="8980" max="8980" width="7.6328125" style="144" customWidth="1"/>
    <col min="8981" max="9216" width="9.26953125" style="144"/>
    <col min="9217" max="9217" width="3" style="144" customWidth="1"/>
    <col min="9218" max="9218" width="9.1796875" style="144" customWidth="1"/>
    <col min="9219" max="9219" width="7" style="144" customWidth="1"/>
    <col min="9220" max="9221" width="7.6328125" style="144" customWidth="1"/>
    <col min="9222" max="9222" width="6.1796875" style="144" customWidth="1"/>
    <col min="9223" max="9224" width="7.6328125" style="144" customWidth="1"/>
    <col min="9225" max="9225" width="5.90625" style="144" customWidth="1"/>
    <col min="9226" max="9226" width="6.1796875" style="144" customWidth="1"/>
    <col min="9227" max="9227" width="6.36328125" style="144" customWidth="1"/>
    <col min="9228" max="9230" width="7.6328125" style="144" customWidth="1"/>
    <col min="9231" max="9231" width="7.08984375" style="144" customWidth="1"/>
    <col min="9232" max="9232" width="7.6328125" style="144" customWidth="1"/>
    <col min="9233" max="9233" width="6.54296875" style="144" customWidth="1"/>
    <col min="9234" max="9234" width="7.6328125" style="144" customWidth="1"/>
    <col min="9235" max="9235" width="6.36328125" style="144" customWidth="1"/>
    <col min="9236" max="9236" width="7.6328125" style="144" customWidth="1"/>
    <col min="9237" max="9472" width="9.26953125" style="144"/>
    <col min="9473" max="9473" width="3" style="144" customWidth="1"/>
    <col min="9474" max="9474" width="9.1796875" style="144" customWidth="1"/>
    <col min="9475" max="9475" width="7" style="144" customWidth="1"/>
    <col min="9476" max="9477" width="7.6328125" style="144" customWidth="1"/>
    <col min="9478" max="9478" width="6.1796875" style="144" customWidth="1"/>
    <col min="9479" max="9480" width="7.6328125" style="144" customWidth="1"/>
    <col min="9481" max="9481" width="5.90625" style="144" customWidth="1"/>
    <col min="9482" max="9482" width="6.1796875" style="144" customWidth="1"/>
    <col min="9483" max="9483" width="6.36328125" style="144" customWidth="1"/>
    <col min="9484" max="9486" width="7.6328125" style="144" customWidth="1"/>
    <col min="9487" max="9487" width="7.08984375" style="144" customWidth="1"/>
    <col min="9488" max="9488" width="7.6328125" style="144" customWidth="1"/>
    <col min="9489" max="9489" width="6.54296875" style="144" customWidth="1"/>
    <col min="9490" max="9490" width="7.6328125" style="144" customWidth="1"/>
    <col min="9491" max="9491" width="6.36328125" style="144" customWidth="1"/>
    <col min="9492" max="9492" width="7.6328125" style="144" customWidth="1"/>
    <col min="9493" max="9728" width="9.26953125" style="144"/>
    <col min="9729" max="9729" width="3" style="144" customWidth="1"/>
    <col min="9730" max="9730" width="9.1796875" style="144" customWidth="1"/>
    <col min="9731" max="9731" width="7" style="144" customWidth="1"/>
    <col min="9732" max="9733" width="7.6328125" style="144" customWidth="1"/>
    <col min="9734" max="9734" width="6.1796875" style="144" customWidth="1"/>
    <col min="9735" max="9736" width="7.6328125" style="144" customWidth="1"/>
    <col min="9737" max="9737" width="5.90625" style="144" customWidth="1"/>
    <col min="9738" max="9738" width="6.1796875" style="144" customWidth="1"/>
    <col min="9739" max="9739" width="6.36328125" style="144" customWidth="1"/>
    <col min="9740" max="9742" width="7.6328125" style="144" customWidth="1"/>
    <col min="9743" max="9743" width="7.08984375" style="144" customWidth="1"/>
    <col min="9744" max="9744" width="7.6328125" style="144" customWidth="1"/>
    <col min="9745" max="9745" width="6.54296875" style="144" customWidth="1"/>
    <col min="9746" max="9746" width="7.6328125" style="144" customWidth="1"/>
    <col min="9747" max="9747" width="6.36328125" style="144" customWidth="1"/>
    <col min="9748" max="9748" width="7.6328125" style="144" customWidth="1"/>
    <col min="9749" max="9984" width="9.26953125" style="144"/>
    <col min="9985" max="9985" width="3" style="144" customWidth="1"/>
    <col min="9986" max="9986" width="9.1796875" style="144" customWidth="1"/>
    <col min="9987" max="9987" width="7" style="144" customWidth="1"/>
    <col min="9988" max="9989" width="7.6328125" style="144" customWidth="1"/>
    <col min="9990" max="9990" width="6.1796875" style="144" customWidth="1"/>
    <col min="9991" max="9992" width="7.6328125" style="144" customWidth="1"/>
    <col min="9993" max="9993" width="5.90625" style="144" customWidth="1"/>
    <col min="9994" max="9994" width="6.1796875" style="144" customWidth="1"/>
    <col min="9995" max="9995" width="6.36328125" style="144" customWidth="1"/>
    <col min="9996" max="9998" width="7.6328125" style="144" customWidth="1"/>
    <col min="9999" max="9999" width="7.08984375" style="144" customWidth="1"/>
    <col min="10000" max="10000" width="7.6328125" style="144" customWidth="1"/>
    <col min="10001" max="10001" width="6.54296875" style="144" customWidth="1"/>
    <col min="10002" max="10002" width="7.6328125" style="144" customWidth="1"/>
    <col min="10003" max="10003" width="6.36328125" style="144" customWidth="1"/>
    <col min="10004" max="10004" width="7.6328125" style="144" customWidth="1"/>
    <col min="10005" max="10240" width="9.26953125" style="144"/>
    <col min="10241" max="10241" width="3" style="144" customWidth="1"/>
    <col min="10242" max="10242" width="9.1796875" style="144" customWidth="1"/>
    <col min="10243" max="10243" width="7" style="144" customWidth="1"/>
    <col min="10244" max="10245" width="7.6328125" style="144" customWidth="1"/>
    <col min="10246" max="10246" width="6.1796875" style="144" customWidth="1"/>
    <col min="10247" max="10248" width="7.6328125" style="144" customWidth="1"/>
    <col min="10249" max="10249" width="5.90625" style="144" customWidth="1"/>
    <col min="10250" max="10250" width="6.1796875" style="144" customWidth="1"/>
    <col min="10251" max="10251" width="6.36328125" style="144" customWidth="1"/>
    <col min="10252" max="10254" width="7.6328125" style="144" customWidth="1"/>
    <col min="10255" max="10255" width="7.08984375" style="144" customWidth="1"/>
    <col min="10256" max="10256" width="7.6328125" style="144" customWidth="1"/>
    <col min="10257" max="10257" width="6.54296875" style="144" customWidth="1"/>
    <col min="10258" max="10258" width="7.6328125" style="144" customWidth="1"/>
    <col min="10259" max="10259" width="6.36328125" style="144" customWidth="1"/>
    <col min="10260" max="10260" width="7.6328125" style="144" customWidth="1"/>
    <col min="10261" max="10496" width="9.26953125" style="144"/>
    <col min="10497" max="10497" width="3" style="144" customWidth="1"/>
    <col min="10498" max="10498" width="9.1796875" style="144" customWidth="1"/>
    <col min="10499" max="10499" width="7" style="144" customWidth="1"/>
    <col min="10500" max="10501" width="7.6328125" style="144" customWidth="1"/>
    <col min="10502" max="10502" width="6.1796875" style="144" customWidth="1"/>
    <col min="10503" max="10504" width="7.6328125" style="144" customWidth="1"/>
    <col min="10505" max="10505" width="5.90625" style="144" customWidth="1"/>
    <col min="10506" max="10506" width="6.1796875" style="144" customWidth="1"/>
    <col min="10507" max="10507" width="6.36328125" style="144" customWidth="1"/>
    <col min="10508" max="10510" width="7.6328125" style="144" customWidth="1"/>
    <col min="10511" max="10511" width="7.08984375" style="144" customWidth="1"/>
    <col min="10512" max="10512" width="7.6328125" style="144" customWidth="1"/>
    <col min="10513" max="10513" width="6.54296875" style="144" customWidth="1"/>
    <col min="10514" max="10514" width="7.6328125" style="144" customWidth="1"/>
    <col min="10515" max="10515" width="6.36328125" style="144" customWidth="1"/>
    <col min="10516" max="10516" width="7.6328125" style="144" customWidth="1"/>
    <col min="10517" max="10752" width="9.26953125" style="144"/>
    <col min="10753" max="10753" width="3" style="144" customWidth="1"/>
    <col min="10754" max="10754" width="9.1796875" style="144" customWidth="1"/>
    <col min="10755" max="10755" width="7" style="144" customWidth="1"/>
    <col min="10756" max="10757" width="7.6328125" style="144" customWidth="1"/>
    <col min="10758" max="10758" width="6.1796875" style="144" customWidth="1"/>
    <col min="10759" max="10760" width="7.6328125" style="144" customWidth="1"/>
    <col min="10761" max="10761" width="5.90625" style="144" customWidth="1"/>
    <col min="10762" max="10762" width="6.1796875" style="144" customWidth="1"/>
    <col min="10763" max="10763" width="6.36328125" style="144" customWidth="1"/>
    <col min="10764" max="10766" width="7.6328125" style="144" customWidth="1"/>
    <col min="10767" max="10767" width="7.08984375" style="144" customWidth="1"/>
    <col min="10768" max="10768" width="7.6328125" style="144" customWidth="1"/>
    <col min="10769" max="10769" width="6.54296875" style="144" customWidth="1"/>
    <col min="10770" max="10770" width="7.6328125" style="144" customWidth="1"/>
    <col min="10771" max="10771" width="6.36328125" style="144" customWidth="1"/>
    <col min="10772" max="10772" width="7.6328125" style="144" customWidth="1"/>
    <col min="10773" max="11008" width="9.26953125" style="144"/>
    <col min="11009" max="11009" width="3" style="144" customWidth="1"/>
    <col min="11010" max="11010" width="9.1796875" style="144" customWidth="1"/>
    <col min="11011" max="11011" width="7" style="144" customWidth="1"/>
    <col min="11012" max="11013" width="7.6328125" style="144" customWidth="1"/>
    <col min="11014" max="11014" width="6.1796875" style="144" customWidth="1"/>
    <col min="11015" max="11016" width="7.6328125" style="144" customWidth="1"/>
    <col min="11017" max="11017" width="5.90625" style="144" customWidth="1"/>
    <col min="11018" max="11018" width="6.1796875" style="144" customWidth="1"/>
    <col min="11019" max="11019" width="6.36328125" style="144" customWidth="1"/>
    <col min="11020" max="11022" width="7.6328125" style="144" customWidth="1"/>
    <col min="11023" max="11023" width="7.08984375" style="144" customWidth="1"/>
    <col min="11024" max="11024" width="7.6328125" style="144" customWidth="1"/>
    <col min="11025" max="11025" width="6.54296875" style="144" customWidth="1"/>
    <col min="11026" max="11026" width="7.6328125" style="144" customWidth="1"/>
    <col min="11027" max="11027" width="6.36328125" style="144" customWidth="1"/>
    <col min="11028" max="11028" width="7.6328125" style="144" customWidth="1"/>
    <col min="11029" max="11264" width="9.26953125" style="144"/>
    <col min="11265" max="11265" width="3" style="144" customWidth="1"/>
    <col min="11266" max="11266" width="9.1796875" style="144" customWidth="1"/>
    <col min="11267" max="11267" width="7" style="144" customWidth="1"/>
    <col min="11268" max="11269" width="7.6328125" style="144" customWidth="1"/>
    <col min="11270" max="11270" width="6.1796875" style="144" customWidth="1"/>
    <col min="11271" max="11272" width="7.6328125" style="144" customWidth="1"/>
    <col min="11273" max="11273" width="5.90625" style="144" customWidth="1"/>
    <col min="11274" max="11274" width="6.1796875" style="144" customWidth="1"/>
    <col min="11275" max="11275" width="6.36328125" style="144" customWidth="1"/>
    <col min="11276" max="11278" width="7.6328125" style="144" customWidth="1"/>
    <col min="11279" max="11279" width="7.08984375" style="144" customWidth="1"/>
    <col min="11280" max="11280" width="7.6328125" style="144" customWidth="1"/>
    <col min="11281" max="11281" width="6.54296875" style="144" customWidth="1"/>
    <col min="11282" max="11282" width="7.6328125" style="144" customWidth="1"/>
    <col min="11283" max="11283" width="6.36328125" style="144" customWidth="1"/>
    <col min="11284" max="11284" width="7.6328125" style="144" customWidth="1"/>
    <col min="11285" max="11520" width="9.26953125" style="144"/>
    <col min="11521" max="11521" width="3" style="144" customWidth="1"/>
    <col min="11522" max="11522" width="9.1796875" style="144" customWidth="1"/>
    <col min="11523" max="11523" width="7" style="144" customWidth="1"/>
    <col min="11524" max="11525" width="7.6328125" style="144" customWidth="1"/>
    <col min="11526" max="11526" width="6.1796875" style="144" customWidth="1"/>
    <col min="11527" max="11528" width="7.6328125" style="144" customWidth="1"/>
    <col min="11529" max="11529" width="5.90625" style="144" customWidth="1"/>
    <col min="11530" max="11530" width="6.1796875" style="144" customWidth="1"/>
    <col min="11531" max="11531" width="6.36328125" style="144" customWidth="1"/>
    <col min="11532" max="11534" width="7.6328125" style="144" customWidth="1"/>
    <col min="11535" max="11535" width="7.08984375" style="144" customWidth="1"/>
    <col min="11536" max="11536" width="7.6328125" style="144" customWidth="1"/>
    <col min="11537" max="11537" width="6.54296875" style="144" customWidth="1"/>
    <col min="11538" max="11538" width="7.6328125" style="144" customWidth="1"/>
    <col min="11539" max="11539" width="6.36328125" style="144" customWidth="1"/>
    <col min="11540" max="11540" width="7.6328125" style="144" customWidth="1"/>
    <col min="11541" max="11776" width="9.26953125" style="144"/>
    <col min="11777" max="11777" width="3" style="144" customWidth="1"/>
    <col min="11778" max="11778" width="9.1796875" style="144" customWidth="1"/>
    <col min="11779" max="11779" width="7" style="144" customWidth="1"/>
    <col min="11780" max="11781" width="7.6328125" style="144" customWidth="1"/>
    <col min="11782" max="11782" width="6.1796875" style="144" customWidth="1"/>
    <col min="11783" max="11784" width="7.6328125" style="144" customWidth="1"/>
    <col min="11785" max="11785" width="5.90625" style="144" customWidth="1"/>
    <col min="11786" max="11786" width="6.1796875" style="144" customWidth="1"/>
    <col min="11787" max="11787" width="6.36328125" style="144" customWidth="1"/>
    <col min="11788" max="11790" width="7.6328125" style="144" customWidth="1"/>
    <col min="11791" max="11791" width="7.08984375" style="144" customWidth="1"/>
    <col min="11792" max="11792" width="7.6328125" style="144" customWidth="1"/>
    <col min="11793" max="11793" width="6.54296875" style="144" customWidth="1"/>
    <col min="11794" max="11794" width="7.6328125" style="144" customWidth="1"/>
    <col min="11795" max="11795" width="6.36328125" style="144" customWidth="1"/>
    <col min="11796" max="11796" width="7.6328125" style="144" customWidth="1"/>
    <col min="11797" max="12032" width="9.26953125" style="144"/>
    <col min="12033" max="12033" width="3" style="144" customWidth="1"/>
    <col min="12034" max="12034" width="9.1796875" style="144" customWidth="1"/>
    <col min="12035" max="12035" width="7" style="144" customWidth="1"/>
    <col min="12036" max="12037" width="7.6328125" style="144" customWidth="1"/>
    <col min="12038" max="12038" width="6.1796875" style="144" customWidth="1"/>
    <col min="12039" max="12040" width="7.6328125" style="144" customWidth="1"/>
    <col min="12041" max="12041" width="5.90625" style="144" customWidth="1"/>
    <col min="12042" max="12042" width="6.1796875" style="144" customWidth="1"/>
    <col min="12043" max="12043" width="6.36328125" style="144" customWidth="1"/>
    <col min="12044" max="12046" width="7.6328125" style="144" customWidth="1"/>
    <col min="12047" max="12047" width="7.08984375" style="144" customWidth="1"/>
    <col min="12048" max="12048" width="7.6328125" style="144" customWidth="1"/>
    <col min="12049" max="12049" width="6.54296875" style="144" customWidth="1"/>
    <col min="12050" max="12050" width="7.6328125" style="144" customWidth="1"/>
    <col min="12051" max="12051" width="6.36328125" style="144" customWidth="1"/>
    <col min="12052" max="12052" width="7.6328125" style="144" customWidth="1"/>
    <col min="12053" max="12288" width="9.26953125" style="144"/>
    <col min="12289" max="12289" width="3" style="144" customWidth="1"/>
    <col min="12290" max="12290" width="9.1796875" style="144" customWidth="1"/>
    <col min="12291" max="12291" width="7" style="144" customWidth="1"/>
    <col min="12292" max="12293" width="7.6328125" style="144" customWidth="1"/>
    <col min="12294" max="12294" width="6.1796875" style="144" customWidth="1"/>
    <col min="12295" max="12296" width="7.6328125" style="144" customWidth="1"/>
    <col min="12297" max="12297" width="5.90625" style="144" customWidth="1"/>
    <col min="12298" max="12298" width="6.1796875" style="144" customWidth="1"/>
    <col min="12299" max="12299" width="6.36328125" style="144" customWidth="1"/>
    <col min="12300" max="12302" width="7.6328125" style="144" customWidth="1"/>
    <col min="12303" max="12303" width="7.08984375" style="144" customWidth="1"/>
    <col min="12304" max="12304" width="7.6328125" style="144" customWidth="1"/>
    <col min="12305" max="12305" width="6.54296875" style="144" customWidth="1"/>
    <col min="12306" max="12306" width="7.6328125" style="144" customWidth="1"/>
    <col min="12307" max="12307" width="6.36328125" style="144" customWidth="1"/>
    <col min="12308" max="12308" width="7.6328125" style="144" customWidth="1"/>
    <col min="12309" max="12544" width="9.26953125" style="144"/>
    <col min="12545" max="12545" width="3" style="144" customWidth="1"/>
    <col min="12546" max="12546" width="9.1796875" style="144" customWidth="1"/>
    <col min="12547" max="12547" width="7" style="144" customWidth="1"/>
    <col min="12548" max="12549" width="7.6328125" style="144" customWidth="1"/>
    <col min="12550" max="12550" width="6.1796875" style="144" customWidth="1"/>
    <col min="12551" max="12552" width="7.6328125" style="144" customWidth="1"/>
    <col min="12553" max="12553" width="5.90625" style="144" customWidth="1"/>
    <col min="12554" max="12554" width="6.1796875" style="144" customWidth="1"/>
    <col min="12555" max="12555" width="6.36328125" style="144" customWidth="1"/>
    <col min="12556" max="12558" width="7.6328125" style="144" customWidth="1"/>
    <col min="12559" max="12559" width="7.08984375" style="144" customWidth="1"/>
    <col min="12560" max="12560" width="7.6328125" style="144" customWidth="1"/>
    <col min="12561" max="12561" width="6.54296875" style="144" customWidth="1"/>
    <col min="12562" max="12562" width="7.6328125" style="144" customWidth="1"/>
    <col min="12563" max="12563" width="6.36328125" style="144" customWidth="1"/>
    <col min="12564" max="12564" width="7.6328125" style="144" customWidth="1"/>
    <col min="12565" max="12800" width="9.26953125" style="144"/>
    <col min="12801" max="12801" width="3" style="144" customWidth="1"/>
    <col min="12802" max="12802" width="9.1796875" style="144" customWidth="1"/>
    <col min="12803" max="12803" width="7" style="144" customWidth="1"/>
    <col min="12804" max="12805" width="7.6328125" style="144" customWidth="1"/>
    <col min="12806" max="12806" width="6.1796875" style="144" customWidth="1"/>
    <col min="12807" max="12808" width="7.6328125" style="144" customWidth="1"/>
    <col min="12809" max="12809" width="5.90625" style="144" customWidth="1"/>
    <col min="12810" max="12810" width="6.1796875" style="144" customWidth="1"/>
    <col min="12811" max="12811" width="6.36328125" style="144" customWidth="1"/>
    <col min="12812" max="12814" width="7.6328125" style="144" customWidth="1"/>
    <col min="12815" max="12815" width="7.08984375" style="144" customWidth="1"/>
    <col min="12816" max="12816" width="7.6328125" style="144" customWidth="1"/>
    <col min="12817" max="12817" width="6.54296875" style="144" customWidth="1"/>
    <col min="12818" max="12818" width="7.6328125" style="144" customWidth="1"/>
    <col min="12819" max="12819" width="6.36328125" style="144" customWidth="1"/>
    <col min="12820" max="12820" width="7.6328125" style="144" customWidth="1"/>
    <col min="12821" max="13056" width="9.26953125" style="144"/>
    <col min="13057" max="13057" width="3" style="144" customWidth="1"/>
    <col min="13058" max="13058" width="9.1796875" style="144" customWidth="1"/>
    <col min="13059" max="13059" width="7" style="144" customWidth="1"/>
    <col min="13060" max="13061" width="7.6328125" style="144" customWidth="1"/>
    <col min="13062" max="13062" width="6.1796875" style="144" customWidth="1"/>
    <col min="13063" max="13064" width="7.6328125" style="144" customWidth="1"/>
    <col min="13065" max="13065" width="5.90625" style="144" customWidth="1"/>
    <col min="13066" max="13066" width="6.1796875" style="144" customWidth="1"/>
    <col min="13067" max="13067" width="6.36328125" style="144" customWidth="1"/>
    <col min="13068" max="13070" width="7.6328125" style="144" customWidth="1"/>
    <col min="13071" max="13071" width="7.08984375" style="144" customWidth="1"/>
    <col min="13072" max="13072" width="7.6328125" style="144" customWidth="1"/>
    <col min="13073" max="13073" width="6.54296875" style="144" customWidth="1"/>
    <col min="13074" max="13074" width="7.6328125" style="144" customWidth="1"/>
    <col min="13075" max="13075" width="6.36328125" style="144" customWidth="1"/>
    <col min="13076" max="13076" width="7.6328125" style="144" customWidth="1"/>
    <col min="13077" max="13312" width="9.26953125" style="144"/>
    <col min="13313" max="13313" width="3" style="144" customWidth="1"/>
    <col min="13314" max="13314" width="9.1796875" style="144" customWidth="1"/>
    <col min="13315" max="13315" width="7" style="144" customWidth="1"/>
    <col min="13316" max="13317" width="7.6328125" style="144" customWidth="1"/>
    <col min="13318" max="13318" width="6.1796875" style="144" customWidth="1"/>
    <col min="13319" max="13320" width="7.6328125" style="144" customWidth="1"/>
    <col min="13321" max="13321" width="5.90625" style="144" customWidth="1"/>
    <col min="13322" max="13322" width="6.1796875" style="144" customWidth="1"/>
    <col min="13323" max="13323" width="6.36328125" style="144" customWidth="1"/>
    <col min="13324" max="13326" width="7.6328125" style="144" customWidth="1"/>
    <col min="13327" max="13327" width="7.08984375" style="144" customWidth="1"/>
    <col min="13328" max="13328" width="7.6328125" style="144" customWidth="1"/>
    <col min="13329" max="13329" width="6.54296875" style="144" customWidth="1"/>
    <col min="13330" max="13330" width="7.6328125" style="144" customWidth="1"/>
    <col min="13331" max="13331" width="6.36328125" style="144" customWidth="1"/>
    <col min="13332" max="13332" width="7.6328125" style="144" customWidth="1"/>
    <col min="13333" max="13568" width="9.26953125" style="144"/>
    <col min="13569" max="13569" width="3" style="144" customWidth="1"/>
    <col min="13570" max="13570" width="9.1796875" style="144" customWidth="1"/>
    <col min="13571" max="13571" width="7" style="144" customWidth="1"/>
    <col min="13572" max="13573" width="7.6328125" style="144" customWidth="1"/>
    <col min="13574" max="13574" width="6.1796875" style="144" customWidth="1"/>
    <col min="13575" max="13576" width="7.6328125" style="144" customWidth="1"/>
    <col min="13577" max="13577" width="5.90625" style="144" customWidth="1"/>
    <col min="13578" max="13578" width="6.1796875" style="144" customWidth="1"/>
    <col min="13579" max="13579" width="6.36328125" style="144" customWidth="1"/>
    <col min="13580" max="13582" width="7.6328125" style="144" customWidth="1"/>
    <col min="13583" max="13583" width="7.08984375" style="144" customWidth="1"/>
    <col min="13584" max="13584" width="7.6328125" style="144" customWidth="1"/>
    <col min="13585" max="13585" width="6.54296875" style="144" customWidth="1"/>
    <col min="13586" max="13586" width="7.6328125" style="144" customWidth="1"/>
    <col min="13587" max="13587" width="6.36328125" style="144" customWidth="1"/>
    <col min="13588" max="13588" width="7.6328125" style="144" customWidth="1"/>
    <col min="13589" max="13824" width="9.26953125" style="144"/>
    <col min="13825" max="13825" width="3" style="144" customWidth="1"/>
    <col min="13826" max="13826" width="9.1796875" style="144" customWidth="1"/>
    <col min="13827" max="13827" width="7" style="144" customWidth="1"/>
    <col min="13828" max="13829" width="7.6328125" style="144" customWidth="1"/>
    <col min="13830" max="13830" width="6.1796875" style="144" customWidth="1"/>
    <col min="13831" max="13832" width="7.6328125" style="144" customWidth="1"/>
    <col min="13833" max="13833" width="5.90625" style="144" customWidth="1"/>
    <col min="13834" max="13834" width="6.1796875" style="144" customWidth="1"/>
    <col min="13835" max="13835" width="6.36328125" style="144" customWidth="1"/>
    <col min="13836" max="13838" width="7.6328125" style="144" customWidth="1"/>
    <col min="13839" max="13839" width="7.08984375" style="144" customWidth="1"/>
    <col min="13840" max="13840" width="7.6328125" style="144" customWidth="1"/>
    <col min="13841" max="13841" width="6.54296875" style="144" customWidth="1"/>
    <col min="13842" max="13842" width="7.6328125" style="144" customWidth="1"/>
    <col min="13843" max="13843" width="6.36328125" style="144" customWidth="1"/>
    <col min="13844" max="13844" width="7.6328125" style="144" customWidth="1"/>
    <col min="13845" max="14080" width="9.26953125" style="144"/>
    <col min="14081" max="14081" width="3" style="144" customWidth="1"/>
    <col min="14082" max="14082" width="9.1796875" style="144" customWidth="1"/>
    <col min="14083" max="14083" width="7" style="144" customWidth="1"/>
    <col min="14084" max="14085" width="7.6328125" style="144" customWidth="1"/>
    <col min="14086" max="14086" width="6.1796875" style="144" customWidth="1"/>
    <col min="14087" max="14088" width="7.6328125" style="144" customWidth="1"/>
    <col min="14089" max="14089" width="5.90625" style="144" customWidth="1"/>
    <col min="14090" max="14090" width="6.1796875" style="144" customWidth="1"/>
    <col min="14091" max="14091" width="6.36328125" style="144" customWidth="1"/>
    <col min="14092" max="14094" width="7.6328125" style="144" customWidth="1"/>
    <col min="14095" max="14095" width="7.08984375" style="144" customWidth="1"/>
    <col min="14096" max="14096" width="7.6328125" style="144" customWidth="1"/>
    <col min="14097" max="14097" width="6.54296875" style="144" customWidth="1"/>
    <col min="14098" max="14098" width="7.6328125" style="144" customWidth="1"/>
    <col min="14099" max="14099" width="6.36328125" style="144" customWidth="1"/>
    <col min="14100" max="14100" width="7.6328125" style="144" customWidth="1"/>
    <col min="14101" max="14336" width="9.26953125" style="144"/>
    <col min="14337" max="14337" width="3" style="144" customWidth="1"/>
    <col min="14338" max="14338" width="9.1796875" style="144" customWidth="1"/>
    <col min="14339" max="14339" width="7" style="144" customWidth="1"/>
    <col min="14340" max="14341" width="7.6328125" style="144" customWidth="1"/>
    <col min="14342" max="14342" width="6.1796875" style="144" customWidth="1"/>
    <col min="14343" max="14344" width="7.6328125" style="144" customWidth="1"/>
    <col min="14345" max="14345" width="5.90625" style="144" customWidth="1"/>
    <col min="14346" max="14346" width="6.1796875" style="144" customWidth="1"/>
    <col min="14347" max="14347" width="6.36328125" style="144" customWidth="1"/>
    <col min="14348" max="14350" width="7.6328125" style="144" customWidth="1"/>
    <col min="14351" max="14351" width="7.08984375" style="144" customWidth="1"/>
    <col min="14352" max="14352" width="7.6328125" style="144" customWidth="1"/>
    <col min="14353" max="14353" width="6.54296875" style="144" customWidth="1"/>
    <col min="14354" max="14354" width="7.6328125" style="144" customWidth="1"/>
    <col min="14355" max="14355" width="6.36328125" style="144" customWidth="1"/>
    <col min="14356" max="14356" width="7.6328125" style="144" customWidth="1"/>
    <col min="14357" max="14592" width="9.26953125" style="144"/>
    <col min="14593" max="14593" width="3" style="144" customWidth="1"/>
    <col min="14594" max="14594" width="9.1796875" style="144" customWidth="1"/>
    <col min="14595" max="14595" width="7" style="144" customWidth="1"/>
    <col min="14596" max="14597" width="7.6328125" style="144" customWidth="1"/>
    <col min="14598" max="14598" width="6.1796875" style="144" customWidth="1"/>
    <col min="14599" max="14600" width="7.6328125" style="144" customWidth="1"/>
    <col min="14601" max="14601" width="5.90625" style="144" customWidth="1"/>
    <col min="14602" max="14602" width="6.1796875" style="144" customWidth="1"/>
    <col min="14603" max="14603" width="6.36328125" style="144" customWidth="1"/>
    <col min="14604" max="14606" width="7.6328125" style="144" customWidth="1"/>
    <col min="14607" max="14607" width="7.08984375" style="144" customWidth="1"/>
    <col min="14608" max="14608" width="7.6328125" style="144" customWidth="1"/>
    <col min="14609" max="14609" width="6.54296875" style="144" customWidth="1"/>
    <col min="14610" max="14610" width="7.6328125" style="144" customWidth="1"/>
    <col min="14611" max="14611" width="6.36328125" style="144" customWidth="1"/>
    <col min="14612" max="14612" width="7.6328125" style="144" customWidth="1"/>
    <col min="14613" max="14848" width="9.26953125" style="144"/>
    <col min="14849" max="14849" width="3" style="144" customWidth="1"/>
    <col min="14850" max="14850" width="9.1796875" style="144" customWidth="1"/>
    <col min="14851" max="14851" width="7" style="144" customWidth="1"/>
    <col min="14852" max="14853" width="7.6328125" style="144" customWidth="1"/>
    <col min="14854" max="14854" width="6.1796875" style="144" customWidth="1"/>
    <col min="14855" max="14856" width="7.6328125" style="144" customWidth="1"/>
    <col min="14857" max="14857" width="5.90625" style="144" customWidth="1"/>
    <col min="14858" max="14858" width="6.1796875" style="144" customWidth="1"/>
    <col min="14859" max="14859" width="6.36328125" style="144" customWidth="1"/>
    <col min="14860" max="14862" width="7.6328125" style="144" customWidth="1"/>
    <col min="14863" max="14863" width="7.08984375" style="144" customWidth="1"/>
    <col min="14864" max="14864" width="7.6328125" style="144" customWidth="1"/>
    <col min="14865" max="14865" width="6.54296875" style="144" customWidth="1"/>
    <col min="14866" max="14866" width="7.6328125" style="144" customWidth="1"/>
    <col min="14867" max="14867" width="6.36328125" style="144" customWidth="1"/>
    <col min="14868" max="14868" width="7.6328125" style="144" customWidth="1"/>
    <col min="14869" max="15104" width="9.26953125" style="144"/>
    <col min="15105" max="15105" width="3" style="144" customWidth="1"/>
    <col min="15106" max="15106" width="9.1796875" style="144" customWidth="1"/>
    <col min="15107" max="15107" width="7" style="144" customWidth="1"/>
    <col min="15108" max="15109" width="7.6328125" style="144" customWidth="1"/>
    <col min="15110" max="15110" width="6.1796875" style="144" customWidth="1"/>
    <col min="15111" max="15112" width="7.6328125" style="144" customWidth="1"/>
    <col min="15113" max="15113" width="5.90625" style="144" customWidth="1"/>
    <col min="15114" max="15114" width="6.1796875" style="144" customWidth="1"/>
    <col min="15115" max="15115" width="6.36328125" style="144" customWidth="1"/>
    <col min="15116" max="15118" width="7.6328125" style="144" customWidth="1"/>
    <col min="15119" max="15119" width="7.08984375" style="144" customWidth="1"/>
    <col min="15120" max="15120" width="7.6328125" style="144" customWidth="1"/>
    <col min="15121" max="15121" width="6.54296875" style="144" customWidth="1"/>
    <col min="15122" max="15122" width="7.6328125" style="144" customWidth="1"/>
    <col min="15123" max="15123" width="6.36328125" style="144" customWidth="1"/>
    <col min="15124" max="15124" width="7.6328125" style="144" customWidth="1"/>
    <col min="15125" max="15360" width="9.26953125" style="144"/>
    <col min="15361" max="15361" width="3" style="144" customWidth="1"/>
    <col min="15362" max="15362" width="9.1796875" style="144" customWidth="1"/>
    <col min="15363" max="15363" width="7" style="144" customWidth="1"/>
    <col min="15364" max="15365" width="7.6328125" style="144" customWidth="1"/>
    <col min="15366" max="15366" width="6.1796875" style="144" customWidth="1"/>
    <col min="15367" max="15368" width="7.6328125" style="144" customWidth="1"/>
    <col min="15369" max="15369" width="5.90625" style="144" customWidth="1"/>
    <col min="15370" max="15370" width="6.1796875" style="144" customWidth="1"/>
    <col min="15371" max="15371" width="6.36328125" style="144" customWidth="1"/>
    <col min="15372" max="15374" width="7.6328125" style="144" customWidth="1"/>
    <col min="15375" max="15375" width="7.08984375" style="144" customWidth="1"/>
    <col min="15376" max="15376" width="7.6328125" style="144" customWidth="1"/>
    <col min="15377" max="15377" width="6.54296875" style="144" customWidth="1"/>
    <col min="15378" max="15378" width="7.6328125" style="144" customWidth="1"/>
    <col min="15379" max="15379" width="6.36328125" style="144" customWidth="1"/>
    <col min="15380" max="15380" width="7.6328125" style="144" customWidth="1"/>
    <col min="15381" max="15616" width="9.26953125" style="144"/>
    <col min="15617" max="15617" width="3" style="144" customWidth="1"/>
    <col min="15618" max="15618" width="9.1796875" style="144" customWidth="1"/>
    <col min="15619" max="15619" width="7" style="144" customWidth="1"/>
    <col min="15620" max="15621" width="7.6328125" style="144" customWidth="1"/>
    <col min="15622" max="15622" width="6.1796875" style="144" customWidth="1"/>
    <col min="15623" max="15624" width="7.6328125" style="144" customWidth="1"/>
    <col min="15625" max="15625" width="5.90625" style="144" customWidth="1"/>
    <col min="15626" max="15626" width="6.1796875" style="144" customWidth="1"/>
    <col min="15627" max="15627" width="6.36328125" style="144" customWidth="1"/>
    <col min="15628" max="15630" width="7.6328125" style="144" customWidth="1"/>
    <col min="15631" max="15631" width="7.08984375" style="144" customWidth="1"/>
    <col min="15632" max="15632" width="7.6328125" style="144" customWidth="1"/>
    <col min="15633" max="15633" width="6.54296875" style="144" customWidth="1"/>
    <col min="15634" max="15634" width="7.6328125" style="144" customWidth="1"/>
    <col min="15635" max="15635" width="6.36328125" style="144" customWidth="1"/>
    <col min="15636" max="15636" width="7.6328125" style="144" customWidth="1"/>
    <col min="15637" max="15872" width="9.26953125" style="144"/>
    <col min="15873" max="15873" width="3" style="144" customWidth="1"/>
    <col min="15874" max="15874" width="9.1796875" style="144" customWidth="1"/>
    <col min="15875" max="15875" width="7" style="144" customWidth="1"/>
    <col min="15876" max="15877" width="7.6328125" style="144" customWidth="1"/>
    <col min="15878" max="15878" width="6.1796875" style="144" customWidth="1"/>
    <col min="15879" max="15880" width="7.6328125" style="144" customWidth="1"/>
    <col min="15881" max="15881" width="5.90625" style="144" customWidth="1"/>
    <col min="15882" max="15882" width="6.1796875" style="144" customWidth="1"/>
    <col min="15883" max="15883" width="6.36328125" style="144" customWidth="1"/>
    <col min="15884" max="15886" width="7.6328125" style="144" customWidth="1"/>
    <col min="15887" max="15887" width="7.08984375" style="144" customWidth="1"/>
    <col min="15888" max="15888" width="7.6328125" style="144" customWidth="1"/>
    <col min="15889" max="15889" width="6.54296875" style="144" customWidth="1"/>
    <col min="15890" max="15890" width="7.6328125" style="144" customWidth="1"/>
    <col min="15891" max="15891" width="6.36328125" style="144" customWidth="1"/>
    <col min="15892" max="15892" width="7.6328125" style="144" customWidth="1"/>
    <col min="15893" max="16128" width="9.26953125" style="144"/>
    <col min="16129" max="16129" width="3" style="144" customWidth="1"/>
    <col min="16130" max="16130" width="9.1796875" style="144" customWidth="1"/>
    <col min="16131" max="16131" width="7" style="144" customWidth="1"/>
    <col min="16132" max="16133" width="7.6328125" style="144" customWidth="1"/>
    <col min="16134" max="16134" width="6.1796875" style="144" customWidth="1"/>
    <col min="16135" max="16136" width="7.6328125" style="144" customWidth="1"/>
    <col min="16137" max="16137" width="5.90625" style="144" customWidth="1"/>
    <col min="16138" max="16138" width="6.1796875" style="144" customWidth="1"/>
    <col min="16139" max="16139" width="6.36328125" style="144" customWidth="1"/>
    <col min="16140" max="16142" width="7.6328125" style="144" customWidth="1"/>
    <col min="16143" max="16143" width="7.08984375" style="144" customWidth="1"/>
    <col min="16144" max="16144" width="7.6328125" style="144" customWidth="1"/>
    <col min="16145" max="16145" width="6.54296875" style="144" customWidth="1"/>
    <col min="16146" max="16146" width="7.6328125" style="144" customWidth="1"/>
    <col min="16147" max="16147" width="6.36328125" style="144" customWidth="1"/>
    <col min="16148" max="16148" width="7.6328125" style="144" customWidth="1"/>
    <col min="16149" max="16384" width="9.26953125" style="144"/>
  </cols>
  <sheetData>
    <row r="1" spans="1:21" ht="25.5" customHeight="1" x14ac:dyDescent="0.25">
      <c r="A1" s="196" t="s">
        <v>74</v>
      </c>
      <c r="B1" s="196"/>
      <c r="C1" s="196"/>
      <c r="E1" s="197" t="s">
        <v>56</v>
      </c>
      <c r="F1" s="197"/>
      <c r="G1" s="198" t="s">
        <v>57</v>
      </c>
      <c r="H1" s="198"/>
      <c r="I1" s="198"/>
      <c r="J1" s="198"/>
      <c r="K1" s="198"/>
      <c r="L1" s="198"/>
      <c r="M1" s="198"/>
      <c r="N1" s="198"/>
      <c r="O1" s="198"/>
      <c r="P1" s="198"/>
      <c r="Q1" s="198"/>
      <c r="R1" s="198"/>
      <c r="S1" s="198"/>
      <c r="T1" s="198"/>
    </row>
    <row r="2" spans="1:21" ht="13.15" customHeight="1" x14ac:dyDescent="0.25">
      <c r="A2" s="196"/>
      <c r="B2" s="196"/>
      <c r="C2" s="196"/>
      <c r="E2" s="199" t="s">
        <v>58</v>
      </c>
      <c r="F2" s="199"/>
      <c r="G2" s="145" t="s">
        <v>59</v>
      </c>
      <c r="H2" s="146"/>
      <c r="I2" s="146"/>
      <c r="J2" s="146"/>
      <c r="K2" s="146"/>
      <c r="L2" s="146"/>
      <c r="M2" s="146"/>
      <c r="N2" s="146"/>
      <c r="O2" s="146"/>
      <c r="P2" s="146"/>
      <c r="Q2" s="146"/>
      <c r="R2" s="146"/>
      <c r="S2" s="146"/>
      <c r="T2" s="146"/>
    </row>
    <row r="3" spans="1:21" ht="16.899999999999999" customHeight="1" x14ac:dyDescent="0.25">
      <c r="A3" s="196"/>
      <c r="B3" s="196"/>
      <c r="C3" s="196"/>
      <c r="F3" s="147"/>
      <c r="G3" s="148" t="s">
        <v>60</v>
      </c>
      <c r="H3" s="149"/>
      <c r="I3" s="149"/>
      <c r="J3" s="149"/>
      <c r="K3" s="149"/>
      <c r="L3" s="149"/>
      <c r="M3" s="149"/>
      <c r="N3" s="149"/>
      <c r="O3" s="149"/>
      <c r="P3" s="149"/>
      <c r="Q3" s="149"/>
      <c r="R3" s="149"/>
      <c r="S3" s="149"/>
      <c r="T3" s="149"/>
    </row>
    <row r="4" spans="1:21" ht="49.9" customHeight="1" x14ac:dyDescent="0.25">
      <c r="A4" s="196"/>
      <c r="B4" s="196"/>
      <c r="C4" s="196"/>
      <c r="F4" s="147"/>
      <c r="G4" s="200" t="s">
        <v>61</v>
      </c>
      <c r="H4" s="201"/>
      <c r="I4" s="201"/>
      <c r="J4" s="201"/>
      <c r="K4" s="201"/>
      <c r="L4" s="201"/>
      <c r="M4" s="201"/>
      <c r="N4" s="201"/>
      <c r="O4" s="201"/>
      <c r="P4" s="201"/>
      <c r="Q4" s="201"/>
      <c r="R4" s="201"/>
      <c r="S4" s="201"/>
      <c r="T4" s="201"/>
    </row>
    <row r="5" spans="1:21" ht="44.25" customHeight="1" x14ac:dyDescent="0.25">
      <c r="A5" s="150"/>
      <c r="F5" s="147"/>
      <c r="G5" s="202" t="s">
        <v>62</v>
      </c>
      <c r="H5" s="203"/>
      <c r="I5" s="203"/>
      <c r="J5" s="203"/>
      <c r="K5" s="203"/>
      <c r="L5" s="203"/>
      <c r="M5" s="203"/>
      <c r="N5" s="203"/>
      <c r="O5" s="203"/>
      <c r="P5" s="203"/>
      <c r="Q5" s="203"/>
      <c r="R5" s="203"/>
      <c r="S5" s="203"/>
      <c r="T5" s="203"/>
    </row>
    <row r="6" spans="1:21" ht="42" customHeight="1" x14ac:dyDescent="0.25">
      <c r="A6" s="190" t="s">
        <v>63</v>
      </c>
      <c r="B6" s="190"/>
      <c r="E6" s="191" t="s">
        <v>64</v>
      </c>
      <c r="F6" s="191"/>
      <c r="G6" s="192" t="s">
        <v>65</v>
      </c>
      <c r="H6" s="193"/>
      <c r="I6" s="193"/>
      <c r="J6" s="193"/>
      <c r="K6" s="193"/>
      <c r="L6" s="193"/>
      <c r="M6" s="193"/>
      <c r="N6" s="193"/>
      <c r="O6" s="193"/>
      <c r="P6" s="193"/>
      <c r="Q6" s="193"/>
      <c r="R6" s="193"/>
      <c r="S6" s="193"/>
      <c r="T6" s="193"/>
    </row>
    <row r="7" spans="1:21" s="155" customFormat="1" ht="18" customHeight="1" x14ac:dyDescent="0.25">
      <c r="A7" s="194"/>
      <c r="B7" s="195"/>
      <c r="C7" s="151"/>
      <c r="D7" s="152"/>
      <c r="E7" s="152"/>
      <c r="F7" s="152"/>
      <c r="G7" s="152"/>
      <c r="H7" s="152"/>
      <c r="I7" s="152"/>
      <c r="J7" s="152"/>
      <c r="K7" s="152"/>
      <c r="L7" s="152"/>
      <c r="M7" s="152" t="s">
        <v>66</v>
      </c>
      <c r="N7" s="152" t="s">
        <v>66</v>
      </c>
      <c r="O7" s="152"/>
      <c r="P7" s="152"/>
      <c r="Q7" s="152" t="s">
        <v>67</v>
      </c>
      <c r="R7" s="152" t="s">
        <v>67</v>
      </c>
      <c r="S7" s="153" t="s">
        <v>68</v>
      </c>
      <c r="T7" s="154" t="s">
        <v>8</v>
      </c>
    </row>
    <row r="8" spans="1:21" s="155" customFormat="1" ht="25.5" x14ac:dyDescent="0.25">
      <c r="A8" s="194"/>
      <c r="B8" s="195"/>
      <c r="C8" s="30" t="s">
        <v>75</v>
      </c>
      <c r="D8" s="156" t="s">
        <v>10</v>
      </c>
      <c r="E8" s="156" t="s">
        <v>11</v>
      </c>
      <c r="F8" s="30" t="s">
        <v>75</v>
      </c>
      <c r="G8" s="156" t="s">
        <v>10</v>
      </c>
      <c r="H8" s="156" t="s">
        <v>11</v>
      </c>
      <c r="I8" s="30" t="s">
        <v>75</v>
      </c>
      <c r="J8" s="156" t="s">
        <v>10</v>
      </c>
      <c r="K8" s="156" t="s">
        <v>11</v>
      </c>
      <c r="L8" s="30" t="s">
        <v>75</v>
      </c>
      <c r="M8" s="156" t="s">
        <v>12</v>
      </c>
      <c r="N8" s="156" t="s">
        <v>11</v>
      </c>
      <c r="O8" s="156" t="s">
        <v>8</v>
      </c>
      <c r="P8" s="156" t="s">
        <v>13</v>
      </c>
      <c r="Q8" s="156" t="s">
        <v>9</v>
      </c>
      <c r="R8" s="156" t="s">
        <v>69</v>
      </c>
      <c r="S8" s="156" t="s">
        <v>70</v>
      </c>
      <c r="T8" s="157" t="s">
        <v>71</v>
      </c>
    </row>
    <row r="9" spans="1:21" s="155" customFormat="1" ht="13.5" thickBot="1" x14ac:dyDescent="0.3">
      <c r="A9" s="158"/>
      <c r="B9" s="159" t="s">
        <v>14</v>
      </c>
      <c r="E9" s="160" t="e">
        <f>E10/C11</f>
        <v>#DIV/0!</v>
      </c>
      <c r="H9" s="160">
        <f>H10/F11</f>
        <v>3</v>
      </c>
      <c r="R9" s="161"/>
    </row>
    <row r="10" spans="1:21" s="155" customFormat="1" ht="13.5" thickTop="1" x14ac:dyDescent="0.25">
      <c r="A10" s="158"/>
      <c r="B10" s="223" t="s">
        <v>15</v>
      </c>
      <c r="C10" s="224" t="s">
        <v>16</v>
      </c>
      <c r="D10" s="225"/>
      <c r="E10" s="226"/>
      <c r="F10" s="227" t="s">
        <v>17</v>
      </c>
      <c r="G10" s="228"/>
      <c r="H10" s="226">
        <f>800+400</f>
        <v>1200</v>
      </c>
      <c r="I10" s="227" t="s">
        <v>18</v>
      </c>
      <c r="J10" s="228"/>
      <c r="K10" s="229"/>
      <c r="L10" s="228"/>
      <c r="M10" s="169"/>
      <c r="N10" s="229">
        <f>H10+E10+M10+K10</f>
        <v>1200</v>
      </c>
      <c r="O10" s="169"/>
      <c r="P10" s="168">
        <f>O10-N10</f>
        <v>-1200</v>
      </c>
      <c r="Q10" s="165"/>
      <c r="R10" s="170"/>
      <c r="S10" s="165"/>
      <c r="T10" s="171">
        <f>O10</f>
        <v>0</v>
      </c>
    </row>
    <row r="11" spans="1:21" s="155" customFormat="1" x14ac:dyDescent="0.25">
      <c r="B11" s="172">
        <v>41030</v>
      </c>
      <c r="C11" s="168">
        <f>ROUND(+D25/6,2)</f>
        <v>0</v>
      </c>
      <c r="D11" s="173"/>
      <c r="E11" s="168">
        <f t="shared" ref="E11:E22" si="0">E10+C11-D11</f>
        <v>0</v>
      </c>
      <c r="F11" s="168">
        <v>400</v>
      </c>
      <c r="G11" s="173"/>
      <c r="H11" s="168">
        <f t="shared" ref="H11:H22" si="1">H10+F11-G11</f>
        <v>1600</v>
      </c>
      <c r="I11" s="168"/>
      <c r="J11" s="173"/>
      <c r="K11" s="168">
        <f t="shared" ref="K11:K22" si="2">K10+I11-J11</f>
        <v>0</v>
      </c>
      <c r="L11" s="168">
        <f>I11+F11+C11</f>
        <v>400</v>
      </c>
      <c r="M11" s="166"/>
      <c r="N11" s="171">
        <f t="shared" ref="N11:N22" si="3">N10+C11-D11+F11-G11+I11-J11</f>
        <v>1600</v>
      </c>
      <c r="Q11" s="168">
        <f>ROUND(R9/12,2)</f>
        <v>0</v>
      </c>
      <c r="R11" s="166"/>
      <c r="S11" s="168">
        <f>L11+Q11</f>
        <v>400</v>
      </c>
      <c r="T11" s="171">
        <f t="shared" ref="T11:T22" si="4">T10+C11-D11+F11-G11+I11-J11+Q11</f>
        <v>400</v>
      </c>
    </row>
    <row r="12" spans="1:21" s="155" customFormat="1" x14ac:dyDescent="0.25">
      <c r="B12" s="174">
        <f>B11+32</f>
        <v>41062</v>
      </c>
      <c r="C12" s="168"/>
      <c r="D12" s="173"/>
      <c r="E12" s="168">
        <f t="shared" si="0"/>
        <v>0</v>
      </c>
      <c r="F12" s="168"/>
      <c r="G12" s="173"/>
      <c r="H12" s="168">
        <f t="shared" si="1"/>
        <v>1600</v>
      </c>
      <c r="I12" s="168"/>
      <c r="J12" s="173"/>
      <c r="K12" s="168">
        <f t="shared" si="2"/>
        <v>0</v>
      </c>
      <c r="L12" s="168">
        <f t="shared" ref="L12:L22" si="5">I12+F12+C12</f>
        <v>0</v>
      </c>
      <c r="M12" s="166"/>
      <c r="N12" s="171">
        <f t="shared" si="3"/>
        <v>1600</v>
      </c>
      <c r="P12" s="155" t="str">
        <f>IF(P10&lt;0,"Catch up",IF(P10&gt;50,"Refund","Do Nothing"))</f>
        <v>Catch up</v>
      </c>
      <c r="Q12" s="168">
        <f t="shared" ref="Q12:Q22" si="6">Q11</f>
        <v>0</v>
      </c>
      <c r="R12" s="166"/>
      <c r="S12" s="168">
        <f>L12+Q12</f>
        <v>0</v>
      </c>
      <c r="T12" s="171">
        <f t="shared" si="4"/>
        <v>400</v>
      </c>
    </row>
    <row r="13" spans="1:21" s="155" customFormat="1" x14ac:dyDescent="0.25">
      <c r="B13" s="174">
        <f>B12+32</f>
        <v>41094</v>
      </c>
      <c r="C13" s="168">
        <f>C11</f>
        <v>0</v>
      </c>
      <c r="D13" s="173"/>
      <c r="E13" s="168">
        <f>E12+C13-D13</f>
        <v>0</v>
      </c>
      <c r="F13" s="168">
        <f>F11</f>
        <v>400</v>
      </c>
      <c r="G13" s="173"/>
      <c r="H13" s="168">
        <f>H12+F13-G13</f>
        <v>2000</v>
      </c>
      <c r="I13" s="168"/>
      <c r="J13" s="173"/>
      <c r="K13" s="168">
        <f>K12+I13-J13</f>
        <v>0</v>
      </c>
      <c r="L13" s="168">
        <f t="shared" si="5"/>
        <v>400</v>
      </c>
      <c r="M13" s="166"/>
      <c r="N13" s="171">
        <f>N12+C13-D13+F13-G13+I13-J13</f>
        <v>2000</v>
      </c>
      <c r="Q13" s="168">
        <f>Q12</f>
        <v>0</v>
      </c>
      <c r="R13" s="166"/>
      <c r="S13" s="168">
        <f t="shared" ref="S13:S22" si="7">L13+Q13</f>
        <v>400</v>
      </c>
      <c r="T13" s="171">
        <f>T12+C13-D13+F13-G13+I13-J13+Q13</f>
        <v>800</v>
      </c>
      <c r="U13" s="155">
        <f>150+400</f>
        <v>550</v>
      </c>
    </row>
    <row r="14" spans="1:21" s="155" customFormat="1" x14ac:dyDescent="0.25">
      <c r="B14" s="174">
        <f t="shared" ref="B14:B22" si="8">B13+32</f>
        <v>41126</v>
      </c>
      <c r="C14" s="168"/>
      <c r="D14" s="173"/>
      <c r="E14" s="168">
        <f t="shared" si="0"/>
        <v>0</v>
      </c>
      <c r="F14" s="168"/>
      <c r="G14" s="173">
        <v>1200</v>
      </c>
      <c r="H14" s="168">
        <f t="shared" si="1"/>
        <v>800</v>
      </c>
      <c r="I14" s="168"/>
      <c r="J14" s="173"/>
      <c r="K14" s="168">
        <f t="shared" si="2"/>
        <v>0</v>
      </c>
      <c r="L14" s="168">
        <f t="shared" si="5"/>
        <v>0</v>
      </c>
      <c r="M14" s="166"/>
      <c r="N14" s="171">
        <f t="shared" si="3"/>
        <v>800</v>
      </c>
      <c r="Q14" s="168">
        <f t="shared" si="6"/>
        <v>0</v>
      </c>
      <c r="R14" s="166"/>
      <c r="S14" s="168">
        <f t="shared" si="7"/>
        <v>0</v>
      </c>
      <c r="T14" s="171">
        <f t="shared" si="4"/>
        <v>-400</v>
      </c>
    </row>
    <row r="15" spans="1:21" s="155" customFormat="1" x14ac:dyDescent="0.25">
      <c r="B15" s="174">
        <f t="shared" si="8"/>
        <v>41158</v>
      </c>
      <c r="C15" s="168">
        <f>C11</f>
        <v>0</v>
      </c>
      <c r="D15" s="173"/>
      <c r="E15" s="168">
        <f t="shared" si="0"/>
        <v>0</v>
      </c>
      <c r="F15" s="168">
        <f>F11</f>
        <v>400</v>
      </c>
      <c r="G15" s="173"/>
      <c r="H15" s="168">
        <f t="shared" si="1"/>
        <v>1200</v>
      </c>
      <c r="I15" s="168"/>
      <c r="J15" s="173"/>
      <c r="K15" s="168">
        <f t="shared" si="2"/>
        <v>0</v>
      </c>
      <c r="L15" s="168">
        <f t="shared" si="5"/>
        <v>400</v>
      </c>
      <c r="M15" s="166"/>
      <c r="N15" s="171">
        <f t="shared" si="3"/>
        <v>1200</v>
      </c>
      <c r="Q15" s="168">
        <f t="shared" si="6"/>
        <v>0</v>
      </c>
      <c r="R15" s="166"/>
      <c r="S15" s="168">
        <f t="shared" si="7"/>
        <v>400</v>
      </c>
      <c r="T15" s="171">
        <f t="shared" si="4"/>
        <v>0</v>
      </c>
    </row>
    <row r="16" spans="1:21" s="155" customFormat="1" x14ac:dyDescent="0.25">
      <c r="B16" s="174">
        <f t="shared" si="8"/>
        <v>41190</v>
      </c>
      <c r="C16" s="168"/>
      <c r="D16" s="173"/>
      <c r="E16" s="168">
        <f t="shared" si="0"/>
        <v>0</v>
      </c>
      <c r="F16" s="168"/>
      <c r="G16" s="173"/>
      <c r="H16" s="168">
        <f t="shared" si="1"/>
        <v>1200</v>
      </c>
      <c r="I16" s="168"/>
      <c r="J16" s="173"/>
      <c r="K16" s="168">
        <f t="shared" si="2"/>
        <v>0</v>
      </c>
      <c r="L16" s="168">
        <f t="shared" si="5"/>
        <v>0</v>
      </c>
      <c r="M16" s="166"/>
      <c r="N16" s="171">
        <f t="shared" si="3"/>
        <v>1200</v>
      </c>
      <c r="Q16" s="168">
        <f t="shared" si="6"/>
        <v>0</v>
      </c>
      <c r="R16" s="166"/>
      <c r="S16" s="168">
        <f t="shared" si="7"/>
        <v>0</v>
      </c>
      <c r="T16" s="171">
        <f t="shared" si="4"/>
        <v>0</v>
      </c>
    </row>
    <row r="17" spans="2:20" s="155" customFormat="1" x14ac:dyDescent="0.25">
      <c r="B17" s="174">
        <f t="shared" si="8"/>
        <v>41222</v>
      </c>
      <c r="C17" s="168">
        <f>C15</f>
        <v>0</v>
      </c>
      <c r="D17" s="173"/>
      <c r="E17" s="168">
        <f t="shared" si="0"/>
        <v>0</v>
      </c>
      <c r="F17" s="168">
        <f>F11</f>
        <v>400</v>
      </c>
      <c r="G17" s="173">
        <v>1200</v>
      </c>
      <c r="H17" s="168">
        <f t="shared" si="1"/>
        <v>400</v>
      </c>
      <c r="I17" s="168"/>
      <c r="J17" s="173"/>
      <c r="K17" s="168">
        <f t="shared" si="2"/>
        <v>0</v>
      </c>
      <c r="L17" s="168">
        <f t="shared" si="5"/>
        <v>400</v>
      </c>
      <c r="M17" s="166"/>
      <c r="N17" s="171">
        <f t="shared" si="3"/>
        <v>400</v>
      </c>
      <c r="Q17" s="168">
        <f t="shared" si="6"/>
        <v>0</v>
      </c>
      <c r="R17" s="166"/>
      <c r="S17" s="168">
        <f t="shared" si="7"/>
        <v>400</v>
      </c>
      <c r="T17" s="171">
        <f t="shared" si="4"/>
        <v>-800</v>
      </c>
    </row>
    <row r="18" spans="2:20" s="155" customFormat="1" x14ac:dyDescent="0.25">
      <c r="B18" s="174">
        <f t="shared" si="8"/>
        <v>41254</v>
      </c>
      <c r="C18" s="168"/>
      <c r="D18" s="173"/>
      <c r="E18" s="168">
        <f t="shared" si="0"/>
        <v>0</v>
      </c>
      <c r="F18" s="168"/>
      <c r="G18" s="173"/>
      <c r="H18" s="168">
        <f t="shared" si="1"/>
        <v>400</v>
      </c>
      <c r="I18" s="168"/>
      <c r="J18" s="173"/>
      <c r="K18" s="168">
        <f t="shared" si="2"/>
        <v>0</v>
      </c>
      <c r="L18" s="168">
        <f t="shared" si="5"/>
        <v>0</v>
      </c>
      <c r="M18" s="166"/>
      <c r="N18" s="171">
        <f t="shared" si="3"/>
        <v>400</v>
      </c>
      <c r="Q18" s="168">
        <f t="shared" si="6"/>
        <v>0</v>
      </c>
      <c r="R18" s="166"/>
      <c r="S18" s="168">
        <f t="shared" si="7"/>
        <v>0</v>
      </c>
      <c r="T18" s="171">
        <f t="shared" si="4"/>
        <v>-800</v>
      </c>
    </row>
    <row r="19" spans="2:20" s="155" customFormat="1" x14ac:dyDescent="0.25">
      <c r="B19" s="174">
        <f t="shared" si="8"/>
        <v>41286</v>
      </c>
      <c r="C19" s="168">
        <f>C17</f>
        <v>0</v>
      </c>
      <c r="D19" s="173"/>
      <c r="E19" s="168">
        <f t="shared" si="0"/>
        <v>0</v>
      </c>
      <c r="F19" s="168">
        <f>F11</f>
        <v>400</v>
      </c>
      <c r="G19" s="173"/>
      <c r="H19" s="168">
        <f t="shared" si="1"/>
        <v>800</v>
      </c>
      <c r="I19" s="168"/>
      <c r="J19" s="173"/>
      <c r="K19" s="168">
        <f t="shared" si="2"/>
        <v>0</v>
      </c>
      <c r="L19" s="168">
        <f t="shared" si="5"/>
        <v>400</v>
      </c>
      <c r="M19" s="166"/>
      <c r="N19" s="171">
        <f t="shared" si="3"/>
        <v>800</v>
      </c>
      <c r="Q19" s="168">
        <f t="shared" si="6"/>
        <v>0</v>
      </c>
      <c r="R19" s="166"/>
      <c r="S19" s="168">
        <f t="shared" si="7"/>
        <v>400</v>
      </c>
      <c r="T19" s="171">
        <f t="shared" si="4"/>
        <v>-400</v>
      </c>
    </row>
    <row r="20" spans="2:20" s="155" customFormat="1" x14ac:dyDescent="0.25">
      <c r="B20" s="174">
        <f t="shared" si="8"/>
        <v>41318</v>
      </c>
      <c r="C20" s="168"/>
      <c r="D20" s="173"/>
      <c r="E20" s="168">
        <f t="shared" si="0"/>
        <v>0</v>
      </c>
      <c r="F20" s="168"/>
      <c r="G20" s="173"/>
      <c r="H20" s="168">
        <f t="shared" si="1"/>
        <v>800</v>
      </c>
      <c r="I20" s="168"/>
      <c r="J20" s="173"/>
      <c r="K20" s="168">
        <f t="shared" si="2"/>
        <v>0</v>
      </c>
      <c r="L20" s="168">
        <f t="shared" si="5"/>
        <v>0</v>
      </c>
      <c r="M20" s="166"/>
      <c r="N20" s="171">
        <f t="shared" si="3"/>
        <v>800</v>
      </c>
      <c r="Q20" s="168">
        <f t="shared" si="6"/>
        <v>0</v>
      </c>
      <c r="R20" s="166"/>
      <c r="S20" s="168">
        <f t="shared" si="7"/>
        <v>0</v>
      </c>
      <c r="T20" s="171">
        <f t="shared" si="4"/>
        <v>-400</v>
      </c>
    </row>
    <row r="21" spans="2:20" s="155" customFormat="1" x14ac:dyDescent="0.25">
      <c r="B21" s="174">
        <f t="shared" si="8"/>
        <v>41350</v>
      </c>
      <c r="C21" s="168">
        <f>C19</f>
        <v>0</v>
      </c>
      <c r="D21" s="173"/>
      <c r="E21" s="168">
        <f t="shared" si="0"/>
        <v>0</v>
      </c>
      <c r="F21" s="168">
        <f>F11</f>
        <v>400</v>
      </c>
      <c r="G21" s="173"/>
      <c r="H21" s="168">
        <f t="shared" si="1"/>
        <v>1200</v>
      </c>
      <c r="I21" s="168"/>
      <c r="J21" s="173"/>
      <c r="K21" s="168">
        <f t="shared" si="2"/>
        <v>0</v>
      </c>
      <c r="L21" s="168">
        <f t="shared" si="5"/>
        <v>400</v>
      </c>
      <c r="M21" s="166"/>
      <c r="N21" s="171">
        <f t="shared" si="3"/>
        <v>1200</v>
      </c>
      <c r="Q21" s="168">
        <f t="shared" si="6"/>
        <v>0</v>
      </c>
      <c r="R21" s="166"/>
      <c r="S21" s="168">
        <f t="shared" si="7"/>
        <v>400</v>
      </c>
      <c r="T21" s="171">
        <f t="shared" si="4"/>
        <v>0</v>
      </c>
    </row>
    <row r="22" spans="2:20" s="155" customFormat="1" x14ac:dyDescent="0.25">
      <c r="B22" s="174">
        <f t="shared" si="8"/>
        <v>41382</v>
      </c>
      <c r="C22" s="168"/>
      <c r="D22" s="173"/>
      <c r="E22" s="168">
        <f t="shared" si="0"/>
        <v>0</v>
      </c>
      <c r="F22" s="168"/>
      <c r="G22" s="173"/>
      <c r="H22" s="175">
        <f t="shared" si="1"/>
        <v>1200</v>
      </c>
      <c r="I22" s="168"/>
      <c r="J22" s="173"/>
      <c r="K22" s="168">
        <f t="shared" si="2"/>
        <v>0</v>
      </c>
      <c r="L22" s="168">
        <f t="shared" si="5"/>
        <v>0</v>
      </c>
      <c r="M22" s="166"/>
      <c r="N22" s="171">
        <f t="shared" si="3"/>
        <v>1200</v>
      </c>
      <c r="Q22" s="168">
        <f t="shared" si="6"/>
        <v>0</v>
      </c>
      <c r="R22" s="166"/>
      <c r="S22" s="168">
        <f t="shared" si="7"/>
        <v>0</v>
      </c>
      <c r="T22" s="171">
        <f t="shared" si="4"/>
        <v>0</v>
      </c>
    </row>
    <row r="23" spans="2:20" s="155" customFormat="1" x14ac:dyDescent="0.25">
      <c r="B23" s="176" t="s">
        <v>19</v>
      </c>
      <c r="C23" s="177"/>
      <c r="D23" s="178"/>
      <c r="E23" s="177"/>
      <c r="F23" s="177"/>
      <c r="G23" s="179"/>
      <c r="H23" s="177"/>
      <c r="I23" s="177"/>
      <c r="J23" s="178"/>
      <c r="K23" s="177"/>
      <c r="L23" s="177"/>
      <c r="M23" s="177"/>
      <c r="N23" s="177"/>
      <c r="Q23" s="177"/>
      <c r="R23" s="177"/>
      <c r="S23" s="177"/>
    </row>
    <row r="24" spans="2:20" s="155" customFormat="1" x14ac:dyDescent="0.25">
      <c r="C24" s="165"/>
      <c r="D24" s="165"/>
      <c r="E24" s="165"/>
      <c r="F24" s="165"/>
      <c r="G24" s="165"/>
      <c r="H24" s="165"/>
      <c r="I24" s="165"/>
      <c r="J24" s="165"/>
      <c r="K24" s="165"/>
      <c r="L24" s="165"/>
      <c r="M24" s="165"/>
      <c r="N24" s="165"/>
      <c r="O24" s="165"/>
      <c r="P24" s="165"/>
      <c r="Q24" s="165"/>
    </row>
    <row r="25" spans="2:20" s="155" customFormat="1" ht="13.5" thickBot="1" x14ac:dyDescent="0.3">
      <c r="B25" s="215" t="s">
        <v>78</v>
      </c>
      <c r="C25" s="180">
        <f>SUM(C11:C22)</f>
        <v>0</v>
      </c>
      <c r="D25" s="231">
        <f>SUM(D11:D22)</f>
        <v>0</v>
      </c>
      <c r="E25" s="165"/>
      <c r="F25" s="180">
        <f>SUM(F11:F22)</f>
        <v>2400</v>
      </c>
      <c r="G25" s="231">
        <f>SUM(G11:G23)</f>
        <v>2400</v>
      </c>
      <c r="H25" s="165"/>
      <c r="I25" s="180">
        <f>SUM(I11:I22)</f>
        <v>0</v>
      </c>
      <c r="J25" s="231">
        <f>SUM(J11:J22)</f>
        <v>0</v>
      </c>
      <c r="K25" s="165"/>
      <c r="L25" s="180">
        <f>SUM(L11:L22)</f>
        <v>2400</v>
      </c>
      <c r="M25" s="165"/>
      <c r="N25" s="165"/>
      <c r="O25" s="165"/>
      <c r="P25" s="165"/>
      <c r="Q25" s="180">
        <f>SUM(Q11:Q22)</f>
        <v>0</v>
      </c>
      <c r="S25" s="180">
        <f>SUM(S11:S22)</f>
        <v>2400</v>
      </c>
    </row>
    <row r="26" spans="2:20" s="155" customFormat="1" ht="13.5" thickTop="1" x14ac:dyDescent="0.25">
      <c r="C26" s="165"/>
      <c r="D26" s="165"/>
      <c r="E26" s="165"/>
      <c r="F26" s="165"/>
      <c r="G26" s="165"/>
      <c r="H26" s="165"/>
      <c r="I26" s="165"/>
      <c r="J26" s="165"/>
      <c r="K26" s="165"/>
      <c r="L26" s="165"/>
      <c r="M26" s="165"/>
      <c r="N26" s="165"/>
      <c r="O26" s="165"/>
      <c r="P26" s="165"/>
      <c r="Q26" s="165"/>
    </row>
    <row r="27" spans="2:20" s="155" customFormat="1" x14ac:dyDescent="0.25">
      <c r="B27" s="208" t="s">
        <v>76</v>
      </c>
      <c r="C27" s="230" t="s">
        <v>21</v>
      </c>
      <c r="D27" s="228"/>
      <c r="E27" s="229">
        <f>MINA(E11:E22)</f>
        <v>0</v>
      </c>
      <c r="F27" s="230" t="s">
        <v>21</v>
      </c>
      <c r="G27" s="228"/>
      <c r="H27" s="229">
        <f>MINA(H11:H22)</f>
        <v>400</v>
      </c>
      <c r="I27" s="230" t="s">
        <v>21</v>
      </c>
      <c r="J27" s="228"/>
      <c r="K27" s="229">
        <f>MINA(K11:K22)</f>
        <v>0</v>
      </c>
      <c r="L27" s="230" t="s">
        <v>21</v>
      </c>
      <c r="M27" s="228"/>
      <c r="N27" s="229">
        <f>MINA(N11:N22)</f>
        <v>400</v>
      </c>
      <c r="R27" s="165"/>
      <c r="S27" s="165"/>
      <c r="T27" s="177"/>
    </row>
    <row r="28" spans="2:20" s="155" customFormat="1" x14ac:dyDescent="0.25">
      <c r="B28" s="218" t="s">
        <v>77</v>
      </c>
      <c r="C28" s="232" t="s">
        <v>22</v>
      </c>
      <c r="D28" s="233"/>
      <c r="E28" s="234">
        <f>C11</f>
        <v>0</v>
      </c>
      <c r="F28" s="232" t="s">
        <v>22</v>
      </c>
      <c r="G28" s="233"/>
      <c r="H28" s="234">
        <f>F11</f>
        <v>400</v>
      </c>
      <c r="I28" s="232" t="s">
        <v>22</v>
      </c>
      <c r="J28" s="233"/>
      <c r="K28" s="234"/>
      <c r="L28" s="232" t="s">
        <v>22</v>
      </c>
      <c r="M28" s="233"/>
      <c r="N28" s="235">
        <f>E28+H28</f>
        <v>400</v>
      </c>
      <c r="R28" s="182"/>
      <c r="S28" s="165"/>
    </row>
    <row r="29" spans="2:20" s="155" customFormat="1" x14ac:dyDescent="0.25">
      <c r="L29" s="158" t="s">
        <v>23</v>
      </c>
      <c r="N29" s="171">
        <f>N22</f>
        <v>1200</v>
      </c>
      <c r="O29" s="183" t="s">
        <v>24</v>
      </c>
      <c r="T29" s="168">
        <f>T22</f>
        <v>0</v>
      </c>
    </row>
    <row r="30" spans="2:20" s="155" customFormat="1" x14ac:dyDescent="0.25"/>
    <row r="31" spans="2:20" s="155" customFormat="1" x14ac:dyDescent="0.25"/>
    <row r="32" spans="2:20" x14ac:dyDescent="0.25">
      <c r="G32" s="144">
        <f>1200+1200+900</f>
        <v>3300</v>
      </c>
    </row>
    <row r="33" spans="15:15" x14ac:dyDescent="0.25">
      <c r="O33" s="144">
        <f>630.78+80.78</f>
        <v>711.56</v>
      </c>
    </row>
  </sheetData>
  <mergeCells count="10">
    <mergeCell ref="A6:B6"/>
    <mergeCell ref="E6:F6"/>
    <mergeCell ref="G6:T6"/>
    <mergeCell ref="A7:B8"/>
    <mergeCell ref="A1:C4"/>
    <mergeCell ref="E1:F1"/>
    <mergeCell ref="G1:T1"/>
    <mergeCell ref="E2:F2"/>
    <mergeCell ref="G4:T4"/>
    <mergeCell ref="G5:T5"/>
  </mergeCells>
  <printOptions horizontalCentered="1"/>
  <pageMargins left="0.75" right="0.75" top="1" bottom="0.75" header="0.25" footer="0.25"/>
  <pageSetup orientation="portrait" r:id="rId1"/>
  <headerFooter alignWithMargins="0">
    <oddHeader xml:space="preserve">&amp;L&amp;8&amp;K00-048&amp;Z&amp;F&amp;R&amp;8 
Real Estate Lending
&amp;A
2017
  </oddHeader>
    <oddFooter>&amp;L&amp;8&amp;K00-040Copyright Wipfli LLP 2017.  All Rights Reserved.&amp;C&amp;10Page &amp;P of &amp;N&amp;R&amp;8&amp;K00-029Revised 3/21/17</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U33"/>
  <sheetViews>
    <sheetView zoomScaleNormal="100" workbookViewId="0">
      <selection activeCell="AB21" sqref="AB21"/>
    </sheetView>
  </sheetViews>
  <sheetFormatPr defaultRowHeight="12.75" x14ac:dyDescent="0.25"/>
  <cols>
    <col min="1" max="1" width="3" style="144" customWidth="1"/>
    <col min="2" max="2" width="9.1796875" style="144" customWidth="1"/>
    <col min="3" max="3" width="7" style="144" customWidth="1"/>
    <col min="4" max="5" width="7.6328125" style="144" customWidth="1"/>
    <col min="6" max="6" width="6.1796875" style="144" customWidth="1"/>
    <col min="7" max="8" width="7.6328125" style="144" customWidth="1"/>
    <col min="9" max="9" width="5.90625" style="144" customWidth="1"/>
    <col min="10" max="10" width="6.1796875" style="144" customWidth="1"/>
    <col min="11" max="11" width="6.36328125" style="144" customWidth="1"/>
    <col min="12" max="14" width="7.6328125" style="144" customWidth="1"/>
    <col min="15" max="15" width="7.08984375" style="144" hidden="1" customWidth="1"/>
    <col min="16" max="16" width="7.6328125" style="144" hidden="1" customWidth="1"/>
    <col min="17" max="17" width="6.54296875" style="144" hidden="1" customWidth="1"/>
    <col min="18" max="18" width="7.6328125" style="144" hidden="1" customWidth="1"/>
    <col min="19" max="19" width="6.36328125" style="144" hidden="1" customWidth="1"/>
    <col min="20" max="20" width="7.6328125" style="144" hidden="1" customWidth="1"/>
    <col min="21" max="22" width="0" style="144" hidden="1" customWidth="1"/>
    <col min="23" max="256" width="9.26953125" style="144"/>
    <col min="257" max="257" width="3" style="144" customWidth="1"/>
    <col min="258" max="258" width="9.1796875" style="144" customWidth="1"/>
    <col min="259" max="259" width="7" style="144" customWidth="1"/>
    <col min="260" max="261" width="7.6328125" style="144" customWidth="1"/>
    <col min="262" max="262" width="6.1796875" style="144" customWidth="1"/>
    <col min="263" max="264" width="7.6328125" style="144" customWidth="1"/>
    <col min="265" max="265" width="5.90625" style="144" customWidth="1"/>
    <col min="266" max="266" width="6.1796875" style="144" customWidth="1"/>
    <col min="267" max="267" width="6.36328125" style="144" customWidth="1"/>
    <col min="268" max="270" width="7.6328125" style="144" customWidth="1"/>
    <col min="271" max="271" width="7.08984375" style="144" customWidth="1"/>
    <col min="272" max="272" width="7.6328125" style="144" customWidth="1"/>
    <col min="273" max="273" width="6.54296875" style="144" customWidth="1"/>
    <col min="274" max="274" width="7.6328125" style="144" customWidth="1"/>
    <col min="275" max="275" width="6.36328125" style="144" customWidth="1"/>
    <col min="276" max="276" width="7.6328125" style="144" customWidth="1"/>
    <col min="277" max="512" width="9.26953125" style="144"/>
    <col min="513" max="513" width="3" style="144" customWidth="1"/>
    <col min="514" max="514" width="9.1796875" style="144" customWidth="1"/>
    <col min="515" max="515" width="7" style="144" customWidth="1"/>
    <col min="516" max="517" width="7.6328125" style="144" customWidth="1"/>
    <col min="518" max="518" width="6.1796875" style="144" customWidth="1"/>
    <col min="519" max="520" width="7.6328125" style="144" customWidth="1"/>
    <col min="521" max="521" width="5.90625" style="144" customWidth="1"/>
    <col min="522" max="522" width="6.1796875" style="144" customWidth="1"/>
    <col min="523" max="523" width="6.36328125" style="144" customWidth="1"/>
    <col min="524" max="526" width="7.6328125" style="144" customWidth="1"/>
    <col min="527" max="527" width="7.08984375" style="144" customWidth="1"/>
    <col min="528" max="528" width="7.6328125" style="144" customWidth="1"/>
    <col min="529" max="529" width="6.54296875" style="144" customWidth="1"/>
    <col min="530" max="530" width="7.6328125" style="144" customWidth="1"/>
    <col min="531" max="531" width="6.36328125" style="144" customWidth="1"/>
    <col min="532" max="532" width="7.6328125" style="144" customWidth="1"/>
    <col min="533" max="768" width="9.26953125" style="144"/>
    <col min="769" max="769" width="3" style="144" customWidth="1"/>
    <col min="770" max="770" width="9.1796875" style="144" customWidth="1"/>
    <col min="771" max="771" width="7" style="144" customWidth="1"/>
    <col min="772" max="773" width="7.6328125" style="144" customWidth="1"/>
    <col min="774" max="774" width="6.1796875" style="144" customWidth="1"/>
    <col min="775" max="776" width="7.6328125" style="144" customWidth="1"/>
    <col min="777" max="777" width="5.90625" style="144" customWidth="1"/>
    <col min="778" max="778" width="6.1796875" style="144" customWidth="1"/>
    <col min="779" max="779" width="6.36328125" style="144" customWidth="1"/>
    <col min="780" max="782" width="7.6328125" style="144" customWidth="1"/>
    <col min="783" max="783" width="7.08984375" style="144" customWidth="1"/>
    <col min="784" max="784" width="7.6328125" style="144" customWidth="1"/>
    <col min="785" max="785" width="6.54296875" style="144" customWidth="1"/>
    <col min="786" max="786" width="7.6328125" style="144" customWidth="1"/>
    <col min="787" max="787" width="6.36328125" style="144" customWidth="1"/>
    <col min="788" max="788" width="7.6328125" style="144" customWidth="1"/>
    <col min="789" max="1024" width="9.26953125" style="144"/>
    <col min="1025" max="1025" width="3" style="144" customWidth="1"/>
    <col min="1026" max="1026" width="9.1796875" style="144" customWidth="1"/>
    <col min="1027" max="1027" width="7" style="144" customWidth="1"/>
    <col min="1028" max="1029" width="7.6328125" style="144" customWidth="1"/>
    <col min="1030" max="1030" width="6.1796875" style="144" customWidth="1"/>
    <col min="1031" max="1032" width="7.6328125" style="144" customWidth="1"/>
    <col min="1033" max="1033" width="5.90625" style="144" customWidth="1"/>
    <col min="1034" max="1034" width="6.1796875" style="144" customWidth="1"/>
    <col min="1035" max="1035" width="6.36328125" style="144" customWidth="1"/>
    <col min="1036" max="1038" width="7.6328125" style="144" customWidth="1"/>
    <col min="1039" max="1039" width="7.08984375" style="144" customWidth="1"/>
    <col min="1040" max="1040" width="7.6328125" style="144" customWidth="1"/>
    <col min="1041" max="1041" width="6.54296875" style="144" customWidth="1"/>
    <col min="1042" max="1042" width="7.6328125" style="144" customWidth="1"/>
    <col min="1043" max="1043" width="6.36328125" style="144" customWidth="1"/>
    <col min="1044" max="1044" width="7.6328125" style="144" customWidth="1"/>
    <col min="1045" max="1280" width="9.26953125" style="144"/>
    <col min="1281" max="1281" width="3" style="144" customWidth="1"/>
    <col min="1282" max="1282" width="9.1796875" style="144" customWidth="1"/>
    <col min="1283" max="1283" width="7" style="144" customWidth="1"/>
    <col min="1284" max="1285" width="7.6328125" style="144" customWidth="1"/>
    <col min="1286" max="1286" width="6.1796875" style="144" customWidth="1"/>
    <col min="1287" max="1288" width="7.6328125" style="144" customWidth="1"/>
    <col min="1289" max="1289" width="5.90625" style="144" customWidth="1"/>
    <col min="1290" max="1290" width="6.1796875" style="144" customWidth="1"/>
    <col min="1291" max="1291" width="6.36328125" style="144" customWidth="1"/>
    <col min="1292" max="1294" width="7.6328125" style="144" customWidth="1"/>
    <col min="1295" max="1295" width="7.08984375" style="144" customWidth="1"/>
    <col min="1296" max="1296" width="7.6328125" style="144" customWidth="1"/>
    <col min="1297" max="1297" width="6.54296875" style="144" customWidth="1"/>
    <col min="1298" max="1298" width="7.6328125" style="144" customWidth="1"/>
    <col min="1299" max="1299" width="6.36328125" style="144" customWidth="1"/>
    <col min="1300" max="1300" width="7.6328125" style="144" customWidth="1"/>
    <col min="1301" max="1536" width="9.26953125" style="144"/>
    <col min="1537" max="1537" width="3" style="144" customWidth="1"/>
    <col min="1538" max="1538" width="9.1796875" style="144" customWidth="1"/>
    <col min="1539" max="1539" width="7" style="144" customWidth="1"/>
    <col min="1540" max="1541" width="7.6328125" style="144" customWidth="1"/>
    <col min="1542" max="1542" width="6.1796875" style="144" customWidth="1"/>
    <col min="1543" max="1544" width="7.6328125" style="144" customWidth="1"/>
    <col min="1545" max="1545" width="5.90625" style="144" customWidth="1"/>
    <col min="1546" max="1546" width="6.1796875" style="144" customWidth="1"/>
    <col min="1547" max="1547" width="6.36328125" style="144" customWidth="1"/>
    <col min="1548" max="1550" width="7.6328125" style="144" customWidth="1"/>
    <col min="1551" max="1551" width="7.08984375" style="144" customWidth="1"/>
    <col min="1552" max="1552" width="7.6328125" style="144" customWidth="1"/>
    <col min="1553" max="1553" width="6.54296875" style="144" customWidth="1"/>
    <col min="1554" max="1554" width="7.6328125" style="144" customWidth="1"/>
    <col min="1555" max="1555" width="6.36328125" style="144" customWidth="1"/>
    <col min="1556" max="1556" width="7.6328125" style="144" customWidth="1"/>
    <col min="1557" max="1792" width="9.26953125" style="144"/>
    <col min="1793" max="1793" width="3" style="144" customWidth="1"/>
    <col min="1794" max="1794" width="9.1796875" style="144" customWidth="1"/>
    <col min="1795" max="1795" width="7" style="144" customWidth="1"/>
    <col min="1796" max="1797" width="7.6328125" style="144" customWidth="1"/>
    <col min="1798" max="1798" width="6.1796875" style="144" customWidth="1"/>
    <col min="1799" max="1800" width="7.6328125" style="144" customWidth="1"/>
    <col min="1801" max="1801" width="5.90625" style="144" customWidth="1"/>
    <col min="1802" max="1802" width="6.1796875" style="144" customWidth="1"/>
    <col min="1803" max="1803" width="6.36328125" style="144" customWidth="1"/>
    <col min="1804" max="1806" width="7.6328125" style="144" customWidth="1"/>
    <col min="1807" max="1807" width="7.08984375" style="144" customWidth="1"/>
    <col min="1808" max="1808" width="7.6328125" style="144" customWidth="1"/>
    <col min="1809" max="1809" width="6.54296875" style="144" customWidth="1"/>
    <col min="1810" max="1810" width="7.6328125" style="144" customWidth="1"/>
    <col min="1811" max="1811" width="6.36328125" style="144" customWidth="1"/>
    <col min="1812" max="1812" width="7.6328125" style="144" customWidth="1"/>
    <col min="1813" max="2048" width="9.26953125" style="144"/>
    <col min="2049" max="2049" width="3" style="144" customWidth="1"/>
    <col min="2050" max="2050" width="9.1796875" style="144" customWidth="1"/>
    <col min="2051" max="2051" width="7" style="144" customWidth="1"/>
    <col min="2052" max="2053" width="7.6328125" style="144" customWidth="1"/>
    <col min="2054" max="2054" width="6.1796875" style="144" customWidth="1"/>
    <col min="2055" max="2056" width="7.6328125" style="144" customWidth="1"/>
    <col min="2057" max="2057" width="5.90625" style="144" customWidth="1"/>
    <col min="2058" max="2058" width="6.1796875" style="144" customWidth="1"/>
    <col min="2059" max="2059" width="6.36328125" style="144" customWidth="1"/>
    <col min="2060" max="2062" width="7.6328125" style="144" customWidth="1"/>
    <col min="2063" max="2063" width="7.08984375" style="144" customWidth="1"/>
    <col min="2064" max="2064" width="7.6328125" style="144" customWidth="1"/>
    <col min="2065" max="2065" width="6.54296875" style="144" customWidth="1"/>
    <col min="2066" max="2066" width="7.6328125" style="144" customWidth="1"/>
    <col min="2067" max="2067" width="6.36328125" style="144" customWidth="1"/>
    <col min="2068" max="2068" width="7.6328125" style="144" customWidth="1"/>
    <col min="2069" max="2304" width="9.26953125" style="144"/>
    <col min="2305" max="2305" width="3" style="144" customWidth="1"/>
    <col min="2306" max="2306" width="9.1796875" style="144" customWidth="1"/>
    <col min="2307" max="2307" width="7" style="144" customWidth="1"/>
    <col min="2308" max="2309" width="7.6328125" style="144" customWidth="1"/>
    <col min="2310" max="2310" width="6.1796875" style="144" customWidth="1"/>
    <col min="2311" max="2312" width="7.6328125" style="144" customWidth="1"/>
    <col min="2313" max="2313" width="5.90625" style="144" customWidth="1"/>
    <col min="2314" max="2314" width="6.1796875" style="144" customWidth="1"/>
    <col min="2315" max="2315" width="6.36328125" style="144" customWidth="1"/>
    <col min="2316" max="2318" width="7.6328125" style="144" customWidth="1"/>
    <col min="2319" max="2319" width="7.08984375" style="144" customWidth="1"/>
    <col min="2320" max="2320" width="7.6328125" style="144" customWidth="1"/>
    <col min="2321" max="2321" width="6.54296875" style="144" customWidth="1"/>
    <col min="2322" max="2322" width="7.6328125" style="144" customWidth="1"/>
    <col min="2323" max="2323" width="6.36328125" style="144" customWidth="1"/>
    <col min="2324" max="2324" width="7.6328125" style="144" customWidth="1"/>
    <col min="2325" max="2560" width="9.26953125" style="144"/>
    <col min="2561" max="2561" width="3" style="144" customWidth="1"/>
    <col min="2562" max="2562" width="9.1796875" style="144" customWidth="1"/>
    <col min="2563" max="2563" width="7" style="144" customWidth="1"/>
    <col min="2564" max="2565" width="7.6328125" style="144" customWidth="1"/>
    <col min="2566" max="2566" width="6.1796875" style="144" customWidth="1"/>
    <col min="2567" max="2568" width="7.6328125" style="144" customWidth="1"/>
    <col min="2569" max="2569" width="5.90625" style="144" customWidth="1"/>
    <col min="2570" max="2570" width="6.1796875" style="144" customWidth="1"/>
    <col min="2571" max="2571" width="6.36328125" style="144" customWidth="1"/>
    <col min="2572" max="2574" width="7.6328125" style="144" customWidth="1"/>
    <col min="2575" max="2575" width="7.08984375" style="144" customWidth="1"/>
    <col min="2576" max="2576" width="7.6328125" style="144" customWidth="1"/>
    <col min="2577" max="2577" width="6.54296875" style="144" customWidth="1"/>
    <col min="2578" max="2578" width="7.6328125" style="144" customWidth="1"/>
    <col min="2579" max="2579" width="6.36328125" style="144" customWidth="1"/>
    <col min="2580" max="2580" width="7.6328125" style="144" customWidth="1"/>
    <col min="2581" max="2816" width="9.26953125" style="144"/>
    <col min="2817" max="2817" width="3" style="144" customWidth="1"/>
    <col min="2818" max="2818" width="9.1796875" style="144" customWidth="1"/>
    <col min="2819" max="2819" width="7" style="144" customWidth="1"/>
    <col min="2820" max="2821" width="7.6328125" style="144" customWidth="1"/>
    <col min="2822" max="2822" width="6.1796875" style="144" customWidth="1"/>
    <col min="2823" max="2824" width="7.6328125" style="144" customWidth="1"/>
    <col min="2825" max="2825" width="5.90625" style="144" customWidth="1"/>
    <col min="2826" max="2826" width="6.1796875" style="144" customWidth="1"/>
    <col min="2827" max="2827" width="6.36328125" style="144" customWidth="1"/>
    <col min="2828" max="2830" width="7.6328125" style="144" customWidth="1"/>
    <col min="2831" max="2831" width="7.08984375" style="144" customWidth="1"/>
    <col min="2832" max="2832" width="7.6328125" style="144" customWidth="1"/>
    <col min="2833" max="2833" width="6.54296875" style="144" customWidth="1"/>
    <col min="2834" max="2834" width="7.6328125" style="144" customWidth="1"/>
    <col min="2835" max="2835" width="6.36328125" style="144" customWidth="1"/>
    <col min="2836" max="2836" width="7.6328125" style="144" customWidth="1"/>
    <col min="2837" max="3072" width="9.26953125" style="144"/>
    <col min="3073" max="3073" width="3" style="144" customWidth="1"/>
    <col min="3074" max="3074" width="9.1796875" style="144" customWidth="1"/>
    <col min="3075" max="3075" width="7" style="144" customWidth="1"/>
    <col min="3076" max="3077" width="7.6328125" style="144" customWidth="1"/>
    <col min="3078" max="3078" width="6.1796875" style="144" customWidth="1"/>
    <col min="3079" max="3080" width="7.6328125" style="144" customWidth="1"/>
    <col min="3081" max="3081" width="5.90625" style="144" customWidth="1"/>
    <col min="3082" max="3082" width="6.1796875" style="144" customWidth="1"/>
    <col min="3083" max="3083" width="6.36328125" style="144" customWidth="1"/>
    <col min="3084" max="3086" width="7.6328125" style="144" customWidth="1"/>
    <col min="3087" max="3087" width="7.08984375" style="144" customWidth="1"/>
    <col min="3088" max="3088" width="7.6328125" style="144" customWidth="1"/>
    <col min="3089" max="3089" width="6.54296875" style="144" customWidth="1"/>
    <col min="3090" max="3090" width="7.6328125" style="144" customWidth="1"/>
    <col min="3091" max="3091" width="6.36328125" style="144" customWidth="1"/>
    <col min="3092" max="3092" width="7.6328125" style="144" customWidth="1"/>
    <col min="3093" max="3328" width="9.26953125" style="144"/>
    <col min="3329" max="3329" width="3" style="144" customWidth="1"/>
    <col min="3330" max="3330" width="9.1796875" style="144" customWidth="1"/>
    <col min="3331" max="3331" width="7" style="144" customWidth="1"/>
    <col min="3332" max="3333" width="7.6328125" style="144" customWidth="1"/>
    <col min="3334" max="3334" width="6.1796875" style="144" customWidth="1"/>
    <col min="3335" max="3336" width="7.6328125" style="144" customWidth="1"/>
    <col min="3337" max="3337" width="5.90625" style="144" customWidth="1"/>
    <col min="3338" max="3338" width="6.1796875" style="144" customWidth="1"/>
    <col min="3339" max="3339" width="6.36328125" style="144" customWidth="1"/>
    <col min="3340" max="3342" width="7.6328125" style="144" customWidth="1"/>
    <col min="3343" max="3343" width="7.08984375" style="144" customWidth="1"/>
    <col min="3344" max="3344" width="7.6328125" style="144" customWidth="1"/>
    <col min="3345" max="3345" width="6.54296875" style="144" customWidth="1"/>
    <col min="3346" max="3346" width="7.6328125" style="144" customWidth="1"/>
    <col min="3347" max="3347" width="6.36328125" style="144" customWidth="1"/>
    <col min="3348" max="3348" width="7.6328125" style="144" customWidth="1"/>
    <col min="3349" max="3584" width="9.26953125" style="144"/>
    <col min="3585" max="3585" width="3" style="144" customWidth="1"/>
    <col min="3586" max="3586" width="9.1796875" style="144" customWidth="1"/>
    <col min="3587" max="3587" width="7" style="144" customWidth="1"/>
    <col min="3588" max="3589" width="7.6328125" style="144" customWidth="1"/>
    <col min="3590" max="3590" width="6.1796875" style="144" customWidth="1"/>
    <col min="3591" max="3592" width="7.6328125" style="144" customWidth="1"/>
    <col min="3593" max="3593" width="5.90625" style="144" customWidth="1"/>
    <col min="3594" max="3594" width="6.1796875" style="144" customWidth="1"/>
    <col min="3595" max="3595" width="6.36328125" style="144" customWidth="1"/>
    <col min="3596" max="3598" width="7.6328125" style="144" customWidth="1"/>
    <col min="3599" max="3599" width="7.08984375" style="144" customWidth="1"/>
    <col min="3600" max="3600" width="7.6328125" style="144" customWidth="1"/>
    <col min="3601" max="3601" width="6.54296875" style="144" customWidth="1"/>
    <col min="3602" max="3602" width="7.6328125" style="144" customWidth="1"/>
    <col min="3603" max="3603" width="6.36328125" style="144" customWidth="1"/>
    <col min="3604" max="3604" width="7.6328125" style="144" customWidth="1"/>
    <col min="3605" max="3840" width="9.26953125" style="144"/>
    <col min="3841" max="3841" width="3" style="144" customWidth="1"/>
    <col min="3842" max="3842" width="9.1796875" style="144" customWidth="1"/>
    <col min="3843" max="3843" width="7" style="144" customWidth="1"/>
    <col min="3844" max="3845" width="7.6328125" style="144" customWidth="1"/>
    <col min="3846" max="3846" width="6.1796875" style="144" customWidth="1"/>
    <col min="3847" max="3848" width="7.6328125" style="144" customWidth="1"/>
    <col min="3849" max="3849" width="5.90625" style="144" customWidth="1"/>
    <col min="3850" max="3850" width="6.1796875" style="144" customWidth="1"/>
    <col min="3851" max="3851" width="6.36328125" style="144" customWidth="1"/>
    <col min="3852" max="3854" width="7.6328125" style="144" customWidth="1"/>
    <col min="3855" max="3855" width="7.08984375" style="144" customWidth="1"/>
    <col min="3856" max="3856" width="7.6328125" style="144" customWidth="1"/>
    <col min="3857" max="3857" width="6.54296875" style="144" customWidth="1"/>
    <col min="3858" max="3858" width="7.6328125" style="144" customWidth="1"/>
    <col min="3859" max="3859" width="6.36328125" style="144" customWidth="1"/>
    <col min="3860" max="3860" width="7.6328125" style="144" customWidth="1"/>
    <col min="3861" max="4096" width="9.26953125" style="144"/>
    <col min="4097" max="4097" width="3" style="144" customWidth="1"/>
    <col min="4098" max="4098" width="9.1796875" style="144" customWidth="1"/>
    <col min="4099" max="4099" width="7" style="144" customWidth="1"/>
    <col min="4100" max="4101" width="7.6328125" style="144" customWidth="1"/>
    <col min="4102" max="4102" width="6.1796875" style="144" customWidth="1"/>
    <col min="4103" max="4104" width="7.6328125" style="144" customWidth="1"/>
    <col min="4105" max="4105" width="5.90625" style="144" customWidth="1"/>
    <col min="4106" max="4106" width="6.1796875" style="144" customWidth="1"/>
    <col min="4107" max="4107" width="6.36328125" style="144" customWidth="1"/>
    <col min="4108" max="4110" width="7.6328125" style="144" customWidth="1"/>
    <col min="4111" max="4111" width="7.08984375" style="144" customWidth="1"/>
    <col min="4112" max="4112" width="7.6328125" style="144" customWidth="1"/>
    <col min="4113" max="4113" width="6.54296875" style="144" customWidth="1"/>
    <col min="4114" max="4114" width="7.6328125" style="144" customWidth="1"/>
    <col min="4115" max="4115" width="6.36328125" style="144" customWidth="1"/>
    <col min="4116" max="4116" width="7.6328125" style="144" customWidth="1"/>
    <col min="4117" max="4352" width="9.26953125" style="144"/>
    <col min="4353" max="4353" width="3" style="144" customWidth="1"/>
    <col min="4354" max="4354" width="9.1796875" style="144" customWidth="1"/>
    <col min="4355" max="4355" width="7" style="144" customWidth="1"/>
    <col min="4356" max="4357" width="7.6328125" style="144" customWidth="1"/>
    <col min="4358" max="4358" width="6.1796875" style="144" customWidth="1"/>
    <col min="4359" max="4360" width="7.6328125" style="144" customWidth="1"/>
    <col min="4361" max="4361" width="5.90625" style="144" customWidth="1"/>
    <col min="4362" max="4362" width="6.1796875" style="144" customWidth="1"/>
    <col min="4363" max="4363" width="6.36328125" style="144" customWidth="1"/>
    <col min="4364" max="4366" width="7.6328125" style="144" customWidth="1"/>
    <col min="4367" max="4367" width="7.08984375" style="144" customWidth="1"/>
    <col min="4368" max="4368" width="7.6328125" style="144" customWidth="1"/>
    <col min="4369" max="4369" width="6.54296875" style="144" customWidth="1"/>
    <col min="4370" max="4370" width="7.6328125" style="144" customWidth="1"/>
    <col min="4371" max="4371" width="6.36328125" style="144" customWidth="1"/>
    <col min="4372" max="4372" width="7.6328125" style="144" customWidth="1"/>
    <col min="4373" max="4608" width="9.26953125" style="144"/>
    <col min="4609" max="4609" width="3" style="144" customWidth="1"/>
    <col min="4610" max="4610" width="9.1796875" style="144" customWidth="1"/>
    <col min="4611" max="4611" width="7" style="144" customWidth="1"/>
    <col min="4612" max="4613" width="7.6328125" style="144" customWidth="1"/>
    <col min="4614" max="4614" width="6.1796875" style="144" customWidth="1"/>
    <col min="4615" max="4616" width="7.6328125" style="144" customWidth="1"/>
    <col min="4617" max="4617" width="5.90625" style="144" customWidth="1"/>
    <col min="4618" max="4618" width="6.1796875" style="144" customWidth="1"/>
    <col min="4619" max="4619" width="6.36328125" style="144" customWidth="1"/>
    <col min="4620" max="4622" width="7.6328125" style="144" customWidth="1"/>
    <col min="4623" max="4623" width="7.08984375" style="144" customWidth="1"/>
    <col min="4624" max="4624" width="7.6328125" style="144" customWidth="1"/>
    <col min="4625" max="4625" width="6.54296875" style="144" customWidth="1"/>
    <col min="4626" max="4626" width="7.6328125" style="144" customWidth="1"/>
    <col min="4627" max="4627" width="6.36328125" style="144" customWidth="1"/>
    <col min="4628" max="4628" width="7.6328125" style="144" customWidth="1"/>
    <col min="4629" max="4864" width="9.26953125" style="144"/>
    <col min="4865" max="4865" width="3" style="144" customWidth="1"/>
    <col min="4866" max="4866" width="9.1796875" style="144" customWidth="1"/>
    <col min="4867" max="4867" width="7" style="144" customWidth="1"/>
    <col min="4868" max="4869" width="7.6328125" style="144" customWidth="1"/>
    <col min="4870" max="4870" width="6.1796875" style="144" customWidth="1"/>
    <col min="4871" max="4872" width="7.6328125" style="144" customWidth="1"/>
    <col min="4873" max="4873" width="5.90625" style="144" customWidth="1"/>
    <col min="4874" max="4874" width="6.1796875" style="144" customWidth="1"/>
    <col min="4875" max="4875" width="6.36328125" style="144" customWidth="1"/>
    <col min="4876" max="4878" width="7.6328125" style="144" customWidth="1"/>
    <col min="4879" max="4879" width="7.08984375" style="144" customWidth="1"/>
    <col min="4880" max="4880" width="7.6328125" style="144" customWidth="1"/>
    <col min="4881" max="4881" width="6.54296875" style="144" customWidth="1"/>
    <col min="4882" max="4882" width="7.6328125" style="144" customWidth="1"/>
    <col min="4883" max="4883" width="6.36328125" style="144" customWidth="1"/>
    <col min="4884" max="4884" width="7.6328125" style="144" customWidth="1"/>
    <col min="4885" max="5120" width="9.26953125" style="144"/>
    <col min="5121" max="5121" width="3" style="144" customWidth="1"/>
    <col min="5122" max="5122" width="9.1796875" style="144" customWidth="1"/>
    <col min="5123" max="5123" width="7" style="144" customWidth="1"/>
    <col min="5124" max="5125" width="7.6328125" style="144" customWidth="1"/>
    <col min="5126" max="5126" width="6.1796875" style="144" customWidth="1"/>
    <col min="5127" max="5128" width="7.6328125" style="144" customWidth="1"/>
    <col min="5129" max="5129" width="5.90625" style="144" customWidth="1"/>
    <col min="5130" max="5130" width="6.1796875" style="144" customWidth="1"/>
    <col min="5131" max="5131" width="6.36328125" style="144" customWidth="1"/>
    <col min="5132" max="5134" width="7.6328125" style="144" customWidth="1"/>
    <col min="5135" max="5135" width="7.08984375" style="144" customWidth="1"/>
    <col min="5136" max="5136" width="7.6328125" style="144" customWidth="1"/>
    <col min="5137" max="5137" width="6.54296875" style="144" customWidth="1"/>
    <col min="5138" max="5138" width="7.6328125" style="144" customWidth="1"/>
    <col min="5139" max="5139" width="6.36328125" style="144" customWidth="1"/>
    <col min="5140" max="5140" width="7.6328125" style="144" customWidth="1"/>
    <col min="5141" max="5376" width="9.26953125" style="144"/>
    <col min="5377" max="5377" width="3" style="144" customWidth="1"/>
    <col min="5378" max="5378" width="9.1796875" style="144" customWidth="1"/>
    <col min="5379" max="5379" width="7" style="144" customWidth="1"/>
    <col min="5380" max="5381" width="7.6328125" style="144" customWidth="1"/>
    <col min="5382" max="5382" width="6.1796875" style="144" customWidth="1"/>
    <col min="5383" max="5384" width="7.6328125" style="144" customWidth="1"/>
    <col min="5385" max="5385" width="5.90625" style="144" customWidth="1"/>
    <col min="5386" max="5386" width="6.1796875" style="144" customWidth="1"/>
    <col min="5387" max="5387" width="6.36328125" style="144" customWidth="1"/>
    <col min="5388" max="5390" width="7.6328125" style="144" customWidth="1"/>
    <col min="5391" max="5391" width="7.08984375" style="144" customWidth="1"/>
    <col min="5392" max="5392" width="7.6328125" style="144" customWidth="1"/>
    <col min="5393" max="5393" width="6.54296875" style="144" customWidth="1"/>
    <col min="5394" max="5394" width="7.6328125" style="144" customWidth="1"/>
    <col min="5395" max="5395" width="6.36328125" style="144" customWidth="1"/>
    <col min="5396" max="5396" width="7.6328125" style="144" customWidth="1"/>
    <col min="5397" max="5632" width="9.26953125" style="144"/>
    <col min="5633" max="5633" width="3" style="144" customWidth="1"/>
    <col min="5634" max="5634" width="9.1796875" style="144" customWidth="1"/>
    <col min="5635" max="5635" width="7" style="144" customWidth="1"/>
    <col min="5636" max="5637" width="7.6328125" style="144" customWidth="1"/>
    <col min="5638" max="5638" width="6.1796875" style="144" customWidth="1"/>
    <col min="5639" max="5640" width="7.6328125" style="144" customWidth="1"/>
    <col min="5641" max="5641" width="5.90625" style="144" customWidth="1"/>
    <col min="5642" max="5642" width="6.1796875" style="144" customWidth="1"/>
    <col min="5643" max="5643" width="6.36328125" style="144" customWidth="1"/>
    <col min="5644" max="5646" width="7.6328125" style="144" customWidth="1"/>
    <col min="5647" max="5647" width="7.08984375" style="144" customWidth="1"/>
    <col min="5648" max="5648" width="7.6328125" style="144" customWidth="1"/>
    <col min="5649" max="5649" width="6.54296875" style="144" customWidth="1"/>
    <col min="5650" max="5650" width="7.6328125" style="144" customWidth="1"/>
    <col min="5651" max="5651" width="6.36328125" style="144" customWidth="1"/>
    <col min="5652" max="5652" width="7.6328125" style="144" customWidth="1"/>
    <col min="5653" max="5888" width="9.26953125" style="144"/>
    <col min="5889" max="5889" width="3" style="144" customWidth="1"/>
    <col min="5890" max="5890" width="9.1796875" style="144" customWidth="1"/>
    <col min="5891" max="5891" width="7" style="144" customWidth="1"/>
    <col min="5892" max="5893" width="7.6328125" style="144" customWidth="1"/>
    <col min="5894" max="5894" width="6.1796875" style="144" customWidth="1"/>
    <col min="5895" max="5896" width="7.6328125" style="144" customWidth="1"/>
    <col min="5897" max="5897" width="5.90625" style="144" customWidth="1"/>
    <col min="5898" max="5898" width="6.1796875" style="144" customWidth="1"/>
    <col min="5899" max="5899" width="6.36328125" style="144" customWidth="1"/>
    <col min="5900" max="5902" width="7.6328125" style="144" customWidth="1"/>
    <col min="5903" max="5903" width="7.08984375" style="144" customWidth="1"/>
    <col min="5904" max="5904" width="7.6328125" style="144" customWidth="1"/>
    <col min="5905" max="5905" width="6.54296875" style="144" customWidth="1"/>
    <col min="5906" max="5906" width="7.6328125" style="144" customWidth="1"/>
    <col min="5907" max="5907" width="6.36328125" style="144" customWidth="1"/>
    <col min="5908" max="5908" width="7.6328125" style="144" customWidth="1"/>
    <col min="5909" max="6144" width="9.26953125" style="144"/>
    <col min="6145" max="6145" width="3" style="144" customWidth="1"/>
    <col min="6146" max="6146" width="9.1796875" style="144" customWidth="1"/>
    <col min="6147" max="6147" width="7" style="144" customWidth="1"/>
    <col min="6148" max="6149" width="7.6328125" style="144" customWidth="1"/>
    <col min="6150" max="6150" width="6.1796875" style="144" customWidth="1"/>
    <col min="6151" max="6152" width="7.6328125" style="144" customWidth="1"/>
    <col min="6153" max="6153" width="5.90625" style="144" customWidth="1"/>
    <col min="6154" max="6154" width="6.1796875" style="144" customWidth="1"/>
    <col min="6155" max="6155" width="6.36328125" style="144" customWidth="1"/>
    <col min="6156" max="6158" width="7.6328125" style="144" customWidth="1"/>
    <col min="6159" max="6159" width="7.08984375" style="144" customWidth="1"/>
    <col min="6160" max="6160" width="7.6328125" style="144" customWidth="1"/>
    <col min="6161" max="6161" width="6.54296875" style="144" customWidth="1"/>
    <col min="6162" max="6162" width="7.6328125" style="144" customWidth="1"/>
    <col min="6163" max="6163" width="6.36328125" style="144" customWidth="1"/>
    <col min="6164" max="6164" width="7.6328125" style="144" customWidth="1"/>
    <col min="6165" max="6400" width="9.26953125" style="144"/>
    <col min="6401" max="6401" width="3" style="144" customWidth="1"/>
    <col min="6402" max="6402" width="9.1796875" style="144" customWidth="1"/>
    <col min="6403" max="6403" width="7" style="144" customWidth="1"/>
    <col min="6404" max="6405" width="7.6328125" style="144" customWidth="1"/>
    <col min="6406" max="6406" width="6.1796875" style="144" customWidth="1"/>
    <col min="6407" max="6408" width="7.6328125" style="144" customWidth="1"/>
    <col min="6409" max="6409" width="5.90625" style="144" customWidth="1"/>
    <col min="6410" max="6410" width="6.1796875" style="144" customWidth="1"/>
    <col min="6411" max="6411" width="6.36328125" style="144" customWidth="1"/>
    <col min="6412" max="6414" width="7.6328125" style="144" customWidth="1"/>
    <col min="6415" max="6415" width="7.08984375" style="144" customWidth="1"/>
    <col min="6416" max="6416" width="7.6328125" style="144" customWidth="1"/>
    <col min="6417" max="6417" width="6.54296875" style="144" customWidth="1"/>
    <col min="6418" max="6418" width="7.6328125" style="144" customWidth="1"/>
    <col min="6419" max="6419" width="6.36328125" style="144" customWidth="1"/>
    <col min="6420" max="6420" width="7.6328125" style="144" customWidth="1"/>
    <col min="6421" max="6656" width="9.26953125" style="144"/>
    <col min="6657" max="6657" width="3" style="144" customWidth="1"/>
    <col min="6658" max="6658" width="9.1796875" style="144" customWidth="1"/>
    <col min="6659" max="6659" width="7" style="144" customWidth="1"/>
    <col min="6660" max="6661" width="7.6328125" style="144" customWidth="1"/>
    <col min="6662" max="6662" width="6.1796875" style="144" customWidth="1"/>
    <col min="6663" max="6664" width="7.6328125" style="144" customWidth="1"/>
    <col min="6665" max="6665" width="5.90625" style="144" customWidth="1"/>
    <col min="6666" max="6666" width="6.1796875" style="144" customWidth="1"/>
    <col min="6667" max="6667" width="6.36328125" style="144" customWidth="1"/>
    <col min="6668" max="6670" width="7.6328125" style="144" customWidth="1"/>
    <col min="6671" max="6671" width="7.08984375" style="144" customWidth="1"/>
    <col min="6672" max="6672" width="7.6328125" style="144" customWidth="1"/>
    <col min="6673" max="6673" width="6.54296875" style="144" customWidth="1"/>
    <col min="6674" max="6674" width="7.6328125" style="144" customWidth="1"/>
    <col min="6675" max="6675" width="6.36328125" style="144" customWidth="1"/>
    <col min="6676" max="6676" width="7.6328125" style="144" customWidth="1"/>
    <col min="6677" max="6912" width="9.26953125" style="144"/>
    <col min="6913" max="6913" width="3" style="144" customWidth="1"/>
    <col min="6914" max="6914" width="9.1796875" style="144" customWidth="1"/>
    <col min="6915" max="6915" width="7" style="144" customWidth="1"/>
    <col min="6916" max="6917" width="7.6328125" style="144" customWidth="1"/>
    <col min="6918" max="6918" width="6.1796875" style="144" customWidth="1"/>
    <col min="6919" max="6920" width="7.6328125" style="144" customWidth="1"/>
    <col min="6921" max="6921" width="5.90625" style="144" customWidth="1"/>
    <col min="6922" max="6922" width="6.1796875" style="144" customWidth="1"/>
    <col min="6923" max="6923" width="6.36328125" style="144" customWidth="1"/>
    <col min="6924" max="6926" width="7.6328125" style="144" customWidth="1"/>
    <col min="6927" max="6927" width="7.08984375" style="144" customWidth="1"/>
    <col min="6928" max="6928" width="7.6328125" style="144" customWidth="1"/>
    <col min="6929" max="6929" width="6.54296875" style="144" customWidth="1"/>
    <col min="6930" max="6930" width="7.6328125" style="144" customWidth="1"/>
    <col min="6931" max="6931" width="6.36328125" style="144" customWidth="1"/>
    <col min="6932" max="6932" width="7.6328125" style="144" customWidth="1"/>
    <col min="6933" max="7168" width="9.26953125" style="144"/>
    <col min="7169" max="7169" width="3" style="144" customWidth="1"/>
    <col min="7170" max="7170" width="9.1796875" style="144" customWidth="1"/>
    <col min="7171" max="7171" width="7" style="144" customWidth="1"/>
    <col min="7172" max="7173" width="7.6328125" style="144" customWidth="1"/>
    <col min="7174" max="7174" width="6.1796875" style="144" customWidth="1"/>
    <col min="7175" max="7176" width="7.6328125" style="144" customWidth="1"/>
    <col min="7177" max="7177" width="5.90625" style="144" customWidth="1"/>
    <col min="7178" max="7178" width="6.1796875" style="144" customWidth="1"/>
    <col min="7179" max="7179" width="6.36328125" style="144" customWidth="1"/>
    <col min="7180" max="7182" width="7.6328125" style="144" customWidth="1"/>
    <col min="7183" max="7183" width="7.08984375" style="144" customWidth="1"/>
    <col min="7184" max="7184" width="7.6328125" style="144" customWidth="1"/>
    <col min="7185" max="7185" width="6.54296875" style="144" customWidth="1"/>
    <col min="7186" max="7186" width="7.6328125" style="144" customWidth="1"/>
    <col min="7187" max="7187" width="6.36328125" style="144" customWidth="1"/>
    <col min="7188" max="7188" width="7.6328125" style="144" customWidth="1"/>
    <col min="7189" max="7424" width="9.26953125" style="144"/>
    <col min="7425" max="7425" width="3" style="144" customWidth="1"/>
    <col min="7426" max="7426" width="9.1796875" style="144" customWidth="1"/>
    <col min="7427" max="7427" width="7" style="144" customWidth="1"/>
    <col min="7428" max="7429" width="7.6328125" style="144" customWidth="1"/>
    <col min="7430" max="7430" width="6.1796875" style="144" customWidth="1"/>
    <col min="7431" max="7432" width="7.6328125" style="144" customWidth="1"/>
    <col min="7433" max="7433" width="5.90625" style="144" customWidth="1"/>
    <col min="7434" max="7434" width="6.1796875" style="144" customWidth="1"/>
    <col min="7435" max="7435" width="6.36328125" style="144" customWidth="1"/>
    <col min="7436" max="7438" width="7.6328125" style="144" customWidth="1"/>
    <col min="7439" max="7439" width="7.08984375" style="144" customWidth="1"/>
    <col min="7440" max="7440" width="7.6328125" style="144" customWidth="1"/>
    <col min="7441" max="7441" width="6.54296875" style="144" customWidth="1"/>
    <col min="7442" max="7442" width="7.6328125" style="144" customWidth="1"/>
    <col min="7443" max="7443" width="6.36328125" style="144" customWidth="1"/>
    <col min="7444" max="7444" width="7.6328125" style="144" customWidth="1"/>
    <col min="7445" max="7680" width="9.26953125" style="144"/>
    <col min="7681" max="7681" width="3" style="144" customWidth="1"/>
    <col min="7682" max="7682" width="9.1796875" style="144" customWidth="1"/>
    <col min="7683" max="7683" width="7" style="144" customWidth="1"/>
    <col min="7684" max="7685" width="7.6328125" style="144" customWidth="1"/>
    <col min="7686" max="7686" width="6.1796875" style="144" customWidth="1"/>
    <col min="7687" max="7688" width="7.6328125" style="144" customWidth="1"/>
    <col min="7689" max="7689" width="5.90625" style="144" customWidth="1"/>
    <col min="7690" max="7690" width="6.1796875" style="144" customWidth="1"/>
    <col min="7691" max="7691" width="6.36328125" style="144" customWidth="1"/>
    <col min="7692" max="7694" width="7.6328125" style="144" customWidth="1"/>
    <col min="7695" max="7695" width="7.08984375" style="144" customWidth="1"/>
    <col min="7696" max="7696" width="7.6328125" style="144" customWidth="1"/>
    <col min="7697" max="7697" width="6.54296875" style="144" customWidth="1"/>
    <col min="7698" max="7698" width="7.6328125" style="144" customWidth="1"/>
    <col min="7699" max="7699" width="6.36328125" style="144" customWidth="1"/>
    <col min="7700" max="7700" width="7.6328125" style="144" customWidth="1"/>
    <col min="7701" max="7936" width="9.26953125" style="144"/>
    <col min="7937" max="7937" width="3" style="144" customWidth="1"/>
    <col min="7938" max="7938" width="9.1796875" style="144" customWidth="1"/>
    <col min="7939" max="7939" width="7" style="144" customWidth="1"/>
    <col min="7940" max="7941" width="7.6328125" style="144" customWidth="1"/>
    <col min="7942" max="7942" width="6.1796875" style="144" customWidth="1"/>
    <col min="7943" max="7944" width="7.6328125" style="144" customWidth="1"/>
    <col min="7945" max="7945" width="5.90625" style="144" customWidth="1"/>
    <col min="7946" max="7946" width="6.1796875" style="144" customWidth="1"/>
    <col min="7947" max="7947" width="6.36328125" style="144" customWidth="1"/>
    <col min="7948" max="7950" width="7.6328125" style="144" customWidth="1"/>
    <col min="7951" max="7951" width="7.08984375" style="144" customWidth="1"/>
    <col min="7952" max="7952" width="7.6328125" style="144" customWidth="1"/>
    <col min="7953" max="7953" width="6.54296875" style="144" customWidth="1"/>
    <col min="7954" max="7954" width="7.6328125" style="144" customWidth="1"/>
    <col min="7955" max="7955" width="6.36328125" style="144" customWidth="1"/>
    <col min="7956" max="7956" width="7.6328125" style="144" customWidth="1"/>
    <col min="7957" max="8192" width="9.26953125" style="144"/>
    <col min="8193" max="8193" width="3" style="144" customWidth="1"/>
    <col min="8194" max="8194" width="9.1796875" style="144" customWidth="1"/>
    <col min="8195" max="8195" width="7" style="144" customWidth="1"/>
    <col min="8196" max="8197" width="7.6328125" style="144" customWidth="1"/>
    <col min="8198" max="8198" width="6.1796875" style="144" customWidth="1"/>
    <col min="8199" max="8200" width="7.6328125" style="144" customWidth="1"/>
    <col min="8201" max="8201" width="5.90625" style="144" customWidth="1"/>
    <col min="8202" max="8202" width="6.1796875" style="144" customWidth="1"/>
    <col min="8203" max="8203" width="6.36328125" style="144" customWidth="1"/>
    <col min="8204" max="8206" width="7.6328125" style="144" customWidth="1"/>
    <col min="8207" max="8207" width="7.08984375" style="144" customWidth="1"/>
    <col min="8208" max="8208" width="7.6328125" style="144" customWidth="1"/>
    <col min="8209" max="8209" width="6.54296875" style="144" customWidth="1"/>
    <col min="8210" max="8210" width="7.6328125" style="144" customWidth="1"/>
    <col min="8211" max="8211" width="6.36328125" style="144" customWidth="1"/>
    <col min="8212" max="8212" width="7.6328125" style="144" customWidth="1"/>
    <col min="8213" max="8448" width="9.26953125" style="144"/>
    <col min="8449" max="8449" width="3" style="144" customWidth="1"/>
    <col min="8450" max="8450" width="9.1796875" style="144" customWidth="1"/>
    <col min="8451" max="8451" width="7" style="144" customWidth="1"/>
    <col min="8452" max="8453" width="7.6328125" style="144" customWidth="1"/>
    <col min="8454" max="8454" width="6.1796875" style="144" customWidth="1"/>
    <col min="8455" max="8456" width="7.6328125" style="144" customWidth="1"/>
    <col min="8457" max="8457" width="5.90625" style="144" customWidth="1"/>
    <col min="8458" max="8458" width="6.1796875" style="144" customWidth="1"/>
    <col min="8459" max="8459" width="6.36328125" style="144" customWidth="1"/>
    <col min="8460" max="8462" width="7.6328125" style="144" customWidth="1"/>
    <col min="8463" max="8463" width="7.08984375" style="144" customWidth="1"/>
    <col min="8464" max="8464" width="7.6328125" style="144" customWidth="1"/>
    <col min="8465" max="8465" width="6.54296875" style="144" customWidth="1"/>
    <col min="8466" max="8466" width="7.6328125" style="144" customWidth="1"/>
    <col min="8467" max="8467" width="6.36328125" style="144" customWidth="1"/>
    <col min="8468" max="8468" width="7.6328125" style="144" customWidth="1"/>
    <col min="8469" max="8704" width="9.26953125" style="144"/>
    <col min="8705" max="8705" width="3" style="144" customWidth="1"/>
    <col min="8706" max="8706" width="9.1796875" style="144" customWidth="1"/>
    <col min="8707" max="8707" width="7" style="144" customWidth="1"/>
    <col min="8708" max="8709" width="7.6328125" style="144" customWidth="1"/>
    <col min="8710" max="8710" width="6.1796875" style="144" customWidth="1"/>
    <col min="8711" max="8712" width="7.6328125" style="144" customWidth="1"/>
    <col min="8713" max="8713" width="5.90625" style="144" customWidth="1"/>
    <col min="8714" max="8714" width="6.1796875" style="144" customWidth="1"/>
    <col min="8715" max="8715" width="6.36328125" style="144" customWidth="1"/>
    <col min="8716" max="8718" width="7.6328125" style="144" customWidth="1"/>
    <col min="8719" max="8719" width="7.08984375" style="144" customWidth="1"/>
    <col min="8720" max="8720" width="7.6328125" style="144" customWidth="1"/>
    <col min="8721" max="8721" width="6.54296875" style="144" customWidth="1"/>
    <col min="8722" max="8722" width="7.6328125" style="144" customWidth="1"/>
    <col min="8723" max="8723" width="6.36328125" style="144" customWidth="1"/>
    <col min="8724" max="8724" width="7.6328125" style="144" customWidth="1"/>
    <col min="8725" max="8960" width="9.26953125" style="144"/>
    <col min="8961" max="8961" width="3" style="144" customWidth="1"/>
    <col min="8962" max="8962" width="9.1796875" style="144" customWidth="1"/>
    <col min="8963" max="8963" width="7" style="144" customWidth="1"/>
    <col min="8964" max="8965" width="7.6328125" style="144" customWidth="1"/>
    <col min="8966" max="8966" width="6.1796875" style="144" customWidth="1"/>
    <col min="8967" max="8968" width="7.6328125" style="144" customWidth="1"/>
    <col min="8969" max="8969" width="5.90625" style="144" customWidth="1"/>
    <col min="8970" max="8970" width="6.1796875" style="144" customWidth="1"/>
    <col min="8971" max="8971" width="6.36328125" style="144" customWidth="1"/>
    <col min="8972" max="8974" width="7.6328125" style="144" customWidth="1"/>
    <col min="8975" max="8975" width="7.08984375" style="144" customWidth="1"/>
    <col min="8976" max="8976" width="7.6328125" style="144" customWidth="1"/>
    <col min="8977" max="8977" width="6.54296875" style="144" customWidth="1"/>
    <col min="8978" max="8978" width="7.6328125" style="144" customWidth="1"/>
    <col min="8979" max="8979" width="6.36328125" style="144" customWidth="1"/>
    <col min="8980" max="8980" width="7.6328125" style="144" customWidth="1"/>
    <col min="8981" max="9216" width="9.26953125" style="144"/>
    <col min="9217" max="9217" width="3" style="144" customWidth="1"/>
    <col min="9218" max="9218" width="9.1796875" style="144" customWidth="1"/>
    <col min="9219" max="9219" width="7" style="144" customWidth="1"/>
    <col min="9220" max="9221" width="7.6328125" style="144" customWidth="1"/>
    <col min="9222" max="9222" width="6.1796875" style="144" customWidth="1"/>
    <col min="9223" max="9224" width="7.6328125" style="144" customWidth="1"/>
    <col min="9225" max="9225" width="5.90625" style="144" customWidth="1"/>
    <col min="9226" max="9226" width="6.1796875" style="144" customWidth="1"/>
    <col min="9227" max="9227" width="6.36328125" style="144" customWidth="1"/>
    <col min="9228" max="9230" width="7.6328125" style="144" customWidth="1"/>
    <col min="9231" max="9231" width="7.08984375" style="144" customWidth="1"/>
    <col min="9232" max="9232" width="7.6328125" style="144" customWidth="1"/>
    <col min="9233" max="9233" width="6.54296875" style="144" customWidth="1"/>
    <col min="9234" max="9234" width="7.6328125" style="144" customWidth="1"/>
    <col min="9235" max="9235" width="6.36328125" style="144" customWidth="1"/>
    <col min="9236" max="9236" width="7.6328125" style="144" customWidth="1"/>
    <col min="9237" max="9472" width="9.26953125" style="144"/>
    <col min="9473" max="9473" width="3" style="144" customWidth="1"/>
    <col min="9474" max="9474" width="9.1796875" style="144" customWidth="1"/>
    <col min="9475" max="9475" width="7" style="144" customWidth="1"/>
    <col min="9476" max="9477" width="7.6328125" style="144" customWidth="1"/>
    <col min="9478" max="9478" width="6.1796875" style="144" customWidth="1"/>
    <col min="9479" max="9480" width="7.6328125" style="144" customWidth="1"/>
    <col min="9481" max="9481" width="5.90625" style="144" customWidth="1"/>
    <col min="9482" max="9482" width="6.1796875" style="144" customWidth="1"/>
    <col min="9483" max="9483" width="6.36328125" style="144" customWidth="1"/>
    <col min="9484" max="9486" width="7.6328125" style="144" customWidth="1"/>
    <col min="9487" max="9487" width="7.08984375" style="144" customWidth="1"/>
    <col min="9488" max="9488" width="7.6328125" style="144" customWidth="1"/>
    <col min="9489" max="9489" width="6.54296875" style="144" customWidth="1"/>
    <col min="9490" max="9490" width="7.6328125" style="144" customWidth="1"/>
    <col min="9491" max="9491" width="6.36328125" style="144" customWidth="1"/>
    <col min="9492" max="9492" width="7.6328125" style="144" customWidth="1"/>
    <col min="9493" max="9728" width="9.26953125" style="144"/>
    <col min="9729" max="9729" width="3" style="144" customWidth="1"/>
    <col min="9730" max="9730" width="9.1796875" style="144" customWidth="1"/>
    <col min="9731" max="9731" width="7" style="144" customWidth="1"/>
    <col min="9732" max="9733" width="7.6328125" style="144" customWidth="1"/>
    <col min="9734" max="9734" width="6.1796875" style="144" customWidth="1"/>
    <col min="9735" max="9736" width="7.6328125" style="144" customWidth="1"/>
    <col min="9737" max="9737" width="5.90625" style="144" customWidth="1"/>
    <col min="9738" max="9738" width="6.1796875" style="144" customWidth="1"/>
    <col min="9739" max="9739" width="6.36328125" style="144" customWidth="1"/>
    <col min="9740" max="9742" width="7.6328125" style="144" customWidth="1"/>
    <col min="9743" max="9743" width="7.08984375" style="144" customWidth="1"/>
    <col min="9744" max="9744" width="7.6328125" style="144" customWidth="1"/>
    <col min="9745" max="9745" width="6.54296875" style="144" customWidth="1"/>
    <col min="9746" max="9746" width="7.6328125" style="144" customWidth="1"/>
    <col min="9747" max="9747" width="6.36328125" style="144" customWidth="1"/>
    <col min="9748" max="9748" width="7.6328125" style="144" customWidth="1"/>
    <col min="9749" max="9984" width="9.26953125" style="144"/>
    <col min="9985" max="9985" width="3" style="144" customWidth="1"/>
    <col min="9986" max="9986" width="9.1796875" style="144" customWidth="1"/>
    <col min="9987" max="9987" width="7" style="144" customWidth="1"/>
    <col min="9988" max="9989" width="7.6328125" style="144" customWidth="1"/>
    <col min="9990" max="9990" width="6.1796875" style="144" customWidth="1"/>
    <col min="9991" max="9992" width="7.6328125" style="144" customWidth="1"/>
    <col min="9993" max="9993" width="5.90625" style="144" customWidth="1"/>
    <col min="9994" max="9994" width="6.1796875" style="144" customWidth="1"/>
    <col min="9995" max="9995" width="6.36328125" style="144" customWidth="1"/>
    <col min="9996" max="9998" width="7.6328125" style="144" customWidth="1"/>
    <col min="9999" max="9999" width="7.08984375" style="144" customWidth="1"/>
    <col min="10000" max="10000" width="7.6328125" style="144" customWidth="1"/>
    <col min="10001" max="10001" width="6.54296875" style="144" customWidth="1"/>
    <col min="10002" max="10002" width="7.6328125" style="144" customWidth="1"/>
    <col min="10003" max="10003" width="6.36328125" style="144" customWidth="1"/>
    <col min="10004" max="10004" width="7.6328125" style="144" customWidth="1"/>
    <col min="10005" max="10240" width="9.26953125" style="144"/>
    <col min="10241" max="10241" width="3" style="144" customWidth="1"/>
    <col min="10242" max="10242" width="9.1796875" style="144" customWidth="1"/>
    <col min="10243" max="10243" width="7" style="144" customWidth="1"/>
    <col min="10244" max="10245" width="7.6328125" style="144" customWidth="1"/>
    <col min="10246" max="10246" width="6.1796875" style="144" customWidth="1"/>
    <col min="10247" max="10248" width="7.6328125" style="144" customWidth="1"/>
    <col min="10249" max="10249" width="5.90625" style="144" customWidth="1"/>
    <col min="10250" max="10250" width="6.1796875" style="144" customWidth="1"/>
    <col min="10251" max="10251" width="6.36328125" style="144" customWidth="1"/>
    <col min="10252" max="10254" width="7.6328125" style="144" customWidth="1"/>
    <col min="10255" max="10255" width="7.08984375" style="144" customWidth="1"/>
    <col min="10256" max="10256" width="7.6328125" style="144" customWidth="1"/>
    <col min="10257" max="10257" width="6.54296875" style="144" customWidth="1"/>
    <col min="10258" max="10258" width="7.6328125" style="144" customWidth="1"/>
    <col min="10259" max="10259" width="6.36328125" style="144" customWidth="1"/>
    <col min="10260" max="10260" width="7.6328125" style="144" customWidth="1"/>
    <col min="10261" max="10496" width="9.26953125" style="144"/>
    <col min="10497" max="10497" width="3" style="144" customWidth="1"/>
    <col min="10498" max="10498" width="9.1796875" style="144" customWidth="1"/>
    <col min="10499" max="10499" width="7" style="144" customWidth="1"/>
    <col min="10500" max="10501" width="7.6328125" style="144" customWidth="1"/>
    <col min="10502" max="10502" width="6.1796875" style="144" customWidth="1"/>
    <col min="10503" max="10504" width="7.6328125" style="144" customWidth="1"/>
    <col min="10505" max="10505" width="5.90625" style="144" customWidth="1"/>
    <col min="10506" max="10506" width="6.1796875" style="144" customWidth="1"/>
    <col min="10507" max="10507" width="6.36328125" style="144" customWidth="1"/>
    <col min="10508" max="10510" width="7.6328125" style="144" customWidth="1"/>
    <col min="10511" max="10511" width="7.08984375" style="144" customWidth="1"/>
    <col min="10512" max="10512" width="7.6328125" style="144" customWidth="1"/>
    <col min="10513" max="10513" width="6.54296875" style="144" customWidth="1"/>
    <col min="10514" max="10514" width="7.6328125" style="144" customWidth="1"/>
    <col min="10515" max="10515" width="6.36328125" style="144" customWidth="1"/>
    <col min="10516" max="10516" width="7.6328125" style="144" customWidth="1"/>
    <col min="10517" max="10752" width="9.26953125" style="144"/>
    <col min="10753" max="10753" width="3" style="144" customWidth="1"/>
    <col min="10754" max="10754" width="9.1796875" style="144" customWidth="1"/>
    <col min="10755" max="10755" width="7" style="144" customWidth="1"/>
    <col min="10756" max="10757" width="7.6328125" style="144" customWidth="1"/>
    <col min="10758" max="10758" width="6.1796875" style="144" customWidth="1"/>
    <col min="10759" max="10760" width="7.6328125" style="144" customWidth="1"/>
    <col min="10761" max="10761" width="5.90625" style="144" customWidth="1"/>
    <col min="10762" max="10762" width="6.1796875" style="144" customWidth="1"/>
    <col min="10763" max="10763" width="6.36328125" style="144" customWidth="1"/>
    <col min="10764" max="10766" width="7.6328125" style="144" customWidth="1"/>
    <col min="10767" max="10767" width="7.08984375" style="144" customWidth="1"/>
    <col min="10768" max="10768" width="7.6328125" style="144" customWidth="1"/>
    <col min="10769" max="10769" width="6.54296875" style="144" customWidth="1"/>
    <col min="10770" max="10770" width="7.6328125" style="144" customWidth="1"/>
    <col min="10771" max="10771" width="6.36328125" style="144" customWidth="1"/>
    <col min="10772" max="10772" width="7.6328125" style="144" customWidth="1"/>
    <col min="10773" max="11008" width="9.26953125" style="144"/>
    <col min="11009" max="11009" width="3" style="144" customWidth="1"/>
    <col min="11010" max="11010" width="9.1796875" style="144" customWidth="1"/>
    <col min="11011" max="11011" width="7" style="144" customWidth="1"/>
    <col min="11012" max="11013" width="7.6328125" style="144" customWidth="1"/>
    <col min="11014" max="11014" width="6.1796875" style="144" customWidth="1"/>
    <col min="11015" max="11016" width="7.6328125" style="144" customWidth="1"/>
    <col min="11017" max="11017" width="5.90625" style="144" customWidth="1"/>
    <col min="11018" max="11018" width="6.1796875" style="144" customWidth="1"/>
    <col min="11019" max="11019" width="6.36328125" style="144" customWidth="1"/>
    <col min="11020" max="11022" width="7.6328125" style="144" customWidth="1"/>
    <col min="11023" max="11023" width="7.08984375" style="144" customWidth="1"/>
    <col min="11024" max="11024" width="7.6328125" style="144" customWidth="1"/>
    <col min="11025" max="11025" width="6.54296875" style="144" customWidth="1"/>
    <col min="11026" max="11026" width="7.6328125" style="144" customWidth="1"/>
    <col min="11027" max="11027" width="6.36328125" style="144" customWidth="1"/>
    <col min="11028" max="11028" width="7.6328125" style="144" customWidth="1"/>
    <col min="11029" max="11264" width="9.26953125" style="144"/>
    <col min="11265" max="11265" width="3" style="144" customWidth="1"/>
    <col min="11266" max="11266" width="9.1796875" style="144" customWidth="1"/>
    <col min="11267" max="11267" width="7" style="144" customWidth="1"/>
    <col min="11268" max="11269" width="7.6328125" style="144" customWidth="1"/>
    <col min="11270" max="11270" width="6.1796875" style="144" customWidth="1"/>
    <col min="11271" max="11272" width="7.6328125" style="144" customWidth="1"/>
    <col min="11273" max="11273" width="5.90625" style="144" customWidth="1"/>
    <col min="11274" max="11274" width="6.1796875" style="144" customWidth="1"/>
    <col min="11275" max="11275" width="6.36328125" style="144" customWidth="1"/>
    <col min="11276" max="11278" width="7.6328125" style="144" customWidth="1"/>
    <col min="11279" max="11279" width="7.08984375" style="144" customWidth="1"/>
    <col min="11280" max="11280" width="7.6328125" style="144" customWidth="1"/>
    <col min="11281" max="11281" width="6.54296875" style="144" customWidth="1"/>
    <col min="11282" max="11282" width="7.6328125" style="144" customWidth="1"/>
    <col min="11283" max="11283" width="6.36328125" style="144" customWidth="1"/>
    <col min="11284" max="11284" width="7.6328125" style="144" customWidth="1"/>
    <col min="11285" max="11520" width="9.26953125" style="144"/>
    <col min="11521" max="11521" width="3" style="144" customWidth="1"/>
    <col min="11522" max="11522" width="9.1796875" style="144" customWidth="1"/>
    <col min="11523" max="11523" width="7" style="144" customWidth="1"/>
    <col min="11524" max="11525" width="7.6328125" style="144" customWidth="1"/>
    <col min="11526" max="11526" width="6.1796875" style="144" customWidth="1"/>
    <col min="11527" max="11528" width="7.6328125" style="144" customWidth="1"/>
    <col min="11529" max="11529" width="5.90625" style="144" customWidth="1"/>
    <col min="11530" max="11530" width="6.1796875" style="144" customWidth="1"/>
    <col min="11531" max="11531" width="6.36328125" style="144" customWidth="1"/>
    <col min="11532" max="11534" width="7.6328125" style="144" customWidth="1"/>
    <col min="11535" max="11535" width="7.08984375" style="144" customWidth="1"/>
    <col min="11536" max="11536" width="7.6328125" style="144" customWidth="1"/>
    <col min="11537" max="11537" width="6.54296875" style="144" customWidth="1"/>
    <col min="11538" max="11538" width="7.6328125" style="144" customWidth="1"/>
    <col min="11539" max="11539" width="6.36328125" style="144" customWidth="1"/>
    <col min="11540" max="11540" width="7.6328125" style="144" customWidth="1"/>
    <col min="11541" max="11776" width="9.26953125" style="144"/>
    <col min="11777" max="11777" width="3" style="144" customWidth="1"/>
    <col min="11778" max="11778" width="9.1796875" style="144" customWidth="1"/>
    <col min="11779" max="11779" width="7" style="144" customWidth="1"/>
    <col min="11780" max="11781" width="7.6328125" style="144" customWidth="1"/>
    <col min="11782" max="11782" width="6.1796875" style="144" customWidth="1"/>
    <col min="11783" max="11784" width="7.6328125" style="144" customWidth="1"/>
    <col min="11785" max="11785" width="5.90625" style="144" customWidth="1"/>
    <col min="11786" max="11786" width="6.1796875" style="144" customWidth="1"/>
    <col min="11787" max="11787" width="6.36328125" style="144" customWidth="1"/>
    <col min="11788" max="11790" width="7.6328125" style="144" customWidth="1"/>
    <col min="11791" max="11791" width="7.08984375" style="144" customWidth="1"/>
    <col min="11792" max="11792" width="7.6328125" style="144" customWidth="1"/>
    <col min="11793" max="11793" width="6.54296875" style="144" customWidth="1"/>
    <col min="11794" max="11794" width="7.6328125" style="144" customWidth="1"/>
    <col min="11795" max="11795" width="6.36328125" style="144" customWidth="1"/>
    <col min="11796" max="11796" width="7.6328125" style="144" customWidth="1"/>
    <col min="11797" max="12032" width="9.26953125" style="144"/>
    <col min="12033" max="12033" width="3" style="144" customWidth="1"/>
    <col min="12034" max="12034" width="9.1796875" style="144" customWidth="1"/>
    <col min="12035" max="12035" width="7" style="144" customWidth="1"/>
    <col min="12036" max="12037" width="7.6328125" style="144" customWidth="1"/>
    <col min="12038" max="12038" width="6.1796875" style="144" customWidth="1"/>
    <col min="12039" max="12040" width="7.6328125" style="144" customWidth="1"/>
    <col min="12041" max="12041" width="5.90625" style="144" customWidth="1"/>
    <col min="12042" max="12042" width="6.1796875" style="144" customWidth="1"/>
    <col min="12043" max="12043" width="6.36328125" style="144" customWidth="1"/>
    <col min="12044" max="12046" width="7.6328125" style="144" customWidth="1"/>
    <col min="12047" max="12047" width="7.08984375" style="144" customWidth="1"/>
    <col min="12048" max="12048" width="7.6328125" style="144" customWidth="1"/>
    <col min="12049" max="12049" width="6.54296875" style="144" customWidth="1"/>
    <col min="12050" max="12050" width="7.6328125" style="144" customWidth="1"/>
    <col min="12051" max="12051" width="6.36328125" style="144" customWidth="1"/>
    <col min="12052" max="12052" width="7.6328125" style="144" customWidth="1"/>
    <col min="12053" max="12288" width="9.26953125" style="144"/>
    <col min="12289" max="12289" width="3" style="144" customWidth="1"/>
    <col min="12290" max="12290" width="9.1796875" style="144" customWidth="1"/>
    <col min="12291" max="12291" width="7" style="144" customWidth="1"/>
    <col min="12292" max="12293" width="7.6328125" style="144" customWidth="1"/>
    <col min="12294" max="12294" width="6.1796875" style="144" customWidth="1"/>
    <col min="12295" max="12296" width="7.6328125" style="144" customWidth="1"/>
    <col min="12297" max="12297" width="5.90625" style="144" customWidth="1"/>
    <col min="12298" max="12298" width="6.1796875" style="144" customWidth="1"/>
    <col min="12299" max="12299" width="6.36328125" style="144" customWidth="1"/>
    <col min="12300" max="12302" width="7.6328125" style="144" customWidth="1"/>
    <col min="12303" max="12303" width="7.08984375" style="144" customWidth="1"/>
    <col min="12304" max="12304" width="7.6328125" style="144" customWidth="1"/>
    <col min="12305" max="12305" width="6.54296875" style="144" customWidth="1"/>
    <col min="12306" max="12306" width="7.6328125" style="144" customWidth="1"/>
    <col min="12307" max="12307" width="6.36328125" style="144" customWidth="1"/>
    <col min="12308" max="12308" width="7.6328125" style="144" customWidth="1"/>
    <col min="12309" max="12544" width="9.26953125" style="144"/>
    <col min="12545" max="12545" width="3" style="144" customWidth="1"/>
    <col min="12546" max="12546" width="9.1796875" style="144" customWidth="1"/>
    <col min="12547" max="12547" width="7" style="144" customWidth="1"/>
    <col min="12548" max="12549" width="7.6328125" style="144" customWidth="1"/>
    <col min="12550" max="12550" width="6.1796875" style="144" customWidth="1"/>
    <col min="12551" max="12552" width="7.6328125" style="144" customWidth="1"/>
    <col min="12553" max="12553" width="5.90625" style="144" customWidth="1"/>
    <col min="12554" max="12554" width="6.1796875" style="144" customWidth="1"/>
    <col min="12555" max="12555" width="6.36328125" style="144" customWidth="1"/>
    <col min="12556" max="12558" width="7.6328125" style="144" customWidth="1"/>
    <col min="12559" max="12559" width="7.08984375" style="144" customWidth="1"/>
    <col min="12560" max="12560" width="7.6328125" style="144" customWidth="1"/>
    <col min="12561" max="12561" width="6.54296875" style="144" customWidth="1"/>
    <col min="12562" max="12562" width="7.6328125" style="144" customWidth="1"/>
    <col min="12563" max="12563" width="6.36328125" style="144" customWidth="1"/>
    <col min="12564" max="12564" width="7.6328125" style="144" customWidth="1"/>
    <col min="12565" max="12800" width="9.26953125" style="144"/>
    <col min="12801" max="12801" width="3" style="144" customWidth="1"/>
    <col min="12802" max="12802" width="9.1796875" style="144" customWidth="1"/>
    <col min="12803" max="12803" width="7" style="144" customWidth="1"/>
    <col min="12804" max="12805" width="7.6328125" style="144" customWidth="1"/>
    <col min="12806" max="12806" width="6.1796875" style="144" customWidth="1"/>
    <col min="12807" max="12808" width="7.6328125" style="144" customWidth="1"/>
    <col min="12809" max="12809" width="5.90625" style="144" customWidth="1"/>
    <col min="12810" max="12810" width="6.1796875" style="144" customWidth="1"/>
    <col min="12811" max="12811" width="6.36328125" style="144" customWidth="1"/>
    <col min="12812" max="12814" width="7.6328125" style="144" customWidth="1"/>
    <col min="12815" max="12815" width="7.08984375" style="144" customWidth="1"/>
    <col min="12816" max="12816" width="7.6328125" style="144" customWidth="1"/>
    <col min="12817" max="12817" width="6.54296875" style="144" customWidth="1"/>
    <col min="12818" max="12818" width="7.6328125" style="144" customWidth="1"/>
    <col min="12819" max="12819" width="6.36328125" style="144" customWidth="1"/>
    <col min="12820" max="12820" width="7.6328125" style="144" customWidth="1"/>
    <col min="12821" max="13056" width="9.26953125" style="144"/>
    <col min="13057" max="13057" width="3" style="144" customWidth="1"/>
    <col min="13058" max="13058" width="9.1796875" style="144" customWidth="1"/>
    <col min="13059" max="13059" width="7" style="144" customWidth="1"/>
    <col min="13060" max="13061" width="7.6328125" style="144" customWidth="1"/>
    <col min="13062" max="13062" width="6.1796875" style="144" customWidth="1"/>
    <col min="13063" max="13064" width="7.6328125" style="144" customWidth="1"/>
    <col min="13065" max="13065" width="5.90625" style="144" customWidth="1"/>
    <col min="13066" max="13066" width="6.1796875" style="144" customWidth="1"/>
    <col min="13067" max="13067" width="6.36328125" style="144" customWidth="1"/>
    <col min="13068" max="13070" width="7.6328125" style="144" customWidth="1"/>
    <col min="13071" max="13071" width="7.08984375" style="144" customWidth="1"/>
    <col min="13072" max="13072" width="7.6328125" style="144" customWidth="1"/>
    <col min="13073" max="13073" width="6.54296875" style="144" customWidth="1"/>
    <col min="13074" max="13074" width="7.6328125" style="144" customWidth="1"/>
    <col min="13075" max="13075" width="6.36328125" style="144" customWidth="1"/>
    <col min="13076" max="13076" width="7.6328125" style="144" customWidth="1"/>
    <col min="13077" max="13312" width="9.26953125" style="144"/>
    <col min="13313" max="13313" width="3" style="144" customWidth="1"/>
    <col min="13314" max="13314" width="9.1796875" style="144" customWidth="1"/>
    <col min="13315" max="13315" width="7" style="144" customWidth="1"/>
    <col min="13316" max="13317" width="7.6328125" style="144" customWidth="1"/>
    <col min="13318" max="13318" width="6.1796875" style="144" customWidth="1"/>
    <col min="13319" max="13320" width="7.6328125" style="144" customWidth="1"/>
    <col min="13321" max="13321" width="5.90625" style="144" customWidth="1"/>
    <col min="13322" max="13322" width="6.1796875" style="144" customWidth="1"/>
    <col min="13323" max="13323" width="6.36328125" style="144" customWidth="1"/>
    <col min="13324" max="13326" width="7.6328125" style="144" customWidth="1"/>
    <col min="13327" max="13327" width="7.08984375" style="144" customWidth="1"/>
    <col min="13328" max="13328" width="7.6328125" style="144" customWidth="1"/>
    <col min="13329" max="13329" width="6.54296875" style="144" customWidth="1"/>
    <col min="13330" max="13330" width="7.6328125" style="144" customWidth="1"/>
    <col min="13331" max="13331" width="6.36328125" style="144" customWidth="1"/>
    <col min="13332" max="13332" width="7.6328125" style="144" customWidth="1"/>
    <col min="13333" max="13568" width="9.26953125" style="144"/>
    <col min="13569" max="13569" width="3" style="144" customWidth="1"/>
    <col min="13570" max="13570" width="9.1796875" style="144" customWidth="1"/>
    <col min="13571" max="13571" width="7" style="144" customWidth="1"/>
    <col min="13572" max="13573" width="7.6328125" style="144" customWidth="1"/>
    <col min="13574" max="13574" width="6.1796875" style="144" customWidth="1"/>
    <col min="13575" max="13576" width="7.6328125" style="144" customWidth="1"/>
    <col min="13577" max="13577" width="5.90625" style="144" customWidth="1"/>
    <col min="13578" max="13578" width="6.1796875" style="144" customWidth="1"/>
    <col min="13579" max="13579" width="6.36328125" style="144" customWidth="1"/>
    <col min="13580" max="13582" width="7.6328125" style="144" customWidth="1"/>
    <col min="13583" max="13583" width="7.08984375" style="144" customWidth="1"/>
    <col min="13584" max="13584" width="7.6328125" style="144" customWidth="1"/>
    <col min="13585" max="13585" width="6.54296875" style="144" customWidth="1"/>
    <col min="13586" max="13586" width="7.6328125" style="144" customWidth="1"/>
    <col min="13587" max="13587" width="6.36328125" style="144" customWidth="1"/>
    <col min="13588" max="13588" width="7.6328125" style="144" customWidth="1"/>
    <col min="13589" max="13824" width="9.26953125" style="144"/>
    <col min="13825" max="13825" width="3" style="144" customWidth="1"/>
    <col min="13826" max="13826" width="9.1796875" style="144" customWidth="1"/>
    <col min="13827" max="13827" width="7" style="144" customWidth="1"/>
    <col min="13828" max="13829" width="7.6328125" style="144" customWidth="1"/>
    <col min="13830" max="13830" width="6.1796875" style="144" customWidth="1"/>
    <col min="13831" max="13832" width="7.6328125" style="144" customWidth="1"/>
    <col min="13833" max="13833" width="5.90625" style="144" customWidth="1"/>
    <col min="13834" max="13834" width="6.1796875" style="144" customWidth="1"/>
    <col min="13835" max="13835" width="6.36328125" style="144" customWidth="1"/>
    <col min="13836" max="13838" width="7.6328125" style="144" customWidth="1"/>
    <col min="13839" max="13839" width="7.08984375" style="144" customWidth="1"/>
    <col min="13840" max="13840" width="7.6328125" style="144" customWidth="1"/>
    <col min="13841" max="13841" width="6.54296875" style="144" customWidth="1"/>
    <col min="13842" max="13842" width="7.6328125" style="144" customWidth="1"/>
    <col min="13843" max="13843" width="6.36328125" style="144" customWidth="1"/>
    <col min="13844" max="13844" width="7.6328125" style="144" customWidth="1"/>
    <col min="13845" max="14080" width="9.26953125" style="144"/>
    <col min="14081" max="14081" width="3" style="144" customWidth="1"/>
    <col min="14082" max="14082" width="9.1796875" style="144" customWidth="1"/>
    <col min="14083" max="14083" width="7" style="144" customWidth="1"/>
    <col min="14084" max="14085" width="7.6328125" style="144" customWidth="1"/>
    <col min="14086" max="14086" width="6.1796875" style="144" customWidth="1"/>
    <col min="14087" max="14088" width="7.6328125" style="144" customWidth="1"/>
    <col min="14089" max="14089" width="5.90625" style="144" customWidth="1"/>
    <col min="14090" max="14090" width="6.1796875" style="144" customWidth="1"/>
    <col min="14091" max="14091" width="6.36328125" style="144" customWidth="1"/>
    <col min="14092" max="14094" width="7.6328125" style="144" customWidth="1"/>
    <col min="14095" max="14095" width="7.08984375" style="144" customWidth="1"/>
    <col min="14096" max="14096" width="7.6328125" style="144" customWidth="1"/>
    <col min="14097" max="14097" width="6.54296875" style="144" customWidth="1"/>
    <col min="14098" max="14098" width="7.6328125" style="144" customWidth="1"/>
    <col min="14099" max="14099" width="6.36328125" style="144" customWidth="1"/>
    <col min="14100" max="14100" width="7.6328125" style="144" customWidth="1"/>
    <col min="14101" max="14336" width="9.26953125" style="144"/>
    <col min="14337" max="14337" width="3" style="144" customWidth="1"/>
    <col min="14338" max="14338" width="9.1796875" style="144" customWidth="1"/>
    <col min="14339" max="14339" width="7" style="144" customWidth="1"/>
    <col min="14340" max="14341" width="7.6328125" style="144" customWidth="1"/>
    <col min="14342" max="14342" width="6.1796875" style="144" customWidth="1"/>
    <col min="14343" max="14344" width="7.6328125" style="144" customWidth="1"/>
    <col min="14345" max="14345" width="5.90625" style="144" customWidth="1"/>
    <col min="14346" max="14346" width="6.1796875" style="144" customWidth="1"/>
    <col min="14347" max="14347" width="6.36328125" style="144" customWidth="1"/>
    <col min="14348" max="14350" width="7.6328125" style="144" customWidth="1"/>
    <col min="14351" max="14351" width="7.08984375" style="144" customWidth="1"/>
    <col min="14352" max="14352" width="7.6328125" style="144" customWidth="1"/>
    <col min="14353" max="14353" width="6.54296875" style="144" customWidth="1"/>
    <col min="14354" max="14354" width="7.6328125" style="144" customWidth="1"/>
    <col min="14355" max="14355" width="6.36328125" style="144" customWidth="1"/>
    <col min="14356" max="14356" width="7.6328125" style="144" customWidth="1"/>
    <col min="14357" max="14592" width="9.26953125" style="144"/>
    <col min="14593" max="14593" width="3" style="144" customWidth="1"/>
    <col min="14594" max="14594" width="9.1796875" style="144" customWidth="1"/>
    <col min="14595" max="14595" width="7" style="144" customWidth="1"/>
    <col min="14596" max="14597" width="7.6328125" style="144" customWidth="1"/>
    <col min="14598" max="14598" width="6.1796875" style="144" customWidth="1"/>
    <col min="14599" max="14600" width="7.6328125" style="144" customWidth="1"/>
    <col min="14601" max="14601" width="5.90625" style="144" customWidth="1"/>
    <col min="14602" max="14602" width="6.1796875" style="144" customWidth="1"/>
    <col min="14603" max="14603" width="6.36328125" style="144" customWidth="1"/>
    <col min="14604" max="14606" width="7.6328125" style="144" customWidth="1"/>
    <col min="14607" max="14607" width="7.08984375" style="144" customWidth="1"/>
    <col min="14608" max="14608" width="7.6328125" style="144" customWidth="1"/>
    <col min="14609" max="14609" width="6.54296875" style="144" customWidth="1"/>
    <col min="14610" max="14610" width="7.6328125" style="144" customWidth="1"/>
    <col min="14611" max="14611" width="6.36328125" style="144" customWidth="1"/>
    <col min="14612" max="14612" width="7.6328125" style="144" customWidth="1"/>
    <col min="14613" max="14848" width="9.26953125" style="144"/>
    <col min="14849" max="14849" width="3" style="144" customWidth="1"/>
    <col min="14850" max="14850" width="9.1796875" style="144" customWidth="1"/>
    <col min="14851" max="14851" width="7" style="144" customWidth="1"/>
    <col min="14852" max="14853" width="7.6328125" style="144" customWidth="1"/>
    <col min="14854" max="14854" width="6.1796875" style="144" customWidth="1"/>
    <col min="14855" max="14856" width="7.6328125" style="144" customWidth="1"/>
    <col min="14857" max="14857" width="5.90625" style="144" customWidth="1"/>
    <col min="14858" max="14858" width="6.1796875" style="144" customWidth="1"/>
    <col min="14859" max="14859" width="6.36328125" style="144" customWidth="1"/>
    <col min="14860" max="14862" width="7.6328125" style="144" customWidth="1"/>
    <col min="14863" max="14863" width="7.08984375" style="144" customWidth="1"/>
    <col min="14864" max="14864" width="7.6328125" style="144" customWidth="1"/>
    <col min="14865" max="14865" width="6.54296875" style="144" customWidth="1"/>
    <col min="14866" max="14866" width="7.6328125" style="144" customWidth="1"/>
    <col min="14867" max="14867" width="6.36328125" style="144" customWidth="1"/>
    <col min="14868" max="14868" width="7.6328125" style="144" customWidth="1"/>
    <col min="14869" max="15104" width="9.26953125" style="144"/>
    <col min="15105" max="15105" width="3" style="144" customWidth="1"/>
    <col min="15106" max="15106" width="9.1796875" style="144" customWidth="1"/>
    <col min="15107" max="15107" width="7" style="144" customWidth="1"/>
    <col min="15108" max="15109" width="7.6328125" style="144" customWidth="1"/>
    <col min="15110" max="15110" width="6.1796875" style="144" customWidth="1"/>
    <col min="15111" max="15112" width="7.6328125" style="144" customWidth="1"/>
    <col min="15113" max="15113" width="5.90625" style="144" customWidth="1"/>
    <col min="15114" max="15114" width="6.1796875" style="144" customWidth="1"/>
    <col min="15115" max="15115" width="6.36328125" style="144" customWidth="1"/>
    <col min="15116" max="15118" width="7.6328125" style="144" customWidth="1"/>
    <col min="15119" max="15119" width="7.08984375" style="144" customWidth="1"/>
    <col min="15120" max="15120" width="7.6328125" style="144" customWidth="1"/>
    <col min="15121" max="15121" width="6.54296875" style="144" customWidth="1"/>
    <col min="15122" max="15122" width="7.6328125" style="144" customWidth="1"/>
    <col min="15123" max="15123" width="6.36328125" style="144" customWidth="1"/>
    <col min="15124" max="15124" width="7.6328125" style="144" customWidth="1"/>
    <col min="15125" max="15360" width="9.26953125" style="144"/>
    <col min="15361" max="15361" width="3" style="144" customWidth="1"/>
    <col min="15362" max="15362" width="9.1796875" style="144" customWidth="1"/>
    <col min="15363" max="15363" width="7" style="144" customWidth="1"/>
    <col min="15364" max="15365" width="7.6328125" style="144" customWidth="1"/>
    <col min="15366" max="15366" width="6.1796875" style="144" customWidth="1"/>
    <col min="15367" max="15368" width="7.6328125" style="144" customWidth="1"/>
    <col min="15369" max="15369" width="5.90625" style="144" customWidth="1"/>
    <col min="15370" max="15370" width="6.1796875" style="144" customWidth="1"/>
    <col min="15371" max="15371" width="6.36328125" style="144" customWidth="1"/>
    <col min="15372" max="15374" width="7.6328125" style="144" customWidth="1"/>
    <col min="15375" max="15375" width="7.08984375" style="144" customWidth="1"/>
    <col min="15376" max="15376" width="7.6328125" style="144" customWidth="1"/>
    <col min="15377" max="15377" width="6.54296875" style="144" customWidth="1"/>
    <col min="15378" max="15378" width="7.6328125" style="144" customWidth="1"/>
    <col min="15379" max="15379" width="6.36328125" style="144" customWidth="1"/>
    <col min="15380" max="15380" width="7.6328125" style="144" customWidth="1"/>
    <col min="15381" max="15616" width="9.26953125" style="144"/>
    <col min="15617" max="15617" width="3" style="144" customWidth="1"/>
    <col min="15618" max="15618" width="9.1796875" style="144" customWidth="1"/>
    <col min="15619" max="15619" width="7" style="144" customWidth="1"/>
    <col min="15620" max="15621" width="7.6328125" style="144" customWidth="1"/>
    <col min="15622" max="15622" width="6.1796875" style="144" customWidth="1"/>
    <col min="15623" max="15624" width="7.6328125" style="144" customWidth="1"/>
    <col min="15625" max="15625" width="5.90625" style="144" customWidth="1"/>
    <col min="15626" max="15626" width="6.1796875" style="144" customWidth="1"/>
    <col min="15627" max="15627" width="6.36328125" style="144" customWidth="1"/>
    <col min="15628" max="15630" width="7.6328125" style="144" customWidth="1"/>
    <col min="15631" max="15631" width="7.08984375" style="144" customWidth="1"/>
    <col min="15632" max="15632" width="7.6328125" style="144" customWidth="1"/>
    <col min="15633" max="15633" width="6.54296875" style="144" customWidth="1"/>
    <col min="15634" max="15634" width="7.6328125" style="144" customWidth="1"/>
    <col min="15635" max="15635" width="6.36328125" style="144" customWidth="1"/>
    <col min="15636" max="15636" width="7.6328125" style="144" customWidth="1"/>
    <col min="15637" max="15872" width="9.26953125" style="144"/>
    <col min="15873" max="15873" width="3" style="144" customWidth="1"/>
    <col min="15874" max="15874" width="9.1796875" style="144" customWidth="1"/>
    <col min="15875" max="15875" width="7" style="144" customWidth="1"/>
    <col min="15876" max="15877" width="7.6328125" style="144" customWidth="1"/>
    <col min="15878" max="15878" width="6.1796875" style="144" customWidth="1"/>
    <col min="15879" max="15880" width="7.6328125" style="144" customWidth="1"/>
    <col min="15881" max="15881" width="5.90625" style="144" customWidth="1"/>
    <col min="15882" max="15882" width="6.1796875" style="144" customWidth="1"/>
    <col min="15883" max="15883" width="6.36328125" style="144" customWidth="1"/>
    <col min="15884" max="15886" width="7.6328125" style="144" customWidth="1"/>
    <col min="15887" max="15887" width="7.08984375" style="144" customWidth="1"/>
    <col min="15888" max="15888" width="7.6328125" style="144" customWidth="1"/>
    <col min="15889" max="15889" width="6.54296875" style="144" customWidth="1"/>
    <col min="15890" max="15890" width="7.6328125" style="144" customWidth="1"/>
    <col min="15891" max="15891" width="6.36328125" style="144" customWidth="1"/>
    <col min="15892" max="15892" width="7.6328125" style="144" customWidth="1"/>
    <col min="15893" max="16128" width="9.26953125" style="144"/>
    <col min="16129" max="16129" width="3" style="144" customWidth="1"/>
    <col min="16130" max="16130" width="9.1796875" style="144" customWidth="1"/>
    <col min="16131" max="16131" width="7" style="144" customWidth="1"/>
    <col min="16132" max="16133" width="7.6328125" style="144" customWidth="1"/>
    <col min="16134" max="16134" width="6.1796875" style="144" customWidth="1"/>
    <col min="16135" max="16136" width="7.6328125" style="144" customWidth="1"/>
    <col min="16137" max="16137" width="5.90625" style="144" customWidth="1"/>
    <col min="16138" max="16138" width="6.1796875" style="144" customWidth="1"/>
    <col min="16139" max="16139" width="6.36328125" style="144" customWidth="1"/>
    <col min="16140" max="16142" width="7.6328125" style="144" customWidth="1"/>
    <col min="16143" max="16143" width="7.08984375" style="144" customWidth="1"/>
    <col min="16144" max="16144" width="7.6328125" style="144" customWidth="1"/>
    <col min="16145" max="16145" width="6.54296875" style="144" customWidth="1"/>
    <col min="16146" max="16146" width="7.6328125" style="144" customWidth="1"/>
    <col min="16147" max="16147" width="6.36328125" style="144" customWidth="1"/>
    <col min="16148" max="16148" width="7.6328125" style="144" customWidth="1"/>
    <col min="16149" max="16384" width="9.26953125" style="144"/>
  </cols>
  <sheetData>
    <row r="1" spans="1:21" ht="25.5" customHeight="1" x14ac:dyDescent="0.25">
      <c r="A1" s="196" t="s">
        <v>74</v>
      </c>
      <c r="B1" s="196"/>
      <c r="C1" s="196"/>
      <c r="E1" s="197" t="s">
        <v>56</v>
      </c>
      <c r="F1" s="197"/>
      <c r="G1" s="198" t="s">
        <v>57</v>
      </c>
      <c r="H1" s="198"/>
      <c r="I1" s="198"/>
      <c r="J1" s="198"/>
      <c r="K1" s="198"/>
      <c r="L1" s="198"/>
      <c r="M1" s="198"/>
      <c r="N1" s="198"/>
      <c r="O1" s="198"/>
      <c r="P1" s="198"/>
      <c r="Q1" s="198"/>
      <c r="R1" s="198"/>
      <c r="S1" s="198"/>
      <c r="T1" s="198"/>
    </row>
    <row r="2" spans="1:21" ht="13.15" customHeight="1" x14ac:dyDescent="0.25">
      <c r="A2" s="196"/>
      <c r="B2" s="196"/>
      <c r="C2" s="196"/>
      <c r="E2" s="199" t="s">
        <v>58</v>
      </c>
      <c r="F2" s="199"/>
      <c r="G2" s="145" t="s">
        <v>59</v>
      </c>
      <c r="H2" s="146"/>
      <c r="I2" s="146"/>
      <c r="J2" s="146"/>
      <c r="K2" s="146"/>
      <c r="L2" s="146"/>
      <c r="M2" s="146"/>
      <c r="N2" s="146"/>
      <c r="O2" s="146"/>
      <c r="P2" s="146"/>
      <c r="Q2" s="146"/>
      <c r="R2" s="146"/>
      <c r="S2" s="146"/>
      <c r="T2" s="146"/>
    </row>
    <row r="3" spans="1:21" ht="16.899999999999999" customHeight="1" x14ac:dyDescent="0.25">
      <c r="A3" s="196"/>
      <c r="B3" s="196"/>
      <c r="C3" s="196"/>
      <c r="F3" s="147"/>
      <c r="G3" s="148" t="s">
        <v>60</v>
      </c>
      <c r="H3" s="149"/>
      <c r="I3" s="149"/>
      <c r="J3" s="149"/>
      <c r="K3" s="149"/>
      <c r="L3" s="149"/>
      <c r="M3" s="149"/>
      <c r="N3" s="149"/>
      <c r="O3" s="149"/>
      <c r="P3" s="149"/>
      <c r="Q3" s="149"/>
      <c r="R3" s="149"/>
      <c r="S3" s="149"/>
      <c r="T3" s="149"/>
    </row>
    <row r="4" spans="1:21" ht="49.9" customHeight="1" x14ac:dyDescent="0.25">
      <c r="A4" s="196"/>
      <c r="B4" s="196"/>
      <c r="C4" s="196"/>
      <c r="F4" s="147"/>
      <c r="G4" s="200" t="s">
        <v>61</v>
      </c>
      <c r="H4" s="201"/>
      <c r="I4" s="201"/>
      <c r="J4" s="201"/>
      <c r="K4" s="201"/>
      <c r="L4" s="201"/>
      <c r="M4" s="201"/>
      <c r="N4" s="201"/>
      <c r="O4" s="201"/>
      <c r="P4" s="201"/>
      <c r="Q4" s="201"/>
      <c r="R4" s="201"/>
      <c r="S4" s="201"/>
      <c r="T4" s="201"/>
    </row>
    <row r="5" spans="1:21" ht="44.25" customHeight="1" x14ac:dyDescent="0.25">
      <c r="A5" s="150"/>
      <c r="F5" s="147"/>
      <c r="G5" s="202" t="s">
        <v>62</v>
      </c>
      <c r="H5" s="203"/>
      <c r="I5" s="203"/>
      <c r="J5" s="203"/>
      <c r="K5" s="203"/>
      <c r="L5" s="203"/>
      <c r="M5" s="203"/>
      <c r="N5" s="203"/>
      <c r="O5" s="203"/>
      <c r="P5" s="203"/>
      <c r="Q5" s="203"/>
      <c r="R5" s="203"/>
      <c r="S5" s="203"/>
      <c r="T5" s="203"/>
    </row>
    <row r="6" spans="1:21" ht="42" customHeight="1" x14ac:dyDescent="0.25">
      <c r="A6" s="190" t="s">
        <v>63</v>
      </c>
      <c r="B6" s="190"/>
      <c r="E6" s="191" t="s">
        <v>64</v>
      </c>
      <c r="F6" s="191"/>
      <c r="G6" s="192" t="s">
        <v>65</v>
      </c>
      <c r="H6" s="193"/>
      <c r="I6" s="193"/>
      <c r="J6" s="193"/>
      <c r="K6" s="193"/>
      <c r="L6" s="193"/>
      <c r="M6" s="193"/>
      <c r="N6" s="193"/>
      <c r="O6" s="193"/>
      <c r="P6" s="193"/>
      <c r="Q6" s="193"/>
      <c r="R6" s="193"/>
      <c r="S6" s="193"/>
      <c r="T6" s="193"/>
    </row>
    <row r="7" spans="1:21" s="155" customFormat="1" ht="18" customHeight="1" x14ac:dyDescent="0.25">
      <c r="A7" s="194"/>
      <c r="B7" s="195"/>
      <c r="C7" s="151"/>
      <c r="D7" s="152"/>
      <c r="E7" s="152"/>
      <c r="F7" s="152"/>
      <c r="G7" s="152"/>
      <c r="H7" s="152"/>
      <c r="I7" s="152"/>
      <c r="J7" s="152"/>
      <c r="K7" s="152"/>
      <c r="L7" s="152"/>
      <c r="M7" s="152" t="s">
        <v>66</v>
      </c>
      <c r="N7" s="152" t="s">
        <v>66</v>
      </c>
      <c r="O7" s="152"/>
      <c r="P7" s="152"/>
      <c r="Q7" s="152" t="s">
        <v>67</v>
      </c>
      <c r="R7" s="152" t="s">
        <v>67</v>
      </c>
      <c r="S7" s="153" t="s">
        <v>68</v>
      </c>
      <c r="T7" s="154" t="s">
        <v>8</v>
      </c>
    </row>
    <row r="8" spans="1:21" s="155" customFormat="1" ht="25.5" x14ac:dyDescent="0.25">
      <c r="A8" s="194"/>
      <c r="B8" s="195"/>
      <c r="C8" s="30" t="s">
        <v>75</v>
      </c>
      <c r="D8" s="156" t="s">
        <v>10</v>
      </c>
      <c r="E8" s="156" t="s">
        <v>11</v>
      </c>
      <c r="F8" s="30" t="s">
        <v>75</v>
      </c>
      <c r="G8" s="156" t="s">
        <v>10</v>
      </c>
      <c r="H8" s="156" t="s">
        <v>11</v>
      </c>
      <c r="I8" s="30" t="s">
        <v>75</v>
      </c>
      <c r="J8" s="156" t="s">
        <v>10</v>
      </c>
      <c r="K8" s="156" t="s">
        <v>11</v>
      </c>
      <c r="L8" s="30" t="s">
        <v>75</v>
      </c>
      <c r="M8" s="156" t="s">
        <v>12</v>
      </c>
      <c r="N8" s="156" t="s">
        <v>11</v>
      </c>
      <c r="O8" s="156" t="s">
        <v>8</v>
      </c>
      <c r="P8" s="156" t="s">
        <v>13</v>
      </c>
      <c r="Q8" s="156" t="s">
        <v>9</v>
      </c>
      <c r="R8" s="156" t="s">
        <v>69</v>
      </c>
      <c r="S8" s="156" t="s">
        <v>70</v>
      </c>
      <c r="T8" s="157" t="s">
        <v>71</v>
      </c>
    </row>
    <row r="9" spans="1:21" s="155" customFormat="1" ht="13.5" thickBot="1" x14ac:dyDescent="0.3">
      <c r="A9" s="158"/>
      <c r="B9" s="159" t="s">
        <v>14</v>
      </c>
      <c r="E9" s="160">
        <f>E10/C11</f>
        <v>1</v>
      </c>
      <c r="H9" s="160">
        <f>H10/F11</f>
        <v>3</v>
      </c>
      <c r="R9" s="161"/>
    </row>
    <row r="10" spans="1:21" s="155" customFormat="1" ht="13.5" thickTop="1" x14ac:dyDescent="0.25">
      <c r="A10" s="158"/>
      <c r="B10" s="223" t="s">
        <v>15</v>
      </c>
      <c r="C10" s="224" t="s">
        <v>16</v>
      </c>
      <c r="D10" s="225"/>
      <c r="E10" s="226">
        <v>150</v>
      </c>
      <c r="F10" s="227" t="s">
        <v>17</v>
      </c>
      <c r="G10" s="228"/>
      <c r="H10" s="226">
        <f>800+400</f>
        <v>1200</v>
      </c>
      <c r="I10" s="227" t="s">
        <v>18</v>
      </c>
      <c r="J10" s="228"/>
      <c r="K10" s="229"/>
      <c r="L10" s="228"/>
      <c r="M10" s="169">
        <f>550-1150</f>
        <v>-600</v>
      </c>
      <c r="N10" s="229">
        <f>H10+E10+M10+K10</f>
        <v>750</v>
      </c>
      <c r="O10" s="169"/>
      <c r="P10" s="168">
        <f>O10-N10</f>
        <v>-750</v>
      </c>
      <c r="Q10" s="165"/>
      <c r="R10" s="170"/>
      <c r="S10" s="165"/>
      <c r="T10" s="171">
        <f>O10</f>
        <v>0</v>
      </c>
    </row>
    <row r="11" spans="1:21" s="155" customFormat="1" x14ac:dyDescent="0.25">
      <c r="B11" s="172">
        <v>41030</v>
      </c>
      <c r="C11" s="168">
        <f>ROUND(+D25/6,2)</f>
        <v>150</v>
      </c>
      <c r="D11" s="173"/>
      <c r="E11" s="168">
        <f t="shared" ref="E11:E22" si="0">E10+C11-D11</f>
        <v>300</v>
      </c>
      <c r="F11" s="168">
        <v>400</v>
      </c>
      <c r="G11" s="173"/>
      <c r="H11" s="168">
        <f t="shared" ref="H11:H22" si="1">H10+F11-G11</f>
        <v>1600</v>
      </c>
      <c r="I11" s="168"/>
      <c r="J11" s="173"/>
      <c r="K11" s="168">
        <f t="shared" ref="K11:K22" si="2">K10+I11-J11</f>
        <v>0</v>
      </c>
      <c r="L11" s="168">
        <f>I11+F11+C11</f>
        <v>550</v>
      </c>
      <c r="M11" s="166"/>
      <c r="N11" s="171">
        <f t="shared" ref="N11:N22" si="3">N10+C11-D11+F11-G11+I11-J11</f>
        <v>1300</v>
      </c>
      <c r="Q11" s="168">
        <f>ROUND(R9/12,2)</f>
        <v>0</v>
      </c>
      <c r="R11" s="166"/>
      <c r="S11" s="168">
        <f>L11+Q11</f>
        <v>550</v>
      </c>
      <c r="T11" s="171">
        <f t="shared" ref="T11:T22" si="4">T10+C11-D11+F11-G11+I11-J11+Q11</f>
        <v>550</v>
      </c>
    </row>
    <row r="12" spans="1:21" s="155" customFormat="1" x14ac:dyDescent="0.25">
      <c r="B12" s="174">
        <f>B11+32</f>
        <v>41062</v>
      </c>
      <c r="C12" s="168"/>
      <c r="D12" s="173"/>
      <c r="E12" s="168">
        <f t="shared" si="0"/>
        <v>300</v>
      </c>
      <c r="F12" s="168"/>
      <c r="G12" s="173"/>
      <c r="H12" s="168">
        <f t="shared" si="1"/>
        <v>1600</v>
      </c>
      <c r="I12" s="168"/>
      <c r="J12" s="173"/>
      <c r="K12" s="168">
        <f t="shared" si="2"/>
        <v>0</v>
      </c>
      <c r="L12" s="168">
        <f t="shared" ref="L12:L22" si="5">I12+F12+C12</f>
        <v>0</v>
      </c>
      <c r="M12" s="166"/>
      <c r="N12" s="171">
        <f t="shared" si="3"/>
        <v>1300</v>
      </c>
      <c r="P12" s="155" t="str">
        <f>IF(P10&lt;0,"Catch up",IF(P10&gt;50,"Refund","Do Nothing"))</f>
        <v>Catch up</v>
      </c>
      <c r="Q12" s="168">
        <f t="shared" ref="Q12:Q22" si="6">Q11</f>
        <v>0</v>
      </c>
      <c r="R12" s="166"/>
      <c r="S12" s="168">
        <f>L12+Q12</f>
        <v>0</v>
      </c>
      <c r="T12" s="171">
        <f t="shared" si="4"/>
        <v>550</v>
      </c>
    </row>
    <row r="13" spans="1:21" s="155" customFormat="1" x14ac:dyDescent="0.25">
      <c r="B13" s="174">
        <f>B12+32</f>
        <v>41094</v>
      </c>
      <c r="C13" s="168">
        <f>C11</f>
        <v>150</v>
      </c>
      <c r="D13" s="173"/>
      <c r="E13" s="168">
        <f>E12+C13-D13</f>
        <v>450</v>
      </c>
      <c r="F13" s="168">
        <f>F11</f>
        <v>400</v>
      </c>
      <c r="G13" s="173"/>
      <c r="H13" s="168">
        <f>H12+F13-G13</f>
        <v>2000</v>
      </c>
      <c r="I13" s="168"/>
      <c r="J13" s="173"/>
      <c r="K13" s="168">
        <f>K12+I13-J13</f>
        <v>0</v>
      </c>
      <c r="L13" s="168">
        <f t="shared" si="5"/>
        <v>550</v>
      </c>
      <c r="M13" s="166"/>
      <c r="N13" s="171">
        <f>N12+C13-D13+F13-G13+I13-J13</f>
        <v>1850</v>
      </c>
      <c r="Q13" s="168">
        <f>Q12</f>
        <v>0</v>
      </c>
      <c r="R13" s="166"/>
      <c r="S13" s="168">
        <f t="shared" ref="S13:S22" si="7">L13+Q13</f>
        <v>550</v>
      </c>
      <c r="T13" s="171">
        <f>T12+C13-D13+F13-G13+I13-J13+Q13</f>
        <v>1100</v>
      </c>
      <c r="U13" s="155">
        <f>150+400</f>
        <v>550</v>
      </c>
    </row>
    <row r="14" spans="1:21" s="155" customFormat="1" x14ac:dyDescent="0.25">
      <c r="B14" s="174">
        <f t="shared" ref="B14:B22" si="8">B13+32</f>
        <v>41126</v>
      </c>
      <c r="C14" s="168"/>
      <c r="D14" s="173"/>
      <c r="E14" s="168">
        <f t="shared" si="0"/>
        <v>450</v>
      </c>
      <c r="F14" s="168"/>
      <c r="G14" s="173">
        <v>1200</v>
      </c>
      <c r="H14" s="168">
        <f t="shared" si="1"/>
        <v>800</v>
      </c>
      <c r="I14" s="168"/>
      <c r="J14" s="173"/>
      <c r="K14" s="168">
        <f t="shared" si="2"/>
        <v>0</v>
      </c>
      <c r="L14" s="168">
        <f t="shared" si="5"/>
        <v>0</v>
      </c>
      <c r="M14" s="166"/>
      <c r="N14" s="171">
        <f t="shared" si="3"/>
        <v>650</v>
      </c>
      <c r="Q14" s="168">
        <f t="shared" si="6"/>
        <v>0</v>
      </c>
      <c r="R14" s="166"/>
      <c r="S14" s="168">
        <f t="shared" si="7"/>
        <v>0</v>
      </c>
      <c r="T14" s="171">
        <f t="shared" si="4"/>
        <v>-100</v>
      </c>
    </row>
    <row r="15" spans="1:21" s="155" customFormat="1" x14ac:dyDescent="0.25">
      <c r="B15" s="174">
        <f t="shared" si="8"/>
        <v>41158</v>
      </c>
      <c r="C15" s="168">
        <f>C11</f>
        <v>150</v>
      </c>
      <c r="D15" s="173"/>
      <c r="E15" s="168">
        <f t="shared" si="0"/>
        <v>600</v>
      </c>
      <c r="F15" s="168">
        <f>F11</f>
        <v>400</v>
      </c>
      <c r="G15" s="173"/>
      <c r="H15" s="168">
        <f t="shared" si="1"/>
        <v>1200</v>
      </c>
      <c r="I15" s="168"/>
      <c r="J15" s="173"/>
      <c r="K15" s="168">
        <f t="shared" si="2"/>
        <v>0</v>
      </c>
      <c r="L15" s="168">
        <f t="shared" si="5"/>
        <v>550</v>
      </c>
      <c r="M15" s="166"/>
      <c r="N15" s="171">
        <f t="shared" si="3"/>
        <v>1200</v>
      </c>
      <c r="Q15" s="168">
        <f t="shared" si="6"/>
        <v>0</v>
      </c>
      <c r="R15" s="166"/>
      <c r="S15" s="168">
        <f t="shared" si="7"/>
        <v>550</v>
      </c>
      <c r="T15" s="171">
        <f t="shared" si="4"/>
        <v>450</v>
      </c>
    </row>
    <row r="16" spans="1:21" s="155" customFormat="1" x14ac:dyDescent="0.25">
      <c r="B16" s="174">
        <f t="shared" si="8"/>
        <v>41190</v>
      </c>
      <c r="C16" s="168"/>
      <c r="D16" s="173"/>
      <c r="E16" s="168">
        <f t="shared" si="0"/>
        <v>600</v>
      </c>
      <c r="F16" s="168"/>
      <c r="G16" s="173"/>
      <c r="H16" s="168">
        <f t="shared" si="1"/>
        <v>1200</v>
      </c>
      <c r="I16" s="168"/>
      <c r="J16" s="173"/>
      <c r="K16" s="168">
        <f t="shared" si="2"/>
        <v>0</v>
      </c>
      <c r="L16" s="168">
        <f t="shared" si="5"/>
        <v>0</v>
      </c>
      <c r="M16" s="166"/>
      <c r="N16" s="171">
        <f t="shared" si="3"/>
        <v>1200</v>
      </c>
      <c r="Q16" s="168">
        <f t="shared" si="6"/>
        <v>0</v>
      </c>
      <c r="R16" s="166"/>
      <c r="S16" s="168">
        <f t="shared" si="7"/>
        <v>0</v>
      </c>
      <c r="T16" s="171">
        <f t="shared" si="4"/>
        <v>450</v>
      </c>
    </row>
    <row r="17" spans="2:20" s="155" customFormat="1" x14ac:dyDescent="0.25">
      <c r="B17" s="174">
        <f t="shared" si="8"/>
        <v>41222</v>
      </c>
      <c r="C17" s="168">
        <f>C15</f>
        <v>150</v>
      </c>
      <c r="D17" s="173"/>
      <c r="E17" s="168">
        <f t="shared" si="0"/>
        <v>750</v>
      </c>
      <c r="F17" s="168">
        <f>F11</f>
        <v>400</v>
      </c>
      <c r="G17" s="173">
        <v>1200</v>
      </c>
      <c r="H17" s="168">
        <f t="shared" si="1"/>
        <v>400</v>
      </c>
      <c r="I17" s="168"/>
      <c r="J17" s="173"/>
      <c r="K17" s="168">
        <f t="shared" si="2"/>
        <v>0</v>
      </c>
      <c r="L17" s="168">
        <f t="shared" si="5"/>
        <v>550</v>
      </c>
      <c r="M17" s="166"/>
      <c r="N17" s="171">
        <f t="shared" si="3"/>
        <v>550</v>
      </c>
      <c r="Q17" s="168">
        <f t="shared" si="6"/>
        <v>0</v>
      </c>
      <c r="R17" s="166"/>
      <c r="S17" s="168">
        <f t="shared" si="7"/>
        <v>550</v>
      </c>
      <c r="T17" s="171">
        <f t="shared" si="4"/>
        <v>-200</v>
      </c>
    </row>
    <row r="18" spans="2:20" s="155" customFormat="1" x14ac:dyDescent="0.25">
      <c r="B18" s="174">
        <f t="shared" si="8"/>
        <v>41254</v>
      </c>
      <c r="C18" s="168"/>
      <c r="D18" s="173"/>
      <c r="E18" s="168">
        <f t="shared" si="0"/>
        <v>750</v>
      </c>
      <c r="F18" s="168"/>
      <c r="G18" s="173"/>
      <c r="H18" s="168">
        <f t="shared" si="1"/>
        <v>400</v>
      </c>
      <c r="I18" s="168"/>
      <c r="J18" s="173"/>
      <c r="K18" s="168">
        <f t="shared" si="2"/>
        <v>0</v>
      </c>
      <c r="L18" s="168">
        <f t="shared" si="5"/>
        <v>0</v>
      </c>
      <c r="M18" s="166"/>
      <c r="N18" s="171">
        <f t="shared" si="3"/>
        <v>550</v>
      </c>
      <c r="Q18" s="168">
        <f t="shared" si="6"/>
        <v>0</v>
      </c>
      <c r="R18" s="166"/>
      <c r="S18" s="168">
        <f t="shared" si="7"/>
        <v>0</v>
      </c>
      <c r="T18" s="171">
        <f t="shared" si="4"/>
        <v>-200</v>
      </c>
    </row>
    <row r="19" spans="2:20" s="155" customFormat="1" x14ac:dyDescent="0.25">
      <c r="B19" s="174">
        <f t="shared" si="8"/>
        <v>41286</v>
      </c>
      <c r="C19" s="168">
        <f>C17</f>
        <v>150</v>
      </c>
      <c r="D19" s="173"/>
      <c r="E19" s="168">
        <f t="shared" si="0"/>
        <v>900</v>
      </c>
      <c r="F19" s="168">
        <f>F11</f>
        <v>400</v>
      </c>
      <c r="G19" s="173"/>
      <c r="H19" s="168">
        <f t="shared" si="1"/>
        <v>800</v>
      </c>
      <c r="I19" s="168"/>
      <c r="J19" s="173"/>
      <c r="K19" s="168">
        <f t="shared" si="2"/>
        <v>0</v>
      </c>
      <c r="L19" s="168">
        <f t="shared" si="5"/>
        <v>550</v>
      </c>
      <c r="M19" s="166"/>
      <c r="N19" s="171">
        <f t="shared" si="3"/>
        <v>1100</v>
      </c>
      <c r="Q19" s="168">
        <f t="shared" si="6"/>
        <v>0</v>
      </c>
      <c r="R19" s="166"/>
      <c r="S19" s="168">
        <f t="shared" si="7"/>
        <v>550</v>
      </c>
      <c r="T19" s="171">
        <f t="shared" si="4"/>
        <v>350</v>
      </c>
    </row>
    <row r="20" spans="2:20" s="155" customFormat="1" x14ac:dyDescent="0.25">
      <c r="B20" s="174">
        <f t="shared" si="8"/>
        <v>41318</v>
      </c>
      <c r="C20" s="168"/>
      <c r="D20" s="173"/>
      <c r="E20" s="168">
        <f t="shared" si="0"/>
        <v>900</v>
      </c>
      <c r="F20" s="168"/>
      <c r="G20" s="173"/>
      <c r="H20" s="168">
        <f t="shared" si="1"/>
        <v>800</v>
      </c>
      <c r="I20" s="168"/>
      <c r="J20" s="173"/>
      <c r="K20" s="168">
        <f t="shared" si="2"/>
        <v>0</v>
      </c>
      <c r="L20" s="168">
        <f t="shared" si="5"/>
        <v>0</v>
      </c>
      <c r="M20" s="166"/>
      <c r="N20" s="171">
        <f t="shared" si="3"/>
        <v>1100</v>
      </c>
      <c r="Q20" s="168">
        <f t="shared" si="6"/>
        <v>0</v>
      </c>
      <c r="R20" s="166"/>
      <c r="S20" s="168">
        <f t="shared" si="7"/>
        <v>0</v>
      </c>
      <c r="T20" s="171">
        <f t="shared" si="4"/>
        <v>350</v>
      </c>
    </row>
    <row r="21" spans="2:20" s="155" customFormat="1" x14ac:dyDescent="0.25">
      <c r="B21" s="174">
        <f t="shared" si="8"/>
        <v>41350</v>
      </c>
      <c r="C21" s="168">
        <f>C19</f>
        <v>150</v>
      </c>
      <c r="D21" s="173">
        <v>900</v>
      </c>
      <c r="E21" s="168">
        <f t="shared" si="0"/>
        <v>150</v>
      </c>
      <c r="F21" s="168">
        <f>F11</f>
        <v>400</v>
      </c>
      <c r="G21" s="173"/>
      <c r="H21" s="168">
        <f t="shared" si="1"/>
        <v>1200</v>
      </c>
      <c r="I21" s="168"/>
      <c r="J21" s="173"/>
      <c r="K21" s="168">
        <f t="shared" si="2"/>
        <v>0</v>
      </c>
      <c r="L21" s="168">
        <f t="shared" si="5"/>
        <v>550</v>
      </c>
      <c r="M21" s="166"/>
      <c r="N21" s="171">
        <f t="shared" si="3"/>
        <v>750</v>
      </c>
      <c r="Q21" s="168">
        <f t="shared" si="6"/>
        <v>0</v>
      </c>
      <c r="R21" s="166"/>
      <c r="S21" s="168">
        <f t="shared" si="7"/>
        <v>550</v>
      </c>
      <c r="T21" s="171">
        <f t="shared" si="4"/>
        <v>0</v>
      </c>
    </row>
    <row r="22" spans="2:20" s="155" customFormat="1" x14ac:dyDescent="0.25">
      <c r="B22" s="174">
        <f t="shared" si="8"/>
        <v>41382</v>
      </c>
      <c r="C22" s="168"/>
      <c r="D22" s="173"/>
      <c r="E22" s="168">
        <f t="shared" si="0"/>
        <v>150</v>
      </c>
      <c r="F22" s="168"/>
      <c r="G22" s="173"/>
      <c r="H22" s="175">
        <f t="shared" si="1"/>
        <v>1200</v>
      </c>
      <c r="I22" s="168"/>
      <c r="J22" s="173"/>
      <c r="K22" s="168">
        <f t="shared" si="2"/>
        <v>0</v>
      </c>
      <c r="L22" s="168">
        <f t="shared" si="5"/>
        <v>0</v>
      </c>
      <c r="M22" s="166"/>
      <c r="N22" s="171">
        <f t="shared" si="3"/>
        <v>750</v>
      </c>
      <c r="Q22" s="168">
        <f t="shared" si="6"/>
        <v>0</v>
      </c>
      <c r="R22" s="166"/>
      <c r="S22" s="168">
        <f t="shared" si="7"/>
        <v>0</v>
      </c>
      <c r="T22" s="171">
        <f t="shared" si="4"/>
        <v>0</v>
      </c>
    </row>
    <row r="23" spans="2:20" s="155" customFormat="1" x14ac:dyDescent="0.25">
      <c r="B23" s="176" t="s">
        <v>19</v>
      </c>
      <c r="C23" s="177"/>
      <c r="D23" s="178"/>
      <c r="E23" s="177"/>
      <c r="F23" s="177"/>
      <c r="G23" s="179"/>
      <c r="H23" s="177"/>
      <c r="I23" s="177"/>
      <c r="J23" s="178"/>
      <c r="K23" s="177"/>
      <c r="L23" s="177"/>
      <c r="M23" s="177"/>
      <c r="N23" s="177"/>
      <c r="Q23" s="177"/>
      <c r="R23" s="177"/>
      <c r="S23" s="177"/>
    </row>
    <row r="24" spans="2:20" s="155" customFormat="1" x14ac:dyDescent="0.25">
      <c r="C24" s="165"/>
      <c r="D24" s="165"/>
      <c r="E24" s="165"/>
      <c r="F24" s="165"/>
      <c r="G24" s="165"/>
      <c r="H24" s="165"/>
      <c r="I24" s="165"/>
      <c r="J24" s="165"/>
      <c r="K24" s="165"/>
      <c r="L24" s="165"/>
      <c r="M24" s="165"/>
      <c r="N24" s="165"/>
      <c r="O24" s="165"/>
      <c r="P24" s="165"/>
      <c r="Q24" s="165"/>
    </row>
    <row r="25" spans="2:20" s="155" customFormat="1" ht="13.5" thickBot="1" x14ac:dyDescent="0.3">
      <c r="B25" s="215" t="s">
        <v>78</v>
      </c>
      <c r="C25" s="180">
        <f>SUM(C11:C22)</f>
        <v>900</v>
      </c>
      <c r="D25" s="231">
        <f>SUM(D11:D22)</f>
        <v>900</v>
      </c>
      <c r="E25" s="165"/>
      <c r="F25" s="180">
        <f>SUM(F11:F22)</f>
        <v>2400</v>
      </c>
      <c r="G25" s="231">
        <f>SUM(G11:G23)</f>
        <v>2400</v>
      </c>
      <c r="H25" s="165"/>
      <c r="I25" s="180">
        <f>SUM(I11:I22)</f>
        <v>0</v>
      </c>
      <c r="J25" s="231">
        <f>SUM(J11:J22)</f>
        <v>0</v>
      </c>
      <c r="K25" s="165"/>
      <c r="L25" s="180">
        <f>SUM(L11:L22)</f>
        <v>3300</v>
      </c>
      <c r="M25" s="165"/>
      <c r="N25" s="165"/>
      <c r="O25" s="165"/>
      <c r="P25" s="165"/>
      <c r="Q25" s="180">
        <f>SUM(Q11:Q22)</f>
        <v>0</v>
      </c>
      <c r="S25" s="180">
        <f>SUM(S11:S22)</f>
        <v>3300</v>
      </c>
    </row>
    <row r="26" spans="2:20" s="155" customFormat="1" ht="13.5" thickTop="1" x14ac:dyDescent="0.25">
      <c r="C26" s="165"/>
      <c r="D26" s="165"/>
      <c r="E26" s="165"/>
      <c r="F26" s="165"/>
      <c r="G26" s="165"/>
      <c r="H26" s="165"/>
      <c r="I26" s="165"/>
      <c r="J26" s="165"/>
      <c r="K26" s="165"/>
      <c r="L26" s="165"/>
      <c r="M26" s="165"/>
      <c r="N26" s="165"/>
      <c r="O26" s="165"/>
      <c r="P26" s="165"/>
      <c r="Q26" s="165"/>
    </row>
    <row r="27" spans="2:20" s="155" customFormat="1" x14ac:dyDescent="0.25">
      <c r="B27" s="208" t="s">
        <v>76</v>
      </c>
      <c r="C27" s="230" t="s">
        <v>21</v>
      </c>
      <c r="D27" s="228"/>
      <c r="E27" s="229">
        <f>MINA(E11:E22)</f>
        <v>150</v>
      </c>
      <c r="F27" s="230" t="s">
        <v>21</v>
      </c>
      <c r="G27" s="228"/>
      <c r="H27" s="229">
        <f>MINA(H11:H22)</f>
        <v>400</v>
      </c>
      <c r="I27" s="230" t="s">
        <v>21</v>
      </c>
      <c r="J27" s="228"/>
      <c r="K27" s="229">
        <f>MINA(K11:K22)</f>
        <v>0</v>
      </c>
      <c r="L27" s="230" t="s">
        <v>21</v>
      </c>
      <c r="M27" s="228"/>
      <c r="N27" s="229">
        <f>MINA(N11:N22)</f>
        <v>550</v>
      </c>
      <c r="R27" s="165"/>
      <c r="S27" s="165"/>
      <c r="T27" s="177"/>
    </row>
    <row r="28" spans="2:20" s="155" customFormat="1" x14ac:dyDescent="0.25">
      <c r="B28" s="218" t="s">
        <v>77</v>
      </c>
      <c r="C28" s="232" t="s">
        <v>22</v>
      </c>
      <c r="D28" s="233"/>
      <c r="E28" s="234">
        <f>C11</f>
        <v>150</v>
      </c>
      <c r="F28" s="232" t="s">
        <v>22</v>
      </c>
      <c r="G28" s="233"/>
      <c r="H28" s="234">
        <f>F11</f>
        <v>400</v>
      </c>
      <c r="I28" s="232" t="s">
        <v>22</v>
      </c>
      <c r="J28" s="233"/>
      <c r="K28" s="234"/>
      <c r="L28" s="232" t="s">
        <v>22</v>
      </c>
      <c r="M28" s="233"/>
      <c r="N28" s="235">
        <f>E28+H28</f>
        <v>550</v>
      </c>
      <c r="R28" s="182"/>
      <c r="S28" s="165"/>
    </row>
    <row r="29" spans="2:20" s="155" customFormat="1" x14ac:dyDescent="0.25">
      <c r="L29" s="158" t="s">
        <v>23</v>
      </c>
      <c r="N29" s="171">
        <f>N22</f>
        <v>750</v>
      </c>
      <c r="O29" s="183" t="s">
        <v>24</v>
      </c>
      <c r="T29" s="168">
        <f>T22</f>
        <v>0</v>
      </c>
    </row>
    <row r="30" spans="2:20" s="155" customFormat="1" x14ac:dyDescent="0.25"/>
    <row r="31" spans="2:20" s="155" customFormat="1" x14ac:dyDescent="0.25"/>
    <row r="32" spans="2:20" x14ac:dyDescent="0.25">
      <c r="G32" s="144">
        <f>1200+1200+900</f>
        <v>3300</v>
      </c>
    </row>
    <row r="33" spans="15:15" x14ac:dyDescent="0.25">
      <c r="O33" s="144">
        <f>630.78+80.78</f>
        <v>711.56</v>
      </c>
    </row>
  </sheetData>
  <mergeCells count="10">
    <mergeCell ref="A6:B6"/>
    <mergeCell ref="E6:F6"/>
    <mergeCell ref="G6:T6"/>
    <mergeCell ref="A7:B8"/>
    <mergeCell ref="A1:C4"/>
    <mergeCell ref="E1:F1"/>
    <mergeCell ref="G1:T1"/>
    <mergeCell ref="E2:F2"/>
    <mergeCell ref="G4:T4"/>
    <mergeCell ref="G5:T5"/>
  </mergeCells>
  <printOptions horizontalCentered="1"/>
  <pageMargins left="0.75" right="0.75" top="1" bottom="0.75" header="0.25" footer="0.25"/>
  <pageSetup orientation="portrait" r:id="rId1"/>
  <headerFooter alignWithMargins="0">
    <oddHeader xml:space="preserve">&amp;L&amp;8&amp;K00-048&amp;Z&amp;F&amp;R&amp;8 
Real Estate Lending
&amp;A
2017
  </oddHeader>
    <oddFooter>&amp;L&amp;8&amp;K00-040Copyright Wipfli LLP 2017.  All Rights Reserved.&amp;C&amp;10Page &amp;P of &amp;N&amp;R&amp;8&amp;K00-029Revised 3/21/17</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35"/>
  <sheetViews>
    <sheetView workbookViewId="0">
      <selection sqref="A1:P35"/>
    </sheetView>
  </sheetViews>
  <sheetFormatPr defaultRowHeight="18" x14ac:dyDescent="0.25"/>
  <cols>
    <col min="1" max="1" width="12.1796875" customWidth="1"/>
    <col min="2" max="2" width="9.1796875" customWidth="1"/>
    <col min="3" max="15" width="7.6328125" customWidth="1"/>
  </cols>
  <sheetData>
    <row r="1" spans="1:16" ht="25.5" x14ac:dyDescent="0.25">
      <c r="A1" s="36" t="s">
        <v>33</v>
      </c>
      <c r="B1" s="29"/>
      <c r="C1" s="29"/>
      <c r="D1" s="29"/>
      <c r="E1" s="29"/>
      <c r="F1" s="29"/>
      <c r="G1" s="29"/>
      <c r="H1" s="29"/>
      <c r="I1" s="29"/>
      <c r="J1" s="29"/>
      <c r="K1" s="29"/>
      <c r="L1" s="29"/>
      <c r="M1" s="29"/>
      <c r="N1" s="29"/>
      <c r="O1" s="27"/>
      <c r="P1" s="27"/>
    </row>
    <row r="2" spans="1:16" ht="25.5" x14ac:dyDescent="0.25">
      <c r="A2" s="27"/>
      <c r="B2" s="123"/>
      <c r="C2" s="30" t="s">
        <v>75</v>
      </c>
      <c r="D2" s="35" t="s">
        <v>10</v>
      </c>
      <c r="E2" s="35" t="s">
        <v>11</v>
      </c>
      <c r="F2" s="30" t="s">
        <v>75</v>
      </c>
      <c r="G2" s="35" t="s">
        <v>10</v>
      </c>
      <c r="H2" s="35" t="s">
        <v>11</v>
      </c>
      <c r="I2" s="30" t="s">
        <v>75</v>
      </c>
      <c r="J2" s="35" t="s">
        <v>10</v>
      </c>
      <c r="K2" s="35" t="s">
        <v>11</v>
      </c>
      <c r="L2" s="30" t="s">
        <v>75</v>
      </c>
      <c r="M2" s="30" t="s">
        <v>32</v>
      </c>
      <c r="N2" s="30" t="s">
        <v>31</v>
      </c>
      <c r="O2" s="27"/>
      <c r="P2" s="27"/>
    </row>
    <row r="3" spans="1:16" x14ac:dyDescent="0.25">
      <c r="A3" s="27"/>
      <c r="B3" s="29"/>
      <c r="C3" s="29"/>
      <c r="D3" s="29"/>
      <c r="E3" s="29"/>
      <c r="F3" s="29"/>
      <c r="G3" s="29"/>
      <c r="H3" s="29"/>
      <c r="I3" s="29"/>
      <c r="J3" s="29"/>
      <c r="K3" s="29"/>
      <c r="L3" s="29"/>
      <c r="M3" s="29"/>
      <c r="N3" s="29"/>
      <c r="O3" s="27"/>
      <c r="P3" s="27"/>
    </row>
    <row r="4" spans="1:16" x14ac:dyDescent="0.25">
      <c r="A4" s="29"/>
      <c r="B4" s="236" t="s">
        <v>15</v>
      </c>
      <c r="C4" s="236" t="s">
        <v>16</v>
      </c>
      <c r="D4" s="236"/>
      <c r="E4" s="237">
        <f>150-0.12</f>
        <v>149.88</v>
      </c>
      <c r="F4" s="238" t="s">
        <v>17</v>
      </c>
      <c r="G4" s="238"/>
      <c r="H4" s="237">
        <f>830.73+400</f>
        <v>1230.73</v>
      </c>
      <c r="I4" s="238" t="s">
        <v>18</v>
      </c>
      <c r="J4" s="238"/>
      <c r="K4" s="237">
        <v>15.55</v>
      </c>
      <c r="L4" s="238" t="s">
        <v>12</v>
      </c>
      <c r="M4" s="237">
        <f>550-1147.73</f>
        <v>-597.73</v>
      </c>
      <c r="N4" s="239">
        <f>H4+E4+M4+K4</f>
        <v>798.43000000000006</v>
      </c>
      <c r="O4" s="29"/>
      <c r="P4" s="29"/>
    </row>
    <row r="5" spans="1:16" x14ac:dyDescent="0.25">
      <c r="A5" s="27"/>
      <c r="B5" s="99">
        <v>40983</v>
      </c>
      <c r="C5" s="100">
        <f>ROUND(+D32/26,2)</f>
        <v>34.619999999999997</v>
      </c>
      <c r="D5" s="14"/>
      <c r="E5" s="101">
        <f t="shared" ref="E5:E30" si="0">E4+C5-D5</f>
        <v>184.5</v>
      </c>
      <c r="F5" s="100">
        <f>ROUND(+G32/26,2)</f>
        <v>92.31</v>
      </c>
      <c r="G5" s="14"/>
      <c r="H5" s="101">
        <f t="shared" ref="H5:H30" si="1">H4+F5-G5</f>
        <v>1323.04</v>
      </c>
      <c r="I5" s="100">
        <f>ROUND(+J32/26,2)</f>
        <v>18.64</v>
      </c>
      <c r="J5" s="14"/>
      <c r="K5" s="101">
        <f t="shared" ref="K5:K30" si="2">K4+I5-J5</f>
        <v>34.19</v>
      </c>
      <c r="L5" s="102">
        <f>C5+F5+I5</f>
        <v>145.57</v>
      </c>
      <c r="M5" s="102"/>
      <c r="N5" s="103">
        <f t="shared" ref="N5:N30" si="3">N4+C5-D5+F5-G5+I5-J5</f>
        <v>944.00000000000011</v>
      </c>
      <c r="O5" s="205">
        <f>L5-I5</f>
        <v>126.92999999999999</v>
      </c>
      <c r="P5" s="27"/>
    </row>
    <row r="6" spans="1:16" x14ac:dyDescent="0.25">
      <c r="A6" s="122">
        <v>41000</v>
      </c>
      <c r="B6" s="104">
        <f t="shared" ref="B6:B30" si="4">B5+14</f>
        <v>40997</v>
      </c>
      <c r="C6" s="105">
        <f t="shared" ref="C6:C30" si="5">C5</f>
        <v>34.619999999999997</v>
      </c>
      <c r="D6" s="14"/>
      <c r="E6" s="103">
        <f t="shared" si="0"/>
        <v>219.12</v>
      </c>
      <c r="F6" s="105">
        <f t="shared" ref="F6:F30" si="6">F5</f>
        <v>92.31</v>
      </c>
      <c r="G6" s="14"/>
      <c r="H6" s="103">
        <f t="shared" si="1"/>
        <v>1415.35</v>
      </c>
      <c r="I6" s="105">
        <f t="shared" ref="I6:I30" si="7">I5</f>
        <v>18.64</v>
      </c>
      <c r="J6" s="14">
        <v>40.39</v>
      </c>
      <c r="K6" s="103">
        <f t="shared" si="2"/>
        <v>12.439999999999998</v>
      </c>
      <c r="L6" s="102">
        <f t="shared" ref="L6:L30" si="8">C6+F6+I6</f>
        <v>145.57</v>
      </c>
      <c r="M6" s="57"/>
      <c r="N6" s="103">
        <f t="shared" si="3"/>
        <v>1049.18</v>
      </c>
      <c r="O6" s="205">
        <f t="shared" ref="O6:O30" si="9">L6-I6</f>
        <v>126.92999999999999</v>
      </c>
      <c r="P6" s="27"/>
    </row>
    <row r="7" spans="1:16" x14ac:dyDescent="0.25">
      <c r="A7" s="27"/>
      <c r="B7" s="104">
        <f t="shared" si="4"/>
        <v>41011</v>
      </c>
      <c r="C7" s="105">
        <f t="shared" si="5"/>
        <v>34.619999999999997</v>
      </c>
      <c r="D7" s="14"/>
      <c r="E7" s="103">
        <f t="shared" si="0"/>
        <v>253.74</v>
      </c>
      <c r="F7" s="105">
        <f t="shared" si="6"/>
        <v>92.31</v>
      </c>
      <c r="G7" s="14"/>
      <c r="H7" s="103">
        <f t="shared" si="1"/>
        <v>1507.6599999999999</v>
      </c>
      <c r="I7" s="105">
        <f t="shared" si="7"/>
        <v>18.64</v>
      </c>
      <c r="J7" s="14"/>
      <c r="K7" s="103">
        <f t="shared" si="2"/>
        <v>31.08</v>
      </c>
      <c r="L7" s="102">
        <f t="shared" si="8"/>
        <v>145.57</v>
      </c>
      <c r="M7" s="57"/>
      <c r="N7" s="103">
        <f t="shared" si="3"/>
        <v>1194.75</v>
      </c>
      <c r="O7" s="205">
        <f t="shared" si="9"/>
        <v>126.92999999999999</v>
      </c>
      <c r="P7" s="27"/>
    </row>
    <row r="8" spans="1:16" x14ac:dyDescent="0.25">
      <c r="A8" s="122">
        <v>41030</v>
      </c>
      <c r="B8" s="104">
        <f t="shared" si="4"/>
        <v>41025</v>
      </c>
      <c r="C8" s="105">
        <f t="shared" si="5"/>
        <v>34.619999999999997</v>
      </c>
      <c r="D8" s="14"/>
      <c r="E8" s="103">
        <f t="shared" si="0"/>
        <v>288.36</v>
      </c>
      <c r="F8" s="105">
        <f t="shared" si="6"/>
        <v>92.31</v>
      </c>
      <c r="G8" s="14"/>
      <c r="H8" s="103">
        <f t="shared" si="1"/>
        <v>1599.9699999999998</v>
      </c>
      <c r="I8" s="105">
        <f t="shared" si="7"/>
        <v>18.64</v>
      </c>
      <c r="J8" s="14">
        <v>40.39</v>
      </c>
      <c r="K8" s="103">
        <f t="shared" si="2"/>
        <v>9.3299999999999983</v>
      </c>
      <c r="L8" s="102">
        <f t="shared" si="8"/>
        <v>145.57</v>
      </c>
      <c r="M8" s="57"/>
      <c r="N8" s="103">
        <f t="shared" si="3"/>
        <v>1299.9299999999998</v>
      </c>
      <c r="O8" s="205">
        <f t="shared" si="9"/>
        <v>126.92999999999999</v>
      </c>
      <c r="P8" s="27"/>
    </row>
    <row r="9" spans="1:16" x14ac:dyDescent="0.25">
      <c r="A9" s="27"/>
      <c r="B9" s="104">
        <f t="shared" si="4"/>
        <v>41039</v>
      </c>
      <c r="C9" s="105">
        <f t="shared" si="5"/>
        <v>34.619999999999997</v>
      </c>
      <c r="D9" s="14"/>
      <c r="E9" s="103">
        <f t="shared" si="0"/>
        <v>322.98</v>
      </c>
      <c r="F9" s="105">
        <f t="shared" si="6"/>
        <v>92.31</v>
      </c>
      <c r="G9" s="14"/>
      <c r="H9" s="103">
        <f t="shared" si="1"/>
        <v>1692.2799999999997</v>
      </c>
      <c r="I9" s="105">
        <f t="shared" si="7"/>
        <v>18.64</v>
      </c>
      <c r="J9" s="14"/>
      <c r="K9" s="103">
        <f t="shared" si="2"/>
        <v>27.97</v>
      </c>
      <c r="L9" s="102">
        <f t="shared" si="8"/>
        <v>145.57</v>
      </c>
      <c r="M9" s="57"/>
      <c r="N9" s="103">
        <f t="shared" si="3"/>
        <v>1445.4999999999998</v>
      </c>
      <c r="O9" s="205">
        <f t="shared" si="9"/>
        <v>126.92999999999999</v>
      </c>
      <c r="P9" s="27"/>
    </row>
    <row r="10" spans="1:16" x14ac:dyDescent="0.25">
      <c r="A10" s="122">
        <v>41061</v>
      </c>
      <c r="B10" s="104">
        <f t="shared" si="4"/>
        <v>41053</v>
      </c>
      <c r="C10" s="105">
        <f t="shared" si="5"/>
        <v>34.619999999999997</v>
      </c>
      <c r="D10" s="14"/>
      <c r="E10" s="103">
        <f t="shared" si="0"/>
        <v>357.6</v>
      </c>
      <c r="F10" s="105">
        <f t="shared" si="6"/>
        <v>92.31</v>
      </c>
      <c r="G10" s="14"/>
      <c r="H10" s="103">
        <f t="shared" si="1"/>
        <v>1784.5899999999997</v>
      </c>
      <c r="I10" s="105">
        <f t="shared" si="7"/>
        <v>18.64</v>
      </c>
      <c r="J10" s="14">
        <v>40.39</v>
      </c>
      <c r="K10" s="103">
        <f t="shared" si="2"/>
        <v>6.2199999999999989</v>
      </c>
      <c r="L10" s="102">
        <f t="shared" si="8"/>
        <v>145.57</v>
      </c>
      <c r="M10" s="57"/>
      <c r="N10" s="103">
        <f t="shared" si="3"/>
        <v>1550.6799999999996</v>
      </c>
      <c r="O10" s="205">
        <f t="shared" si="9"/>
        <v>126.92999999999999</v>
      </c>
      <c r="P10" s="27"/>
    </row>
    <row r="11" spans="1:16" x14ac:dyDescent="0.25">
      <c r="A11" s="27"/>
      <c r="B11" s="104">
        <f t="shared" si="4"/>
        <v>41067</v>
      </c>
      <c r="C11" s="105">
        <f t="shared" si="5"/>
        <v>34.619999999999997</v>
      </c>
      <c r="D11" s="14"/>
      <c r="E11" s="103">
        <f t="shared" si="0"/>
        <v>392.22</v>
      </c>
      <c r="F11" s="105">
        <f t="shared" si="6"/>
        <v>92.31</v>
      </c>
      <c r="G11" s="14"/>
      <c r="H11" s="103">
        <f t="shared" si="1"/>
        <v>1876.8999999999996</v>
      </c>
      <c r="I11" s="105">
        <f t="shared" si="7"/>
        <v>18.64</v>
      </c>
      <c r="J11" s="14"/>
      <c r="K11" s="103">
        <f t="shared" si="2"/>
        <v>24.86</v>
      </c>
      <c r="L11" s="102">
        <f t="shared" si="8"/>
        <v>145.57</v>
      </c>
      <c r="M11" s="57"/>
      <c r="N11" s="103">
        <f t="shared" si="3"/>
        <v>1696.2499999999995</v>
      </c>
      <c r="O11" s="205">
        <f t="shared" si="9"/>
        <v>126.92999999999999</v>
      </c>
      <c r="P11" s="27"/>
    </row>
    <row r="12" spans="1:16" x14ac:dyDescent="0.25">
      <c r="A12" s="122">
        <v>41091</v>
      </c>
      <c r="B12" s="104">
        <f t="shared" si="4"/>
        <v>41081</v>
      </c>
      <c r="C12" s="105">
        <f t="shared" si="5"/>
        <v>34.619999999999997</v>
      </c>
      <c r="D12" s="14"/>
      <c r="E12" s="103">
        <f t="shared" si="0"/>
        <v>426.84000000000003</v>
      </c>
      <c r="F12" s="105">
        <f t="shared" si="6"/>
        <v>92.31</v>
      </c>
      <c r="G12" s="14"/>
      <c r="H12" s="103">
        <f t="shared" si="1"/>
        <v>1969.2099999999996</v>
      </c>
      <c r="I12" s="105">
        <f t="shared" si="7"/>
        <v>18.64</v>
      </c>
      <c r="J12" s="14">
        <v>40.39</v>
      </c>
      <c r="K12" s="103">
        <f t="shared" si="2"/>
        <v>3.1099999999999994</v>
      </c>
      <c r="L12" s="102">
        <f t="shared" si="8"/>
        <v>145.57</v>
      </c>
      <c r="M12" s="57"/>
      <c r="N12" s="103">
        <f t="shared" si="3"/>
        <v>1801.4299999999994</v>
      </c>
      <c r="O12" s="205">
        <f t="shared" si="9"/>
        <v>126.92999999999999</v>
      </c>
      <c r="P12" s="27"/>
    </row>
    <row r="13" spans="1:16" x14ac:dyDescent="0.25">
      <c r="A13" s="27"/>
      <c r="B13" s="104">
        <f t="shared" si="4"/>
        <v>41095</v>
      </c>
      <c r="C13" s="105">
        <f t="shared" si="5"/>
        <v>34.619999999999997</v>
      </c>
      <c r="D13" s="14"/>
      <c r="E13" s="103">
        <f t="shared" si="0"/>
        <v>461.46000000000004</v>
      </c>
      <c r="F13" s="105">
        <f t="shared" si="6"/>
        <v>92.31</v>
      </c>
      <c r="G13" s="14"/>
      <c r="H13" s="103">
        <f t="shared" si="1"/>
        <v>2061.5199999999995</v>
      </c>
      <c r="I13" s="105">
        <f t="shared" si="7"/>
        <v>18.64</v>
      </c>
      <c r="J13" s="14"/>
      <c r="K13" s="103">
        <f t="shared" si="2"/>
        <v>21.75</v>
      </c>
      <c r="L13" s="102">
        <f t="shared" si="8"/>
        <v>145.57</v>
      </c>
      <c r="M13" s="57"/>
      <c r="N13" s="103">
        <f t="shared" si="3"/>
        <v>1946.9999999999993</v>
      </c>
      <c r="O13" s="205">
        <f t="shared" si="9"/>
        <v>126.92999999999999</v>
      </c>
      <c r="P13" s="27"/>
    </row>
    <row r="14" spans="1:16" x14ac:dyDescent="0.25">
      <c r="A14" s="122">
        <v>41122</v>
      </c>
      <c r="B14" s="104">
        <f t="shared" si="4"/>
        <v>41109</v>
      </c>
      <c r="C14" s="105">
        <f t="shared" si="5"/>
        <v>34.619999999999997</v>
      </c>
      <c r="D14" s="14"/>
      <c r="E14" s="103">
        <f t="shared" si="0"/>
        <v>496.08000000000004</v>
      </c>
      <c r="F14" s="105">
        <f t="shared" si="6"/>
        <v>92.31</v>
      </c>
      <c r="G14" s="14">
        <v>1200</v>
      </c>
      <c r="H14" s="103">
        <f t="shared" si="1"/>
        <v>953.82999999999947</v>
      </c>
      <c r="I14" s="105">
        <f t="shared" si="7"/>
        <v>18.64</v>
      </c>
      <c r="J14" s="14">
        <v>40.39</v>
      </c>
      <c r="K14" s="103">
        <f t="shared" si="2"/>
        <v>0</v>
      </c>
      <c r="L14" s="102">
        <f t="shared" si="8"/>
        <v>145.57</v>
      </c>
      <c r="M14" s="57"/>
      <c r="N14" s="103">
        <f t="shared" si="3"/>
        <v>852.17999999999938</v>
      </c>
      <c r="O14" s="205">
        <f t="shared" si="9"/>
        <v>126.92999999999999</v>
      </c>
      <c r="P14" s="27"/>
    </row>
    <row r="15" spans="1:16" x14ac:dyDescent="0.25">
      <c r="A15" s="27"/>
      <c r="B15" s="104">
        <f t="shared" si="4"/>
        <v>41123</v>
      </c>
      <c r="C15" s="105">
        <f t="shared" si="5"/>
        <v>34.619999999999997</v>
      </c>
      <c r="D15" s="14"/>
      <c r="E15" s="103">
        <f t="shared" si="0"/>
        <v>530.70000000000005</v>
      </c>
      <c r="F15" s="105">
        <f t="shared" si="6"/>
        <v>92.31</v>
      </c>
      <c r="G15" s="14"/>
      <c r="H15" s="103">
        <f t="shared" si="1"/>
        <v>1046.1399999999994</v>
      </c>
      <c r="I15" s="105">
        <f t="shared" si="7"/>
        <v>18.64</v>
      </c>
      <c r="J15" s="14"/>
      <c r="K15" s="103">
        <f t="shared" si="2"/>
        <v>18.64</v>
      </c>
      <c r="L15" s="102">
        <f t="shared" si="8"/>
        <v>145.57</v>
      </c>
      <c r="M15" s="57"/>
      <c r="N15" s="103">
        <f t="shared" si="3"/>
        <v>997.74999999999943</v>
      </c>
      <c r="O15" s="205">
        <f t="shared" si="9"/>
        <v>126.92999999999999</v>
      </c>
      <c r="P15" s="27"/>
    </row>
    <row r="16" spans="1:16" x14ac:dyDescent="0.25">
      <c r="A16" s="27"/>
      <c r="B16" s="104">
        <f t="shared" si="4"/>
        <v>41137</v>
      </c>
      <c r="C16" s="105">
        <f t="shared" si="5"/>
        <v>34.619999999999997</v>
      </c>
      <c r="D16" s="14"/>
      <c r="E16" s="103">
        <f t="shared" si="0"/>
        <v>565.32000000000005</v>
      </c>
      <c r="F16" s="105">
        <f t="shared" si="6"/>
        <v>92.31</v>
      </c>
      <c r="G16" s="14"/>
      <c r="H16" s="103">
        <f t="shared" si="1"/>
        <v>1138.4499999999994</v>
      </c>
      <c r="I16" s="105">
        <f t="shared" si="7"/>
        <v>18.64</v>
      </c>
      <c r="J16" s="14"/>
      <c r="K16" s="103">
        <f t="shared" si="2"/>
        <v>37.28</v>
      </c>
      <c r="L16" s="102">
        <f t="shared" si="8"/>
        <v>145.57</v>
      </c>
      <c r="M16" s="57"/>
      <c r="N16" s="103">
        <f t="shared" si="3"/>
        <v>1143.3199999999995</v>
      </c>
      <c r="O16" s="205">
        <f t="shared" si="9"/>
        <v>126.92999999999999</v>
      </c>
      <c r="P16" s="27"/>
    </row>
    <row r="17" spans="1:16" x14ac:dyDescent="0.25">
      <c r="A17" s="122">
        <v>41153</v>
      </c>
      <c r="B17" s="104">
        <f t="shared" si="4"/>
        <v>41151</v>
      </c>
      <c r="C17" s="105">
        <f t="shared" si="5"/>
        <v>34.619999999999997</v>
      </c>
      <c r="D17" s="14"/>
      <c r="E17" s="103">
        <f t="shared" si="0"/>
        <v>599.94000000000005</v>
      </c>
      <c r="F17" s="105">
        <f t="shared" si="6"/>
        <v>92.31</v>
      </c>
      <c r="G17" s="14"/>
      <c r="H17" s="103">
        <f t="shared" si="1"/>
        <v>1230.7599999999993</v>
      </c>
      <c r="I17" s="105">
        <f t="shared" si="7"/>
        <v>18.64</v>
      </c>
      <c r="J17" s="14">
        <v>40.39</v>
      </c>
      <c r="K17" s="103">
        <f t="shared" si="2"/>
        <v>15.530000000000001</v>
      </c>
      <c r="L17" s="102">
        <f t="shared" si="8"/>
        <v>145.57</v>
      </c>
      <c r="M17" s="57"/>
      <c r="N17" s="103">
        <f t="shared" si="3"/>
        <v>1248.4999999999993</v>
      </c>
      <c r="O17" s="205">
        <f t="shared" si="9"/>
        <v>126.92999999999999</v>
      </c>
      <c r="P17" s="27"/>
    </row>
    <row r="18" spans="1:16" x14ac:dyDescent="0.25">
      <c r="A18" s="27"/>
      <c r="B18" s="104">
        <f t="shared" si="4"/>
        <v>41165</v>
      </c>
      <c r="C18" s="105">
        <f t="shared" si="5"/>
        <v>34.619999999999997</v>
      </c>
      <c r="D18" s="14"/>
      <c r="E18" s="103">
        <f t="shared" si="0"/>
        <v>634.56000000000006</v>
      </c>
      <c r="F18" s="105">
        <f t="shared" si="6"/>
        <v>92.31</v>
      </c>
      <c r="G18" s="14"/>
      <c r="H18" s="103">
        <f t="shared" si="1"/>
        <v>1323.0699999999993</v>
      </c>
      <c r="I18" s="105">
        <f t="shared" si="7"/>
        <v>18.64</v>
      </c>
      <c r="J18" s="14"/>
      <c r="K18" s="103">
        <f t="shared" si="2"/>
        <v>34.17</v>
      </c>
      <c r="L18" s="102">
        <f t="shared" si="8"/>
        <v>145.57</v>
      </c>
      <c r="M18" s="57"/>
      <c r="N18" s="103">
        <f t="shared" si="3"/>
        <v>1394.0699999999993</v>
      </c>
      <c r="O18" s="205">
        <f t="shared" si="9"/>
        <v>126.92999999999999</v>
      </c>
      <c r="P18" s="27"/>
    </row>
    <row r="19" spans="1:16" x14ac:dyDescent="0.25">
      <c r="A19" s="122">
        <v>41183</v>
      </c>
      <c r="B19" s="104">
        <f t="shared" si="4"/>
        <v>41179</v>
      </c>
      <c r="C19" s="105">
        <f t="shared" si="5"/>
        <v>34.619999999999997</v>
      </c>
      <c r="D19" s="14"/>
      <c r="E19" s="103">
        <f t="shared" si="0"/>
        <v>669.18000000000006</v>
      </c>
      <c r="F19" s="105">
        <f t="shared" si="6"/>
        <v>92.31</v>
      </c>
      <c r="G19" s="14"/>
      <c r="H19" s="103">
        <f t="shared" si="1"/>
        <v>1415.3799999999992</v>
      </c>
      <c r="I19" s="105">
        <f t="shared" si="7"/>
        <v>18.64</v>
      </c>
      <c r="J19" s="14">
        <v>40.39</v>
      </c>
      <c r="K19" s="103">
        <f t="shared" si="2"/>
        <v>12.420000000000002</v>
      </c>
      <c r="L19" s="102">
        <f t="shared" si="8"/>
        <v>145.57</v>
      </c>
      <c r="M19" s="57"/>
      <c r="N19" s="103">
        <f t="shared" si="3"/>
        <v>1499.2499999999991</v>
      </c>
      <c r="O19" s="205">
        <f t="shared" si="9"/>
        <v>126.92999999999999</v>
      </c>
      <c r="P19" s="27"/>
    </row>
    <row r="20" spans="1:16" x14ac:dyDescent="0.25">
      <c r="A20" s="27"/>
      <c r="B20" s="104">
        <f t="shared" si="4"/>
        <v>41193</v>
      </c>
      <c r="C20" s="105">
        <f t="shared" si="5"/>
        <v>34.619999999999997</v>
      </c>
      <c r="D20" s="14"/>
      <c r="E20" s="103">
        <f t="shared" si="0"/>
        <v>703.80000000000007</v>
      </c>
      <c r="F20" s="105">
        <f t="shared" si="6"/>
        <v>92.31</v>
      </c>
      <c r="G20" s="14"/>
      <c r="H20" s="103">
        <f t="shared" si="1"/>
        <v>1507.6899999999991</v>
      </c>
      <c r="I20" s="105">
        <f t="shared" si="7"/>
        <v>18.64</v>
      </c>
      <c r="J20" s="14"/>
      <c r="K20" s="103">
        <f t="shared" si="2"/>
        <v>31.060000000000002</v>
      </c>
      <c r="L20" s="102">
        <f t="shared" si="8"/>
        <v>145.57</v>
      </c>
      <c r="M20" s="57"/>
      <c r="N20" s="103">
        <f t="shared" si="3"/>
        <v>1644.819999999999</v>
      </c>
      <c r="O20" s="205">
        <f t="shared" si="9"/>
        <v>126.92999999999999</v>
      </c>
      <c r="P20" s="27"/>
    </row>
    <row r="21" spans="1:16" x14ac:dyDescent="0.25">
      <c r="A21" s="122">
        <v>41214</v>
      </c>
      <c r="B21" s="104">
        <f t="shared" si="4"/>
        <v>41207</v>
      </c>
      <c r="C21" s="105">
        <f t="shared" si="5"/>
        <v>34.619999999999997</v>
      </c>
      <c r="D21" s="14"/>
      <c r="E21" s="103">
        <f t="shared" si="0"/>
        <v>738.42000000000007</v>
      </c>
      <c r="F21" s="105">
        <f t="shared" si="6"/>
        <v>92.31</v>
      </c>
      <c r="G21" s="14">
        <v>1200</v>
      </c>
      <c r="H21" s="103">
        <f t="shared" si="1"/>
        <v>399.99999999999909</v>
      </c>
      <c r="I21" s="105">
        <f t="shared" si="7"/>
        <v>18.64</v>
      </c>
      <c r="J21" s="14">
        <v>40.39</v>
      </c>
      <c r="K21" s="103">
        <f t="shared" si="2"/>
        <v>9.3100000000000023</v>
      </c>
      <c r="L21" s="102">
        <f t="shared" si="8"/>
        <v>145.57</v>
      </c>
      <c r="M21" s="57"/>
      <c r="N21" s="103">
        <f t="shared" si="3"/>
        <v>549.99999999999886</v>
      </c>
      <c r="O21" s="205">
        <f t="shared" si="9"/>
        <v>126.92999999999999</v>
      </c>
      <c r="P21" s="27"/>
    </row>
    <row r="22" spans="1:16" x14ac:dyDescent="0.25">
      <c r="A22" s="27"/>
      <c r="B22" s="104">
        <f t="shared" si="4"/>
        <v>41221</v>
      </c>
      <c r="C22" s="105">
        <f t="shared" si="5"/>
        <v>34.619999999999997</v>
      </c>
      <c r="D22" s="14"/>
      <c r="E22" s="103">
        <f t="shared" si="0"/>
        <v>773.04000000000008</v>
      </c>
      <c r="F22" s="105">
        <f t="shared" si="6"/>
        <v>92.31</v>
      </c>
      <c r="G22" s="14"/>
      <c r="H22" s="103">
        <f t="shared" si="1"/>
        <v>492.30999999999909</v>
      </c>
      <c r="I22" s="105">
        <f t="shared" si="7"/>
        <v>18.64</v>
      </c>
      <c r="J22" s="14"/>
      <c r="K22" s="103">
        <f t="shared" si="2"/>
        <v>27.950000000000003</v>
      </c>
      <c r="L22" s="102">
        <f t="shared" si="8"/>
        <v>145.57</v>
      </c>
      <c r="M22" s="57"/>
      <c r="N22" s="103">
        <f t="shared" si="3"/>
        <v>695.56999999999891</v>
      </c>
      <c r="O22" s="205">
        <f t="shared" si="9"/>
        <v>126.92999999999999</v>
      </c>
      <c r="P22" s="27"/>
    </row>
    <row r="23" spans="1:16" x14ac:dyDescent="0.25">
      <c r="A23" s="122">
        <v>41244</v>
      </c>
      <c r="B23" s="104">
        <f t="shared" si="4"/>
        <v>41235</v>
      </c>
      <c r="C23" s="105">
        <f t="shared" si="5"/>
        <v>34.619999999999997</v>
      </c>
      <c r="D23" s="14"/>
      <c r="E23" s="103">
        <f t="shared" si="0"/>
        <v>807.66000000000008</v>
      </c>
      <c r="F23" s="105">
        <f t="shared" si="6"/>
        <v>92.31</v>
      </c>
      <c r="G23" s="14"/>
      <c r="H23" s="103">
        <f t="shared" si="1"/>
        <v>584.6199999999991</v>
      </c>
      <c r="I23" s="105">
        <f t="shared" si="7"/>
        <v>18.64</v>
      </c>
      <c r="J23" s="14">
        <v>40.39</v>
      </c>
      <c r="K23" s="103">
        <f t="shared" si="2"/>
        <v>6.2000000000000028</v>
      </c>
      <c r="L23" s="102">
        <f t="shared" si="8"/>
        <v>145.57</v>
      </c>
      <c r="M23" s="57"/>
      <c r="N23" s="103">
        <f t="shared" si="3"/>
        <v>800.74999999999886</v>
      </c>
      <c r="O23" s="205">
        <f t="shared" si="9"/>
        <v>126.92999999999999</v>
      </c>
      <c r="P23" s="27"/>
    </row>
    <row r="24" spans="1:16" x14ac:dyDescent="0.25">
      <c r="A24" s="27"/>
      <c r="B24" s="104">
        <f t="shared" si="4"/>
        <v>41249</v>
      </c>
      <c r="C24" s="105">
        <f t="shared" si="5"/>
        <v>34.619999999999997</v>
      </c>
      <c r="D24" s="14"/>
      <c r="E24" s="103">
        <f t="shared" si="0"/>
        <v>842.28000000000009</v>
      </c>
      <c r="F24" s="105">
        <f t="shared" si="6"/>
        <v>92.31</v>
      </c>
      <c r="G24" s="14"/>
      <c r="H24" s="103">
        <f t="shared" si="1"/>
        <v>676.92999999999915</v>
      </c>
      <c r="I24" s="105">
        <f t="shared" si="7"/>
        <v>18.64</v>
      </c>
      <c r="J24" s="14"/>
      <c r="K24" s="103">
        <f t="shared" si="2"/>
        <v>24.840000000000003</v>
      </c>
      <c r="L24" s="102">
        <f t="shared" si="8"/>
        <v>145.57</v>
      </c>
      <c r="M24" s="57"/>
      <c r="N24" s="103">
        <f t="shared" si="3"/>
        <v>946.31999999999891</v>
      </c>
      <c r="O24" s="205">
        <f t="shared" si="9"/>
        <v>126.92999999999999</v>
      </c>
      <c r="P24" s="27"/>
    </row>
    <row r="25" spans="1:16" x14ac:dyDescent="0.25">
      <c r="A25" s="122">
        <v>41275</v>
      </c>
      <c r="B25" s="104">
        <f t="shared" si="4"/>
        <v>41263</v>
      </c>
      <c r="C25" s="105">
        <f t="shared" si="5"/>
        <v>34.619999999999997</v>
      </c>
      <c r="D25" s="14"/>
      <c r="E25" s="103">
        <f t="shared" si="0"/>
        <v>876.90000000000009</v>
      </c>
      <c r="F25" s="105">
        <f t="shared" si="6"/>
        <v>92.31</v>
      </c>
      <c r="G25" s="14"/>
      <c r="H25" s="103">
        <f t="shared" si="1"/>
        <v>769.2399999999991</v>
      </c>
      <c r="I25" s="105">
        <f t="shared" si="7"/>
        <v>18.64</v>
      </c>
      <c r="J25" s="14">
        <v>40.39</v>
      </c>
      <c r="K25" s="103">
        <f t="shared" si="2"/>
        <v>3.0900000000000034</v>
      </c>
      <c r="L25" s="102">
        <f t="shared" si="8"/>
        <v>145.57</v>
      </c>
      <c r="M25" s="57"/>
      <c r="N25" s="103">
        <f t="shared" si="3"/>
        <v>1051.4999999999989</v>
      </c>
      <c r="O25" s="205">
        <f t="shared" si="9"/>
        <v>126.92999999999999</v>
      </c>
      <c r="P25" s="27"/>
    </row>
    <row r="26" spans="1:16" x14ac:dyDescent="0.25">
      <c r="A26" s="27"/>
      <c r="B26" s="104">
        <f t="shared" si="4"/>
        <v>41277</v>
      </c>
      <c r="C26" s="105">
        <f t="shared" si="5"/>
        <v>34.619999999999997</v>
      </c>
      <c r="D26" s="95"/>
      <c r="E26" s="103">
        <f t="shared" si="0"/>
        <v>911.5200000000001</v>
      </c>
      <c r="F26" s="105">
        <f t="shared" si="6"/>
        <v>92.31</v>
      </c>
      <c r="G26" s="14"/>
      <c r="H26" s="103">
        <f t="shared" si="1"/>
        <v>861.54999999999905</v>
      </c>
      <c r="I26" s="105">
        <f t="shared" si="7"/>
        <v>18.64</v>
      </c>
      <c r="J26" s="14"/>
      <c r="K26" s="103">
        <f t="shared" si="2"/>
        <v>21.730000000000004</v>
      </c>
      <c r="L26" s="102">
        <f t="shared" si="8"/>
        <v>145.57</v>
      </c>
      <c r="M26" s="57"/>
      <c r="N26" s="103">
        <f t="shared" si="3"/>
        <v>1197.0699999999988</v>
      </c>
      <c r="O26" s="205">
        <f t="shared" si="9"/>
        <v>126.92999999999999</v>
      </c>
      <c r="P26" s="27"/>
    </row>
    <row r="27" spans="1:16" x14ac:dyDescent="0.25">
      <c r="A27" s="27"/>
      <c r="B27" s="104">
        <f t="shared" si="4"/>
        <v>41291</v>
      </c>
      <c r="C27" s="105">
        <f t="shared" si="5"/>
        <v>34.619999999999997</v>
      </c>
      <c r="D27" s="14"/>
      <c r="E27" s="103">
        <f t="shared" si="0"/>
        <v>946.1400000000001</v>
      </c>
      <c r="F27" s="105">
        <f t="shared" si="6"/>
        <v>92.31</v>
      </c>
      <c r="G27" s="14"/>
      <c r="H27" s="103">
        <f t="shared" si="1"/>
        <v>953.85999999999899</v>
      </c>
      <c r="I27" s="105">
        <f t="shared" si="7"/>
        <v>18.64</v>
      </c>
      <c r="J27" s="14"/>
      <c r="K27" s="103">
        <f t="shared" si="2"/>
        <v>40.370000000000005</v>
      </c>
      <c r="L27" s="102">
        <f t="shared" si="8"/>
        <v>145.57</v>
      </c>
      <c r="M27" s="57"/>
      <c r="N27" s="103">
        <f t="shared" si="3"/>
        <v>1342.6399999999987</v>
      </c>
      <c r="O27" s="205">
        <f t="shared" si="9"/>
        <v>126.92999999999999</v>
      </c>
      <c r="P27" s="27"/>
    </row>
    <row r="28" spans="1:16" x14ac:dyDescent="0.25">
      <c r="A28" s="122">
        <v>41306</v>
      </c>
      <c r="B28" s="104">
        <f t="shared" si="4"/>
        <v>41305</v>
      </c>
      <c r="C28" s="105">
        <f t="shared" si="5"/>
        <v>34.619999999999997</v>
      </c>
      <c r="D28" s="14"/>
      <c r="E28" s="103">
        <f t="shared" si="0"/>
        <v>980.7600000000001</v>
      </c>
      <c r="F28" s="105">
        <f t="shared" si="6"/>
        <v>92.31</v>
      </c>
      <c r="G28" s="14"/>
      <c r="H28" s="103">
        <f t="shared" si="1"/>
        <v>1046.1699999999989</v>
      </c>
      <c r="I28" s="105">
        <f t="shared" si="7"/>
        <v>18.64</v>
      </c>
      <c r="J28" s="14">
        <v>40.39</v>
      </c>
      <c r="K28" s="103">
        <f t="shared" si="2"/>
        <v>18.620000000000005</v>
      </c>
      <c r="L28" s="102">
        <f t="shared" si="8"/>
        <v>145.57</v>
      </c>
      <c r="M28" s="57"/>
      <c r="N28" s="103">
        <f t="shared" si="3"/>
        <v>1447.8199999999986</v>
      </c>
      <c r="O28" s="205">
        <f t="shared" si="9"/>
        <v>126.92999999999999</v>
      </c>
      <c r="P28" s="27"/>
    </row>
    <row r="29" spans="1:16" x14ac:dyDescent="0.25">
      <c r="A29" s="27"/>
      <c r="B29" s="104">
        <f t="shared" si="4"/>
        <v>41319</v>
      </c>
      <c r="C29" s="105">
        <f t="shared" si="5"/>
        <v>34.619999999999997</v>
      </c>
      <c r="D29" s="14"/>
      <c r="E29" s="103">
        <f t="shared" si="0"/>
        <v>1015.3800000000001</v>
      </c>
      <c r="F29" s="105">
        <f t="shared" si="6"/>
        <v>92.31</v>
      </c>
      <c r="G29" s="14"/>
      <c r="H29" s="103">
        <f t="shared" si="1"/>
        <v>1138.4799999999989</v>
      </c>
      <c r="I29" s="105">
        <f t="shared" si="7"/>
        <v>18.64</v>
      </c>
      <c r="J29" s="14"/>
      <c r="K29" s="103">
        <f t="shared" si="2"/>
        <v>37.260000000000005</v>
      </c>
      <c r="L29" s="102">
        <f t="shared" si="8"/>
        <v>145.57</v>
      </c>
      <c r="M29" s="57"/>
      <c r="N29" s="103">
        <f t="shared" si="3"/>
        <v>1593.3899999999985</v>
      </c>
      <c r="O29" s="205">
        <f t="shared" si="9"/>
        <v>126.92999999999999</v>
      </c>
      <c r="P29" s="27"/>
    </row>
    <row r="30" spans="1:16" x14ac:dyDescent="0.25">
      <c r="A30" s="122">
        <v>41334</v>
      </c>
      <c r="B30" s="104">
        <f t="shared" si="4"/>
        <v>41333</v>
      </c>
      <c r="C30" s="105">
        <f t="shared" si="5"/>
        <v>34.619999999999997</v>
      </c>
      <c r="D30" s="14">
        <v>900</v>
      </c>
      <c r="E30" s="107">
        <f t="shared" si="0"/>
        <v>150</v>
      </c>
      <c r="F30" s="106">
        <f t="shared" si="6"/>
        <v>92.31</v>
      </c>
      <c r="G30" s="14"/>
      <c r="H30" s="107">
        <f t="shared" si="1"/>
        <v>1230.7899999999988</v>
      </c>
      <c r="I30" s="106">
        <f t="shared" si="7"/>
        <v>18.64</v>
      </c>
      <c r="J30" s="14">
        <v>40.39</v>
      </c>
      <c r="K30" s="107">
        <f t="shared" si="2"/>
        <v>15.510000000000005</v>
      </c>
      <c r="L30" s="102">
        <f t="shared" si="8"/>
        <v>145.57</v>
      </c>
      <c r="M30" s="108"/>
      <c r="N30" s="107">
        <f t="shared" si="3"/>
        <v>798.56999999999834</v>
      </c>
      <c r="O30" s="205">
        <f t="shared" si="9"/>
        <v>126.92999999999999</v>
      </c>
      <c r="P30" s="27"/>
    </row>
    <row r="31" spans="1:16" x14ac:dyDescent="0.25">
      <c r="A31" s="27"/>
      <c r="B31" s="29"/>
      <c r="C31" s="57"/>
      <c r="D31" s="57"/>
      <c r="E31" s="57"/>
      <c r="F31" s="57"/>
      <c r="G31" s="57"/>
      <c r="H31" s="57"/>
      <c r="I31" s="57"/>
      <c r="J31" s="57"/>
      <c r="K31" s="57"/>
      <c r="L31" s="57"/>
      <c r="M31" s="57"/>
      <c r="N31" s="57"/>
      <c r="O31" s="27"/>
      <c r="P31" s="27"/>
    </row>
    <row r="32" spans="1:16" ht="18.75" thickBot="1" x14ac:dyDescent="0.3">
      <c r="A32" s="27"/>
      <c r="B32" s="215" t="s">
        <v>78</v>
      </c>
      <c r="C32" s="61">
        <f>SUM(C5:C30)</f>
        <v>900.12</v>
      </c>
      <c r="D32" s="242">
        <f>SUM(D5:D30)</f>
        <v>900</v>
      </c>
      <c r="E32" s="57"/>
      <c r="F32" s="61">
        <f>SUM(F5:F30)</f>
        <v>2400.059999999999</v>
      </c>
      <c r="G32" s="242">
        <f>SUM(G5:G30)</f>
        <v>2400</v>
      </c>
      <c r="H32" s="57"/>
      <c r="I32" s="61">
        <f>SUM(I5:I30)</f>
        <v>484.63999999999976</v>
      </c>
      <c r="J32" s="242">
        <f>SUM(J5:J30)</f>
        <v>484.67999999999989</v>
      </c>
      <c r="K32" s="57"/>
      <c r="L32" s="57"/>
      <c r="M32" s="57"/>
      <c r="N32" s="57"/>
      <c r="O32" s="27"/>
      <c r="P32" s="27"/>
    </row>
    <row r="33" spans="1:16" ht="18.75" thickTop="1" x14ac:dyDescent="0.25">
      <c r="A33" s="27"/>
      <c r="B33" s="155"/>
      <c r="C33" s="57"/>
      <c r="D33" s="57"/>
      <c r="E33" s="57"/>
      <c r="F33" s="57"/>
      <c r="G33" s="57"/>
      <c r="H33" s="57"/>
      <c r="I33" s="57"/>
      <c r="J33" s="57"/>
      <c r="K33" s="57"/>
      <c r="L33" s="57"/>
      <c r="M33" s="57"/>
      <c r="N33" s="57"/>
      <c r="O33" s="27"/>
      <c r="P33" s="27"/>
    </row>
    <row r="34" spans="1:16" x14ac:dyDescent="0.25">
      <c r="A34" s="27"/>
      <c r="B34" s="208" t="s">
        <v>76</v>
      </c>
      <c r="C34" s="238" t="s">
        <v>21</v>
      </c>
      <c r="D34" s="238"/>
      <c r="E34" s="239">
        <f>MINA(E5:E30)</f>
        <v>150</v>
      </c>
      <c r="F34" s="238" t="s">
        <v>21</v>
      </c>
      <c r="G34" s="238"/>
      <c r="H34" s="239">
        <f>MINA(H5:H30)</f>
        <v>399.99999999999909</v>
      </c>
      <c r="I34" s="238" t="s">
        <v>21</v>
      </c>
      <c r="J34" s="238"/>
      <c r="K34" s="239">
        <f>MINA(K5:K30)</f>
        <v>0</v>
      </c>
      <c r="L34" s="238" t="s">
        <v>21</v>
      </c>
      <c r="M34" s="238"/>
      <c r="N34" s="239">
        <f>MINA(N5:N30)</f>
        <v>549.99999999999886</v>
      </c>
      <c r="O34" s="27"/>
      <c r="P34" s="27"/>
    </row>
    <row r="35" spans="1:16" x14ac:dyDescent="0.25">
      <c r="A35" s="27"/>
      <c r="B35" s="218" t="s">
        <v>77</v>
      </c>
      <c r="C35" s="240" t="s">
        <v>22</v>
      </c>
      <c r="D35" s="240"/>
      <c r="E35" s="241">
        <f>D32/6</f>
        <v>150</v>
      </c>
      <c r="F35" s="240" t="s">
        <v>22</v>
      </c>
      <c r="G35" s="240"/>
      <c r="H35" s="241">
        <f>G32/6</f>
        <v>400</v>
      </c>
      <c r="I35" s="240" t="s">
        <v>22</v>
      </c>
      <c r="J35" s="240"/>
      <c r="K35" s="241">
        <v>0</v>
      </c>
      <c r="L35" s="240" t="s">
        <v>22</v>
      </c>
      <c r="M35" s="240"/>
      <c r="N35" s="241">
        <f>E35+H35+K35</f>
        <v>550</v>
      </c>
      <c r="O35" s="27"/>
      <c r="P35"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16</vt:i4>
      </vt:variant>
    </vt:vector>
  </HeadingPairs>
  <TitlesOfParts>
    <vt:vector size="44" baseType="lpstr">
      <vt:lpstr>1R</vt:lpstr>
      <vt:lpstr>6R 11R 16R 36R 37R 38R 38.1R</vt:lpstr>
      <vt:lpstr>39R 42R</vt:lpstr>
      <vt:lpstr>40R 43R</vt:lpstr>
      <vt:lpstr>2R 7R 12R 17R 110 113 116</vt:lpstr>
      <vt:lpstr>70 73 76</vt:lpstr>
      <vt:lpstr>90</vt:lpstr>
      <vt:lpstr>93 96</vt:lpstr>
      <vt:lpstr>3R 8R 13R 111 114</vt:lpstr>
      <vt:lpstr>71 74</vt:lpstr>
      <vt:lpstr>91 94</vt:lpstr>
      <vt:lpstr>4R 9R 14R 19R 112 115 117</vt:lpstr>
      <vt:lpstr>72 75 77</vt:lpstr>
      <vt:lpstr>92</vt:lpstr>
      <vt:lpstr>95 97</vt:lpstr>
      <vt:lpstr>semi monthly with Other 1</vt:lpstr>
      <vt:lpstr>Escrow bi-mthly-</vt:lpstr>
      <vt:lpstr>semi-mo</vt:lpstr>
      <vt:lpstr>ESCROW-semi-mo</vt:lpstr>
      <vt:lpstr>2 Mo Cushion, with PMI</vt:lpstr>
      <vt:lpstr>1 Mo Cushion, no PMI</vt:lpstr>
      <vt:lpstr>1 Mo Cushion, with PMI</vt:lpstr>
      <vt:lpstr>No Cushion</vt:lpstr>
      <vt:lpstr>1 Mo Cushion, bi-wkly pymts</vt:lpstr>
      <vt:lpstr>No PMI Cushion, bi-wkly pymts</vt:lpstr>
      <vt:lpstr>No PMI Cush, bi-wkly PMI only</vt:lpstr>
      <vt:lpstr>Model Escrow Closing Notice</vt:lpstr>
      <vt:lpstr>Prompts</vt:lpstr>
      <vt:lpstr>'1 Mo Cushion, no PMI'!Print_Area</vt:lpstr>
      <vt:lpstr>'1 Mo Cushion, with PMI'!Print_Area</vt:lpstr>
      <vt:lpstr>'1R'!Print_Area</vt:lpstr>
      <vt:lpstr>'2 Mo Cushion, with PMI'!Print_Area</vt:lpstr>
      <vt:lpstr>'2R 7R 12R 17R 110 113 116'!Print_Area</vt:lpstr>
      <vt:lpstr>'39R 42R'!Print_Area</vt:lpstr>
      <vt:lpstr>'40R 43R'!Print_Area</vt:lpstr>
      <vt:lpstr>'6R 11R 16R 36R 37R 38R 38.1R'!Print_Area</vt:lpstr>
      <vt:lpstr>'70 73 76'!Print_Area</vt:lpstr>
      <vt:lpstr>'90'!Print_Area</vt:lpstr>
      <vt:lpstr>'93 96'!Print_Area</vt:lpstr>
      <vt:lpstr>'Escrow bi-mthly-'!Print_Area</vt:lpstr>
      <vt:lpstr>'No Cushion'!Print_Area</vt:lpstr>
      <vt:lpstr>Tickmarks</vt:lpstr>
      <vt:lpstr>Type</vt:lpstr>
      <vt:lpstr>YesNo</vt:lpstr>
    </vt:vector>
  </TitlesOfParts>
  <Company>Lindgren, Callihan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Tedrick</dc:creator>
  <cp:lastModifiedBy>Tedrick, Tim</cp:lastModifiedBy>
  <cp:lastPrinted>2016-06-06T11:36:36Z</cp:lastPrinted>
  <dcterms:created xsi:type="dcterms:W3CDTF">1998-09-03T00:06:53Z</dcterms:created>
  <dcterms:modified xsi:type="dcterms:W3CDTF">2017-06-05T18:17:48Z</dcterms:modified>
</cp:coreProperties>
</file>