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33520" windowHeight="20460" activeTab="2"/>
  </bookViews>
  <sheets>
    <sheet name="Tabelle1" sheetId="1" r:id="rId1"/>
    <sheet name="Tabelle2" sheetId="2" r:id="rId2"/>
    <sheet name="Tabelle3" sheetId="3" r:id="rId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3" i="1"/>
  <c r="K33"/>
  <c r="I33"/>
  <c r="K32"/>
  <c r="I32"/>
  <c r="J29"/>
  <c r="I29"/>
  <c r="J28"/>
  <c r="I28"/>
  <c r="J27"/>
  <c r="I27"/>
  <c r="J26"/>
  <c r="I26"/>
  <c r="H26"/>
  <c r="G26"/>
  <c r="F26"/>
  <c r="E26"/>
  <c r="D26"/>
  <c r="L25"/>
  <c r="K25"/>
  <c r="J25"/>
  <c r="I25"/>
  <c r="H25"/>
  <c r="G25"/>
  <c r="F25"/>
  <c r="L24"/>
  <c r="K24"/>
  <c r="J24"/>
  <c r="I24"/>
  <c r="H24"/>
  <c r="G24"/>
  <c r="F24"/>
  <c r="M23"/>
  <c r="L23"/>
  <c r="K23"/>
  <c r="J23"/>
  <c r="I23"/>
  <c r="H23"/>
  <c r="G23"/>
  <c r="F23"/>
  <c r="L22"/>
  <c r="K22"/>
  <c r="J22"/>
  <c r="I22"/>
  <c r="H22"/>
  <c r="G22"/>
  <c r="F22"/>
  <c r="M21"/>
  <c r="L21"/>
  <c r="K21"/>
  <c r="J21"/>
  <c r="I21"/>
  <c r="H21"/>
  <c r="G21"/>
  <c r="F21"/>
  <c r="L20"/>
  <c r="K20"/>
  <c r="J20"/>
  <c r="I20"/>
  <c r="H20"/>
  <c r="G20"/>
  <c r="F20"/>
  <c r="M19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M16"/>
  <c r="L16"/>
  <c r="K16"/>
  <c r="J16"/>
  <c r="I16"/>
  <c r="H16"/>
  <c r="G16"/>
  <c r="F16"/>
  <c r="L15"/>
  <c r="K15"/>
  <c r="J15"/>
  <c r="I15"/>
  <c r="H15"/>
  <c r="G15"/>
  <c r="F15"/>
  <c r="M14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M11"/>
  <c r="L11"/>
  <c r="K11"/>
  <c r="J11"/>
  <c r="I11"/>
  <c r="H11"/>
  <c r="G11"/>
  <c r="F11"/>
  <c r="L10"/>
  <c r="K10"/>
  <c r="J10"/>
  <c r="I10"/>
  <c r="H10"/>
  <c r="G10"/>
  <c r="F10"/>
  <c r="M9"/>
  <c r="L9"/>
  <c r="K9"/>
  <c r="J9"/>
  <c r="I9"/>
  <c r="H9"/>
  <c r="G9"/>
  <c r="F9"/>
  <c r="L8"/>
  <c r="K8"/>
  <c r="J8"/>
  <c r="I8"/>
  <c r="H8"/>
  <c r="G8"/>
  <c r="F8"/>
  <c r="M7"/>
  <c r="L7"/>
  <c r="K7"/>
  <c r="J7"/>
  <c r="I7"/>
  <c r="H7"/>
  <c r="G7"/>
  <c r="F7"/>
  <c r="M6"/>
  <c r="L6"/>
  <c r="K6"/>
  <c r="J6"/>
  <c r="I6"/>
  <c r="H6"/>
  <c r="G6"/>
  <c r="F6"/>
  <c r="M5"/>
  <c r="L5"/>
  <c r="K5"/>
  <c r="J5"/>
  <c r="I5"/>
  <c r="H5"/>
  <c r="G5"/>
  <c r="F5"/>
  <c r="L35" i="2"/>
  <c r="K35"/>
  <c r="I35"/>
  <c r="K34"/>
  <c r="I34"/>
  <c r="J31"/>
  <c r="I31"/>
  <c r="J30"/>
  <c r="I30"/>
  <c r="J29"/>
  <c r="I29"/>
  <c r="J28"/>
  <c r="I28"/>
  <c r="H28"/>
  <c r="G28"/>
  <c r="F28"/>
  <c r="E28"/>
  <c r="D28"/>
  <c r="L27"/>
  <c r="K27"/>
  <c r="J27"/>
  <c r="I27"/>
  <c r="H27"/>
  <c r="G27"/>
  <c r="F27"/>
  <c r="L26"/>
  <c r="K26"/>
  <c r="J26"/>
  <c r="I26"/>
  <c r="H26"/>
  <c r="G26"/>
  <c r="F26"/>
  <c r="L25"/>
  <c r="K25"/>
  <c r="J25"/>
  <c r="I25"/>
  <c r="H25"/>
  <c r="G25"/>
  <c r="F25"/>
  <c r="M24"/>
  <c r="L24"/>
  <c r="K24"/>
  <c r="J24"/>
  <c r="I24"/>
  <c r="H24"/>
  <c r="G24"/>
  <c r="F24"/>
  <c r="L23"/>
  <c r="K23"/>
  <c r="J23"/>
  <c r="I23"/>
  <c r="H23"/>
  <c r="G23"/>
  <c r="F23"/>
  <c r="M22"/>
  <c r="L22"/>
  <c r="K22"/>
  <c r="J22"/>
  <c r="I22"/>
  <c r="H22"/>
  <c r="G22"/>
  <c r="F22"/>
  <c r="L21"/>
  <c r="K21"/>
  <c r="J21"/>
  <c r="I21"/>
  <c r="H21"/>
  <c r="G21"/>
  <c r="F21"/>
  <c r="M20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M17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M14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M9"/>
  <c r="L9"/>
  <c r="K9"/>
  <c r="J9"/>
  <c r="I9"/>
  <c r="H9"/>
  <c r="G9"/>
  <c r="F9"/>
  <c r="L8"/>
  <c r="K8"/>
  <c r="J8"/>
  <c r="I8"/>
  <c r="H8"/>
  <c r="G8"/>
  <c r="F8"/>
  <c r="M7"/>
  <c r="L7"/>
  <c r="K7"/>
  <c r="J7"/>
  <c r="I7"/>
  <c r="H7"/>
  <c r="G7"/>
  <c r="F7"/>
  <c r="M6"/>
  <c r="L6"/>
  <c r="K6"/>
  <c r="J6"/>
  <c r="I6"/>
  <c r="H6"/>
  <c r="G6"/>
  <c r="F6"/>
  <c r="M5"/>
  <c r="L5"/>
  <c r="K5"/>
  <c r="J5"/>
  <c r="I5"/>
  <c r="H5"/>
  <c r="G5"/>
  <c r="F5"/>
  <c r="I11" i="3"/>
  <c r="I9"/>
  <c r="I10"/>
  <c r="I5"/>
  <c r="I6"/>
  <c r="I7"/>
  <c r="I8"/>
  <c r="I12"/>
  <c r="I13"/>
  <c r="I14"/>
  <c r="I15"/>
  <c r="I16"/>
  <c r="I17"/>
  <c r="I18"/>
  <c r="I19"/>
  <c r="I20"/>
  <c r="I21"/>
  <c r="I22"/>
  <c r="I23"/>
  <c r="I25"/>
  <c r="I41"/>
  <c r="J41"/>
  <c r="M41"/>
  <c r="N41"/>
  <c r="L41"/>
  <c r="K41"/>
  <c r="I40"/>
  <c r="J40"/>
  <c r="M40"/>
  <c r="N40"/>
  <c r="L40"/>
  <c r="K40"/>
  <c r="I39"/>
  <c r="J39"/>
  <c r="M39"/>
  <c r="N39"/>
  <c r="L39"/>
  <c r="K39"/>
  <c r="I38"/>
  <c r="J38"/>
  <c r="M38"/>
  <c r="N38"/>
  <c r="L38"/>
  <c r="K38"/>
  <c r="I37"/>
  <c r="J37"/>
  <c r="M37"/>
  <c r="N37"/>
  <c r="L37"/>
  <c r="K37"/>
  <c r="F11"/>
  <c r="G11"/>
  <c r="J11"/>
  <c r="F9"/>
  <c r="G9"/>
  <c r="J9"/>
  <c r="F10"/>
  <c r="G10"/>
  <c r="J10"/>
  <c r="F5"/>
  <c r="G5"/>
  <c r="J5"/>
  <c r="F6"/>
  <c r="G6"/>
  <c r="J6"/>
  <c r="F7"/>
  <c r="G7"/>
  <c r="J7"/>
  <c r="F8"/>
  <c r="G8"/>
  <c r="J8"/>
  <c r="F12"/>
  <c r="G12"/>
  <c r="J12"/>
  <c r="F13"/>
  <c r="G13"/>
  <c r="J13"/>
  <c r="F14"/>
  <c r="G14"/>
  <c r="J14"/>
  <c r="F15"/>
  <c r="G15"/>
  <c r="J15"/>
  <c r="F16"/>
  <c r="G16"/>
  <c r="J16"/>
  <c r="F17"/>
  <c r="G17"/>
  <c r="J17"/>
  <c r="F18"/>
  <c r="G18"/>
  <c r="J18"/>
  <c r="F19"/>
  <c r="G19"/>
  <c r="J19"/>
  <c r="F20"/>
  <c r="G20"/>
  <c r="J20"/>
  <c r="F21"/>
  <c r="G21"/>
  <c r="J21"/>
  <c r="F22"/>
  <c r="G22"/>
  <c r="J22"/>
  <c r="J23"/>
  <c r="J25"/>
  <c r="J26"/>
  <c r="I26"/>
  <c r="J24"/>
  <c r="I24"/>
  <c r="H11"/>
  <c r="H9"/>
  <c r="H10"/>
  <c r="H5"/>
  <c r="H6"/>
  <c r="H7"/>
  <c r="H8"/>
  <c r="H12"/>
  <c r="H13"/>
  <c r="H14"/>
  <c r="H15"/>
  <c r="H16"/>
  <c r="H17"/>
  <c r="H18"/>
  <c r="H19"/>
  <c r="H20"/>
  <c r="H21"/>
  <c r="H22"/>
  <c r="H23"/>
  <c r="G23"/>
  <c r="F23"/>
  <c r="E23"/>
  <c r="D23"/>
  <c r="M22"/>
  <c r="L22"/>
  <c r="K22"/>
  <c r="L21"/>
  <c r="K21"/>
  <c r="M20"/>
  <c r="L20"/>
  <c r="K20"/>
  <c r="L19"/>
  <c r="K19"/>
  <c r="M18"/>
  <c r="L18"/>
  <c r="K18"/>
  <c r="L17"/>
  <c r="K17"/>
  <c r="M16"/>
  <c r="L16"/>
  <c r="K16"/>
  <c r="L15"/>
  <c r="K15"/>
  <c r="M14"/>
  <c r="L14"/>
  <c r="K14"/>
  <c r="L13"/>
  <c r="K13"/>
  <c r="M12"/>
  <c r="L12"/>
  <c r="K12"/>
  <c r="L11"/>
  <c r="K11"/>
  <c r="L10"/>
  <c r="K10"/>
  <c r="L9"/>
  <c r="K9"/>
  <c r="L8"/>
  <c r="K8"/>
  <c r="L7"/>
  <c r="K7"/>
  <c r="L6"/>
  <c r="K6"/>
  <c r="M5"/>
  <c r="L5"/>
  <c r="K5"/>
</calcChain>
</file>

<file path=xl/sharedStrings.xml><?xml version="1.0" encoding="utf-8"?>
<sst xmlns="http://schemas.openxmlformats.org/spreadsheetml/2006/main" count="127" uniqueCount="65">
  <si>
    <t>Anzahl</t>
  </si>
  <si>
    <t>Position</t>
  </si>
  <si>
    <t>DC Motor</t>
  </si>
  <si>
    <t>Kosten (Netto)</t>
  </si>
  <si>
    <t>Kosten (Brutto)</t>
  </si>
  <si>
    <t>Kosten insg. (Netto)</t>
  </si>
  <si>
    <t>Vorsteuer</t>
  </si>
  <si>
    <t>Kosten insg. (Brutto)</t>
  </si>
  <si>
    <t>Versandkosten (Netto)</t>
  </si>
  <si>
    <t>Versandkosten (Brutto)</t>
  </si>
  <si>
    <t>Kosten pro stk. (Netto)</t>
  </si>
  <si>
    <t>Kosten pro stk. (Brutto)</t>
  </si>
  <si>
    <t>CASE komplett</t>
  </si>
  <si>
    <t>Frontpannel</t>
  </si>
  <si>
    <t>Drehknöpfe</t>
  </si>
  <si>
    <t>Verkaufspreis Brutto--&gt;:</t>
  </si>
  <si>
    <t>Verkaufspreis Netto--&gt;:</t>
  </si>
  <si>
    <t>Gewinn--&gt;:</t>
  </si>
  <si>
    <t>Marge Jahr:</t>
  </si>
  <si>
    <t>privat</t>
  </si>
  <si>
    <t>monatl. --&gt;</t>
  </si>
  <si>
    <t>PSU PCB</t>
  </si>
  <si>
    <t>Inkrementalgeber</t>
  </si>
  <si>
    <t>analog PCB</t>
  </si>
  <si>
    <t>IN/OUT PCB</t>
  </si>
  <si>
    <t>THAT IC´s+weitere</t>
  </si>
  <si>
    <t>PSU RS Bauteile</t>
  </si>
  <si>
    <t>Poti</t>
    <phoneticPr fontId="5" type="noConversion"/>
  </si>
  <si>
    <t>Motorhalterplatte</t>
  </si>
  <si>
    <t>Trafo 2x15V, 2X4,0A</t>
  </si>
  <si>
    <t>gewerblich</t>
  </si>
  <si>
    <t>Verkaufsfaktor:</t>
  </si>
  <si>
    <t>Spule Don Audio</t>
  </si>
  <si>
    <t>Filter Caps</t>
  </si>
  <si>
    <t>Verbrauchsmaterial (kabel usw.)</t>
  </si>
  <si>
    <t>digital PCB</t>
  </si>
  <si>
    <t xml:space="preserve">digital Bauteile </t>
  </si>
  <si>
    <t>Schrauben usw.</t>
  </si>
  <si>
    <t>LEDs</t>
  </si>
  <si>
    <t>MotorPCB</t>
  </si>
  <si>
    <t>Motor Mechanik (Kupplung Schrauben)</t>
  </si>
  <si>
    <t>Motor PCB Components (µC usw.)</t>
  </si>
  <si>
    <t>sonstiges</t>
  </si>
  <si>
    <t>analog Bauteile</t>
  </si>
  <si>
    <t>Rearpanel Bearbeitung</t>
  </si>
  <si>
    <t>Shaper</t>
  </si>
  <si>
    <t>PSU Components</t>
  </si>
  <si>
    <t>PSU PCB (POOL)</t>
  </si>
  <si>
    <t>Encoder Bauteile</t>
  </si>
  <si>
    <t xml:space="preserve">EncoderPCB (AISLER) </t>
  </si>
  <si>
    <t>sonstige</t>
  </si>
  <si>
    <t>Sparpotetntial in %</t>
  </si>
  <si>
    <t>Stk.</t>
  </si>
  <si>
    <t>Kosten Batch</t>
  </si>
  <si>
    <t>Kosten einzeln</t>
  </si>
  <si>
    <t>Einsparung</t>
  </si>
  <si>
    <t>Gewinn</t>
  </si>
  <si>
    <t>Gewinn insg.</t>
  </si>
  <si>
    <t>Verkauf</t>
  </si>
  <si>
    <t>Plexiglas</t>
    <phoneticPr fontId="5" type="noConversion"/>
  </si>
  <si>
    <r>
      <t>digital PCB (</t>
    </r>
    <r>
      <rPr>
        <b/>
        <sz val="11"/>
        <color indexed="8"/>
        <rFont val="Calibri"/>
        <family val="2"/>
      </rPr>
      <t>AISLER</t>
    </r>
    <r>
      <rPr>
        <b/>
        <sz val="11"/>
        <color theme="1"/>
        <rFont val="Calibri"/>
        <family val="2"/>
        <scheme val="minor"/>
      </rPr>
      <t>)</t>
    </r>
    <phoneticPr fontId="5" type="noConversion"/>
  </si>
  <si>
    <r>
      <t>analog PCB (</t>
    </r>
    <r>
      <rPr>
        <b/>
        <sz val="11"/>
        <color indexed="8"/>
        <rFont val="Calibri"/>
        <family val="2"/>
      </rPr>
      <t>AISLER</t>
    </r>
    <r>
      <rPr>
        <b/>
        <sz val="11"/>
        <color theme="1"/>
        <rFont val="Calibri"/>
        <family val="2"/>
        <scheme val="minor"/>
      </rPr>
      <t>)</t>
    </r>
    <phoneticPr fontId="5" type="noConversion"/>
  </si>
  <si>
    <r>
      <t>IN/OUT PCB (</t>
    </r>
    <r>
      <rPr>
        <b/>
        <sz val="11"/>
        <color indexed="8"/>
        <rFont val="Calibri"/>
        <family val="2"/>
      </rPr>
      <t>AISLER</t>
    </r>
    <r>
      <rPr>
        <b/>
        <sz val="11"/>
        <color theme="1"/>
        <rFont val="Calibri"/>
        <family val="2"/>
        <scheme val="minor"/>
      </rPr>
      <t>)</t>
    </r>
    <phoneticPr fontId="5" type="noConversion"/>
  </si>
  <si>
    <t>RearPanel (SCHÄFER)</t>
    <phoneticPr fontId="5" type="noConversion"/>
  </si>
  <si>
    <t>Frontpannel (SCHÄFER)</t>
    <phoneticPr fontId="5" type="noConversion"/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</si>
</sst>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0&quot;$&quot;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8"/>
      <name val="Verdana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5">
    <xf numFmtId="0" fontId="0" fillId="0" borderId="0" xfId="0"/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4" fillId="11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164" fontId="0" fillId="12" borderId="9" xfId="0" applyNumberFormat="1" applyFill="1" applyBorder="1" applyAlignment="1">
      <alignment horizontal="center"/>
    </xf>
    <xf numFmtId="164" fontId="4" fillId="12" borderId="9" xfId="0" applyNumberFormat="1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164" fontId="4" fillId="12" borderId="2" xfId="0" applyNumberFormat="1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4" fillId="8" borderId="2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4" fontId="4" fillId="9" borderId="9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  <xf numFmtId="164" fontId="4" fillId="9" borderId="2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4" fillId="7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164" fontId="0" fillId="10" borderId="19" xfId="0" applyNumberFormat="1" applyFill="1" applyBorder="1" applyAlignment="1">
      <alignment horizontal="center"/>
    </xf>
    <xf numFmtId="164" fontId="4" fillId="10" borderId="19" xfId="0" applyNumberFormat="1" applyFont="1" applyFill="1" applyBorder="1" applyAlignment="1">
      <alignment horizontal="center"/>
    </xf>
    <xf numFmtId="164" fontId="0" fillId="10" borderId="20" xfId="0" applyNumberForma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164" fontId="0" fillId="9" borderId="12" xfId="0" applyNumberFormat="1" applyFill="1" applyBorder="1" applyAlignment="1">
      <alignment horizontal="center" vertical="center"/>
    </xf>
    <xf numFmtId="164" fontId="0" fillId="12" borderId="10" xfId="0" applyNumberFormat="1" applyFill="1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4:M33"/>
  <sheetViews>
    <sheetView workbookViewId="0">
      <selection activeCell="C33" sqref="C33"/>
    </sheetView>
  </sheetViews>
  <sheetFormatPr baseColWidth="10" defaultRowHeight="15"/>
  <cols>
    <col min="1" max="1" width="1.875" customWidth="1"/>
    <col min="2" max="2" width="7" style="3" bestFit="1" customWidth="1"/>
    <col min="3" max="3" width="30.125" style="3" bestFit="1" customWidth="1"/>
    <col min="4" max="4" width="14.125" style="3" bestFit="1" customWidth="1"/>
    <col min="5" max="5" width="21.625" style="3" bestFit="1" customWidth="1"/>
    <col min="6" max="6" width="14.625" style="3" bestFit="1" customWidth="1"/>
    <col min="7" max="7" width="22.625" style="3" bestFit="1" customWidth="1"/>
    <col min="8" max="8" width="9.875" style="3" bestFit="1" customWidth="1"/>
    <col min="9" max="9" width="18.875" style="3" bestFit="1" customWidth="1"/>
    <col min="10" max="10" width="19.125" style="3" bestFit="1" customWidth="1"/>
    <col min="11" max="11" width="21.375" style="3" bestFit="1" customWidth="1"/>
    <col min="12" max="12" width="21.875" style="3" bestFit="1" customWidth="1"/>
    <col min="13" max="13" width="10.625" style="3"/>
  </cols>
  <sheetData>
    <row r="4" spans="2:13">
      <c r="B4" s="4" t="s">
        <v>0</v>
      </c>
      <c r="C4" s="4" t="s">
        <v>1</v>
      </c>
      <c r="D4" s="4" t="s">
        <v>3</v>
      </c>
      <c r="E4" s="4" t="s">
        <v>8</v>
      </c>
      <c r="F4" s="4" t="s">
        <v>4</v>
      </c>
      <c r="G4" s="4" t="s">
        <v>9</v>
      </c>
      <c r="H4" s="12" t="s">
        <v>6</v>
      </c>
      <c r="I4" s="4" t="s">
        <v>5</v>
      </c>
      <c r="J4" s="4" t="s">
        <v>7</v>
      </c>
      <c r="K4" s="4" t="s">
        <v>10</v>
      </c>
      <c r="L4" s="4" t="s">
        <v>11</v>
      </c>
      <c r="M4" s="5"/>
    </row>
    <row r="5" spans="2:13">
      <c r="B5" s="27">
        <v>5</v>
      </c>
      <c r="C5" s="27" t="s">
        <v>2</v>
      </c>
      <c r="D5" s="28">
        <v>23.64</v>
      </c>
      <c r="E5" s="28">
        <v>5.9</v>
      </c>
      <c r="F5" s="28">
        <f t="shared" ref="F5:G6" si="0">D5*1.19</f>
        <v>28.131599999999999</v>
      </c>
      <c r="G5" s="28">
        <f t="shared" si="0"/>
        <v>7.0209999999999999</v>
      </c>
      <c r="H5" s="29">
        <f>((F5-D5)*B5)+(G5-E5)</f>
        <v>23.57899999999999</v>
      </c>
      <c r="I5" s="28">
        <f>(D5*B5)+E5</f>
        <v>124.10000000000001</v>
      </c>
      <c r="J5" s="28">
        <f>(F5*B5)+G5</f>
        <v>147.67899999999997</v>
      </c>
      <c r="K5" s="28">
        <f>I5/B5</f>
        <v>24.82</v>
      </c>
      <c r="L5" s="28">
        <f>J5/B5</f>
        <v>29.535799999999995</v>
      </c>
      <c r="M5" s="51">
        <f>J5</f>
        <v>147.67899999999997</v>
      </c>
    </row>
    <row r="6" spans="2:13">
      <c r="B6" s="33">
        <v>1</v>
      </c>
      <c r="C6" s="33" t="s">
        <v>12</v>
      </c>
      <c r="D6" s="34">
        <v>87.51</v>
      </c>
      <c r="E6" s="34">
        <v>5.8</v>
      </c>
      <c r="F6" s="34">
        <f t="shared" si="0"/>
        <v>104.1369</v>
      </c>
      <c r="G6" s="34">
        <f t="shared" si="0"/>
        <v>6.9019999999999992</v>
      </c>
      <c r="H6" s="35">
        <f>((F6-D6)*B6)+(G6-E6)</f>
        <v>17.728899999999992</v>
      </c>
      <c r="I6" s="34">
        <f>(D6*B6)+E6</f>
        <v>93.31</v>
      </c>
      <c r="J6" s="34">
        <f>(F6*B6)+G6</f>
        <v>111.0389</v>
      </c>
      <c r="K6" s="34">
        <f>I6/B6</f>
        <v>93.31</v>
      </c>
      <c r="L6" s="40">
        <f>J6/B6</f>
        <v>111.0389</v>
      </c>
      <c r="M6" s="52">
        <f>J6</f>
        <v>111.0389</v>
      </c>
    </row>
    <row r="7" spans="2:13">
      <c r="B7" s="24">
        <v>5</v>
      </c>
      <c r="C7" s="24" t="s">
        <v>28</v>
      </c>
      <c r="D7" s="25">
        <v>7</v>
      </c>
      <c r="E7" s="25">
        <v>1</v>
      </c>
      <c r="F7" s="25">
        <f t="shared" ref="F7" si="1">D7*1.19</f>
        <v>8.33</v>
      </c>
      <c r="G7" s="25">
        <f>E7*1.19</f>
        <v>1.19</v>
      </c>
      <c r="H7" s="26">
        <f>((F7-D7)*B7)+(G7-E7)</f>
        <v>6.84</v>
      </c>
      <c r="I7" s="25">
        <f>(D7*B7)+E7</f>
        <v>36</v>
      </c>
      <c r="J7" s="25">
        <f t="shared" ref="J7" si="2">(F7*B7)+G7</f>
        <v>42.839999999999996</v>
      </c>
      <c r="K7" s="25">
        <f t="shared" ref="K7" si="3">I7/B7</f>
        <v>7.2</v>
      </c>
      <c r="L7" s="41">
        <f t="shared" ref="L7" si="4">J7/B7</f>
        <v>8.5679999999999996</v>
      </c>
      <c r="M7" s="1">
        <f>SUM(J7:J8)</f>
        <v>155.88999999999999</v>
      </c>
    </row>
    <row r="8" spans="2:13">
      <c r="B8" s="24">
        <v>1</v>
      </c>
      <c r="C8" s="24" t="s">
        <v>13</v>
      </c>
      <c r="D8" s="25">
        <v>90</v>
      </c>
      <c r="E8" s="25">
        <v>5</v>
      </c>
      <c r="F8" s="25">
        <f t="shared" ref="F8" si="5">D8*1.19</f>
        <v>107.1</v>
      </c>
      <c r="G8" s="25">
        <f t="shared" ref="G8" si="6">E8*1.19</f>
        <v>5.9499999999999993</v>
      </c>
      <c r="H8" s="26">
        <f t="shared" ref="H8" si="7">((F8-D8)*B8)+(G8-E8)</f>
        <v>18.049999999999994</v>
      </c>
      <c r="I8" s="25">
        <f t="shared" ref="I8" si="8">(D8*B8)+E8</f>
        <v>95</v>
      </c>
      <c r="J8" s="25">
        <f t="shared" ref="J8" si="9">(F8*B8)+G8</f>
        <v>113.05</v>
      </c>
      <c r="K8" s="25">
        <f t="shared" ref="K8" si="10">I8/B8</f>
        <v>95</v>
      </c>
      <c r="L8" s="41">
        <f t="shared" ref="L8" si="11">J8/B8</f>
        <v>113.05</v>
      </c>
      <c r="M8" s="1"/>
    </row>
    <row r="9" spans="2:13">
      <c r="B9" s="30">
        <v>3</v>
      </c>
      <c r="C9" s="30" t="s">
        <v>14</v>
      </c>
      <c r="D9" s="31">
        <v>3.31</v>
      </c>
      <c r="E9" s="31">
        <v>3.27</v>
      </c>
      <c r="F9" s="31">
        <f t="shared" ref="F9:G22" si="12">D9*1.19</f>
        <v>3.9388999999999998</v>
      </c>
      <c r="G9" s="31">
        <f t="shared" ref="G9:G14" si="13">E9*1.19</f>
        <v>3.8912999999999998</v>
      </c>
      <c r="H9" s="32">
        <f t="shared" ref="H9:H14" si="14">((F9-D9)*B9)+(G9-E9)</f>
        <v>2.5079999999999991</v>
      </c>
      <c r="I9" s="31">
        <f t="shared" ref="I9:I14" si="15">(D9*B9)+E9</f>
        <v>13.2</v>
      </c>
      <c r="J9" s="31">
        <f t="shared" ref="J9:J25" si="16">(F9*B9)+G9</f>
        <v>15.707999999999998</v>
      </c>
      <c r="K9" s="31">
        <f t="shared" ref="K9:K25" si="17">I9/B9</f>
        <v>4.3999999999999995</v>
      </c>
      <c r="L9" s="31">
        <f t="shared" ref="L9:L25" si="18">J9/B9</f>
        <v>5.2359999999999998</v>
      </c>
      <c r="M9" s="1">
        <f>SUM(J9:J10)</f>
        <v>27.012999999999998</v>
      </c>
    </row>
    <row r="10" spans="2:13">
      <c r="B10" s="30">
        <v>5</v>
      </c>
      <c r="C10" s="30" t="s">
        <v>14</v>
      </c>
      <c r="D10" s="31">
        <v>1.9</v>
      </c>
      <c r="E10" s="31">
        <v>0</v>
      </c>
      <c r="F10" s="31">
        <f t="shared" si="12"/>
        <v>2.2609999999999997</v>
      </c>
      <c r="G10" s="31">
        <f t="shared" si="13"/>
        <v>0</v>
      </c>
      <c r="H10" s="32">
        <f t="shared" si="14"/>
        <v>1.8049999999999988</v>
      </c>
      <c r="I10" s="31">
        <f t="shared" si="15"/>
        <v>9.5</v>
      </c>
      <c r="J10" s="31">
        <f t="shared" si="16"/>
        <v>11.304999999999998</v>
      </c>
      <c r="K10" s="31">
        <f t="shared" si="17"/>
        <v>1.9</v>
      </c>
      <c r="L10" s="31">
        <f t="shared" si="18"/>
        <v>2.2609999999999997</v>
      </c>
      <c r="M10" s="1"/>
    </row>
    <row r="11" spans="2:13">
      <c r="B11" s="36">
        <v>5</v>
      </c>
      <c r="C11" s="36" t="s">
        <v>27</v>
      </c>
      <c r="D11" s="37">
        <v>4.5</v>
      </c>
      <c r="E11" s="37">
        <v>0</v>
      </c>
      <c r="F11" s="37">
        <f t="shared" ref="F11" si="19">D11*1.19</f>
        <v>5.3549999999999995</v>
      </c>
      <c r="G11" s="37">
        <f t="shared" si="13"/>
        <v>0</v>
      </c>
      <c r="H11" s="38">
        <f t="shared" si="14"/>
        <v>4.2749999999999977</v>
      </c>
      <c r="I11" s="37">
        <f t="shared" si="15"/>
        <v>22.5</v>
      </c>
      <c r="J11" s="37">
        <f t="shared" ref="J11" si="20">(F11*B11)+G11</f>
        <v>26.774999999999999</v>
      </c>
      <c r="K11" s="37">
        <f t="shared" ref="K11" si="21">I11/B11</f>
        <v>4.5</v>
      </c>
      <c r="L11" s="37">
        <f t="shared" ref="L11" si="22">J11/B11</f>
        <v>5.3549999999999995</v>
      </c>
      <c r="M11" s="2">
        <f>SUM(J11:J13)</f>
        <v>59.714199999999998</v>
      </c>
    </row>
    <row r="12" spans="2:13">
      <c r="B12" s="36">
        <v>3</v>
      </c>
      <c r="C12" s="36" t="s">
        <v>22</v>
      </c>
      <c r="D12" s="37">
        <v>2</v>
      </c>
      <c r="E12" s="37">
        <v>0</v>
      </c>
      <c r="F12" s="37">
        <f t="shared" ref="F12" si="23">D12*1.19</f>
        <v>2.38</v>
      </c>
      <c r="G12" s="37">
        <f t="shared" si="13"/>
        <v>0</v>
      </c>
      <c r="H12" s="38">
        <f t="shared" si="14"/>
        <v>1.1399999999999997</v>
      </c>
      <c r="I12" s="37">
        <f t="shared" si="15"/>
        <v>6</v>
      </c>
      <c r="J12" s="37">
        <f t="shared" ref="J12" si="24">(F12*B12)+G12</f>
        <v>7.14</v>
      </c>
      <c r="K12" s="37">
        <f t="shared" ref="K12" si="25">I12/B12</f>
        <v>2</v>
      </c>
      <c r="L12" s="37">
        <f t="shared" ref="L12" si="26">J12/B12</f>
        <v>2.38</v>
      </c>
      <c r="M12" s="110"/>
    </row>
    <row r="13" spans="2:13">
      <c r="B13" s="36">
        <v>1</v>
      </c>
      <c r="C13" s="36" t="s">
        <v>29</v>
      </c>
      <c r="D13" s="37">
        <v>21.68</v>
      </c>
      <c r="E13" s="37">
        <v>0</v>
      </c>
      <c r="F13" s="37">
        <f t="shared" ref="F13" si="27">D13*1.19</f>
        <v>25.799199999999999</v>
      </c>
      <c r="G13" s="37">
        <f t="shared" ref="G13" si="28">E13*1.19</f>
        <v>0</v>
      </c>
      <c r="H13" s="38">
        <f t="shared" ref="H13" si="29">((F13-D13)*B13)+(G13-E13)</f>
        <v>4.1191999999999993</v>
      </c>
      <c r="I13" s="37">
        <f t="shared" ref="I13" si="30">(D13*B13)+E13</f>
        <v>21.68</v>
      </c>
      <c r="J13" s="37">
        <f t="shared" ref="J13" si="31">(F13*B13)+G13</f>
        <v>25.799199999999999</v>
      </c>
      <c r="K13" s="37">
        <f t="shared" ref="K13" si="32">I13/B13</f>
        <v>21.68</v>
      </c>
      <c r="L13" s="37">
        <f t="shared" ref="L13" si="33">J13/B13</f>
        <v>25.799199999999999</v>
      </c>
      <c r="M13" s="110"/>
    </row>
    <row r="14" spans="2:13">
      <c r="B14" s="9">
        <v>1</v>
      </c>
      <c r="C14" s="9" t="s">
        <v>21</v>
      </c>
      <c r="D14" s="10">
        <v>30</v>
      </c>
      <c r="E14" s="10">
        <v>0</v>
      </c>
      <c r="F14" s="10">
        <f>D14*1.19</f>
        <v>35.699999999999996</v>
      </c>
      <c r="G14" s="10">
        <f t="shared" si="13"/>
        <v>0</v>
      </c>
      <c r="H14" s="13">
        <f t="shared" si="14"/>
        <v>5.6999999999999957</v>
      </c>
      <c r="I14" s="10">
        <f t="shared" si="15"/>
        <v>30</v>
      </c>
      <c r="J14" s="10">
        <f>(F14*B14)+G14</f>
        <v>35.699999999999996</v>
      </c>
      <c r="K14" s="10">
        <f>I14/B14</f>
        <v>30</v>
      </c>
      <c r="L14" s="10">
        <f>J14/B14</f>
        <v>35.699999999999996</v>
      </c>
      <c r="M14" s="2">
        <f>SUM(J14:J15)</f>
        <v>53.55</v>
      </c>
    </row>
    <row r="15" spans="2:13">
      <c r="B15" s="9">
        <v>1</v>
      </c>
      <c r="C15" s="9" t="s">
        <v>26</v>
      </c>
      <c r="D15" s="10">
        <v>15</v>
      </c>
      <c r="E15" s="10">
        <v>0</v>
      </c>
      <c r="F15" s="10">
        <f t="shared" si="12"/>
        <v>17.849999999999998</v>
      </c>
      <c r="G15" s="10">
        <f t="shared" si="12"/>
        <v>0</v>
      </c>
      <c r="H15" s="13">
        <f t="shared" ref="H15:H25" si="34">((F15-D15)*B15)+(G15-E15)</f>
        <v>2.8499999999999979</v>
      </c>
      <c r="I15" s="10">
        <f t="shared" ref="I15:I25" si="35">(D15*B15)+E15</f>
        <v>15</v>
      </c>
      <c r="J15" s="10">
        <f t="shared" si="16"/>
        <v>17.849999999999998</v>
      </c>
      <c r="K15" s="10">
        <f t="shared" si="17"/>
        <v>15</v>
      </c>
      <c r="L15" s="10">
        <f t="shared" si="18"/>
        <v>17.849999999999998</v>
      </c>
      <c r="M15" s="110"/>
    </row>
    <row r="16" spans="2:13">
      <c r="B16" s="14">
        <v>1</v>
      </c>
      <c r="C16" s="14" t="s">
        <v>23</v>
      </c>
      <c r="D16" s="15">
        <v>25.16</v>
      </c>
      <c r="E16" s="15">
        <v>0</v>
      </c>
      <c r="F16" s="15">
        <f t="shared" si="12"/>
        <v>29.9404</v>
      </c>
      <c r="G16" s="15">
        <f t="shared" ref="G16" si="36">E16*1.19</f>
        <v>0</v>
      </c>
      <c r="H16" s="16">
        <f t="shared" ref="H16" si="37">((F16-D16)*B16)+(G16-E16)</f>
        <v>4.7804000000000002</v>
      </c>
      <c r="I16" s="15">
        <f t="shared" ref="I16" si="38">(D16*B16)+E16</f>
        <v>25.16</v>
      </c>
      <c r="J16" s="15">
        <f t="shared" ref="J16" si="39">(F16*B16)+G16</f>
        <v>29.9404</v>
      </c>
      <c r="K16" s="15">
        <f t="shared" ref="K16" si="40">I16/B16</f>
        <v>25.16</v>
      </c>
      <c r="L16" s="15">
        <f t="shared" ref="L16" si="41">J16/B16</f>
        <v>29.9404</v>
      </c>
      <c r="M16" s="2">
        <f>SUM(J16:J18)</f>
        <v>94.688299999999998</v>
      </c>
    </row>
    <row r="17" spans="2:13">
      <c r="B17" s="14">
        <v>1</v>
      </c>
      <c r="C17" s="14" t="s">
        <v>32</v>
      </c>
      <c r="D17" s="15">
        <v>16.63</v>
      </c>
      <c r="E17" s="15">
        <v>0</v>
      </c>
      <c r="F17" s="15">
        <f t="shared" si="12"/>
        <v>19.789699999999996</v>
      </c>
      <c r="G17" s="15">
        <f t="shared" si="12"/>
        <v>0</v>
      </c>
      <c r="H17" s="16">
        <f t="shared" si="34"/>
        <v>3.1596999999999973</v>
      </c>
      <c r="I17" s="15">
        <f t="shared" si="35"/>
        <v>16.63</v>
      </c>
      <c r="J17" s="15">
        <f t="shared" si="16"/>
        <v>19.789699999999996</v>
      </c>
      <c r="K17" s="15">
        <f t="shared" si="17"/>
        <v>16.63</v>
      </c>
      <c r="L17" s="15">
        <f t="shared" si="18"/>
        <v>19.789699999999996</v>
      </c>
      <c r="M17" s="110"/>
    </row>
    <row r="18" spans="2:13">
      <c r="B18" s="14">
        <v>1</v>
      </c>
      <c r="C18" s="14" t="s">
        <v>33</v>
      </c>
      <c r="D18" s="15">
        <v>37.78</v>
      </c>
      <c r="E18" s="15">
        <v>0</v>
      </c>
      <c r="F18" s="15">
        <f t="shared" ref="F18" si="42">D18*1.19</f>
        <v>44.958199999999998</v>
      </c>
      <c r="G18" s="15">
        <f t="shared" ref="G18" si="43">E18*1.19</f>
        <v>0</v>
      </c>
      <c r="H18" s="16">
        <f t="shared" ref="H18" si="44">((F18-D18)*B18)+(G18-E18)</f>
        <v>7.1781999999999968</v>
      </c>
      <c r="I18" s="15">
        <f t="shared" ref="I18" si="45">(D18*B18)+E18</f>
        <v>37.78</v>
      </c>
      <c r="J18" s="15">
        <f t="shared" ref="J18" si="46">(F18*B18)+G18</f>
        <v>44.958199999999998</v>
      </c>
      <c r="K18" s="15">
        <f t="shared" ref="K18" si="47">I18/B18</f>
        <v>37.78</v>
      </c>
      <c r="L18" s="15">
        <f t="shared" ref="L18" si="48">J18/B18</f>
        <v>44.958199999999998</v>
      </c>
      <c r="M18" s="110"/>
    </row>
    <row r="19" spans="2:13">
      <c r="B19" s="42">
        <v>1</v>
      </c>
      <c r="C19" s="42" t="s">
        <v>37</v>
      </c>
      <c r="D19" s="43">
        <v>5</v>
      </c>
      <c r="E19" s="43">
        <v>0</v>
      </c>
      <c r="F19" s="43">
        <f>D19*1.19</f>
        <v>5.9499999999999993</v>
      </c>
      <c r="G19" s="43">
        <f>E19*1.19</f>
        <v>0</v>
      </c>
      <c r="H19" s="44">
        <f>((F19-D19)*B19)+(G19-E19)</f>
        <v>0.94999999999999929</v>
      </c>
      <c r="I19" s="43">
        <f>(D19*B19)+E19</f>
        <v>5</v>
      </c>
      <c r="J19" s="43">
        <f>(F19*B19)+G19</f>
        <v>5.9499999999999993</v>
      </c>
      <c r="K19" s="43">
        <f>I19/B19</f>
        <v>5</v>
      </c>
      <c r="L19" s="43">
        <f>J19/B19</f>
        <v>5.9499999999999993</v>
      </c>
      <c r="M19" s="2">
        <f>SUM(K19:K20)</f>
        <v>10</v>
      </c>
    </row>
    <row r="20" spans="2:13">
      <c r="B20" s="42">
        <v>1</v>
      </c>
      <c r="C20" s="42" t="s">
        <v>34</v>
      </c>
      <c r="D20" s="43">
        <v>5</v>
      </c>
      <c r="E20" s="43">
        <v>0</v>
      </c>
      <c r="F20" s="43">
        <f t="shared" si="12"/>
        <v>5.9499999999999993</v>
      </c>
      <c r="G20" s="43">
        <f t="shared" si="12"/>
        <v>0</v>
      </c>
      <c r="H20" s="44">
        <f t="shared" si="34"/>
        <v>0.94999999999999929</v>
      </c>
      <c r="I20" s="43">
        <f t="shared" si="35"/>
        <v>5</v>
      </c>
      <c r="J20" s="43">
        <f t="shared" si="16"/>
        <v>5.9499999999999993</v>
      </c>
      <c r="K20" s="43">
        <f t="shared" si="17"/>
        <v>5</v>
      </c>
      <c r="L20" s="43">
        <f t="shared" si="18"/>
        <v>5.9499999999999993</v>
      </c>
      <c r="M20" s="110"/>
    </row>
    <row r="21" spans="2:13">
      <c r="B21" s="17">
        <v>1</v>
      </c>
      <c r="C21" s="17" t="s">
        <v>24</v>
      </c>
      <c r="D21" s="18">
        <v>20</v>
      </c>
      <c r="E21" s="18">
        <v>0</v>
      </c>
      <c r="F21" s="18">
        <f t="shared" si="12"/>
        <v>23.799999999999997</v>
      </c>
      <c r="G21" s="18">
        <f t="shared" si="12"/>
        <v>0</v>
      </c>
      <c r="H21" s="19">
        <f t="shared" si="34"/>
        <v>3.7999999999999972</v>
      </c>
      <c r="I21" s="18">
        <f t="shared" si="35"/>
        <v>20</v>
      </c>
      <c r="J21" s="18">
        <f t="shared" si="16"/>
        <v>23.799999999999997</v>
      </c>
      <c r="K21" s="18">
        <f t="shared" si="17"/>
        <v>20</v>
      </c>
      <c r="L21" s="18">
        <f t="shared" si="18"/>
        <v>23.799999999999997</v>
      </c>
      <c r="M21" s="2">
        <f>SUM(K21:K22)</f>
        <v>40</v>
      </c>
    </row>
    <row r="22" spans="2:13">
      <c r="B22" s="17">
        <v>1</v>
      </c>
      <c r="C22" s="17" t="s">
        <v>25</v>
      </c>
      <c r="D22" s="18">
        <v>20</v>
      </c>
      <c r="E22" s="18">
        <v>0</v>
      </c>
      <c r="F22" s="18">
        <f t="shared" si="12"/>
        <v>23.799999999999997</v>
      </c>
      <c r="G22" s="18">
        <f t="shared" si="12"/>
        <v>0</v>
      </c>
      <c r="H22" s="19">
        <f t="shared" si="34"/>
        <v>3.7999999999999972</v>
      </c>
      <c r="I22" s="18">
        <f t="shared" si="35"/>
        <v>20</v>
      </c>
      <c r="J22" s="18">
        <f t="shared" si="16"/>
        <v>23.799999999999997</v>
      </c>
      <c r="K22" s="18">
        <f t="shared" si="17"/>
        <v>20</v>
      </c>
      <c r="L22" s="18">
        <f t="shared" si="18"/>
        <v>23.799999999999997</v>
      </c>
      <c r="M22" s="110"/>
    </row>
    <row r="23" spans="2:13">
      <c r="B23" s="45">
        <v>1</v>
      </c>
      <c r="C23" s="45" t="s">
        <v>35</v>
      </c>
      <c r="D23" s="46">
        <v>0</v>
      </c>
      <c r="E23" s="46">
        <v>0</v>
      </c>
      <c r="F23" s="46">
        <f t="shared" ref="F23:F25" si="49">D23*1.19</f>
        <v>0</v>
      </c>
      <c r="G23" s="46">
        <f t="shared" ref="G23:G25" si="50">E23*1.19</f>
        <v>0</v>
      </c>
      <c r="H23" s="47">
        <f t="shared" si="34"/>
        <v>0</v>
      </c>
      <c r="I23" s="46">
        <f t="shared" si="35"/>
        <v>0</v>
      </c>
      <c r="J23" s="46">
        <f t="shared" si="16"/>
        <v>0</v>
      </c>
      <c r="K23" s="46">
        <f t="shared" si="17"/>
        <v>0</v>
      </c>
      <c r="L23" s="46">
        <f t="shared" si="18"/>
        <v>0</v>
      </c>
      <c r="M23" s="2">
        <f>SUM(J23:J25)</f>
        <v>59.499999999999993</v>
      </c>
    </row>
    <row r="24" spans="2:13">
      <c r="B24" s="45">
        <v>1</v>
      </c>
      <c r="C24" s="45" t="s">
        <v>36</v>
      </c>
      <c r="D24" s="46">
        <v>30</v>
      </c>
      <c r="E24" s="46">
        <v>0</v>
      </c>
      <c r="F24" s="46">
        <f t="shared" si="49"/>
        <v>35.699999999999996</v>
      </c>
      <c r="G24" s="46">
        <f t="shared" si="50"/>
        <v>0</v>
      </c>
      <c r="H24" s="47">
        <f t="shared" si="34"/>
        <v>5.6999999999999957</v>
      </c>
      <c r="I24" s="46">
        <f t="shared" si="35"/>
        <v>30</v>
      </c>
      <c r="J24" s="46">
        <f t="shared" si="16"/>
        <v>35.699999999999996</v>
      </c>
      <c r="K24" s="46">
        <f t="shared" si="17"/>
        <v>30</v>
      </c>
      <c r="L24" s="46">
        <f t="shared" si="18"/>
        <v>35.699999999999996</v>
      </c>
      <c r="M24" s="110"/>
    </row>
    <row r="25" spans="2:13" ht="16" thickBot="1">
      <c r="B25" s="48">
        <v>20</v>
      </c>
      <c r="C25" s="48" t="s">
        <v>38</v>
      </c>
      <c r="D25" s="49">
        <v>1</v>
      </c>
      <c r="E25" s="49">
        <v>0</v>
      </c>
      <c r="F25" s="49">
        <f t="shared" si="49"/>
        <v>1.19</v>
      </c>
      <c r="G25" s="49">
        <f t="shared" si="50"/>
        <v>0</v>
      </c>
      <c r="H25" s="50">
        <f t="shared" si="34"/>
        <v>3.7999999999999989</v>
      </c>
      <c r="I25" s="49">
        <f t="shared" si="35"/>
        <v>20</v>
      </c>
      <c r="J25" s="49">
        <f t="shared" si="16"/>
        <v>23.799999999999997</v>
      </c>
      <c r="K25" s="49">
        <f t="shared" si="17"/>
        <v>1</v>
      </c>
      <c r="L25" s="49">
        <f t="shared" si="18"/>
        <v>1.19</v>
      </c>
      <c r="M25" s="110"/>
    </row>
    <row r="26" spans="2:13">
      <c r="B26" s="20"/>
      <c r="C26" s="20"/>
      <c r="D26" s="21">
        <f>SUM(D5:D25)</f>
        <v>447.11</v>
      </c>
      <c r="E26" s="21">
        <f t="shared" ref="E26:J26" si="51">SUM(E5:E25)</f>
        <v>20.97</v>
      </c>
      <c r="F26" s="21">
        <f t="shared" si="51"/>
        <v>532.06090000000006</v>
      </c>
      <c r="G26" s="21">
        <f t="shared" si="51"/>
        <v>24.954299999999996</v>
      </c>
      <c r="H26" s="22">
        <f t="shared" si="51"/>
        <v>122.71339999999994</v>
      </c>
      <c r="I26" s="23">
        <f t="shared" si="51"/>
        <v>645.86</v>
      </c>
      <c r="J26" s="23">
        <f t="shared" si="51"/>
        <v>768.57339999999999</v>
      </c>
      <c r="K26" s="21"/>
      <c r="L26" s="21"/>
      <c r="M26" s="5"/>
    </row>
    <row r="27" spans="2:13">
      <c r="G27" s="7" t="s">
        <v>15</v>
      </c>
      <c r="H27" s="7"/>
      <c r="I27" s="8">
        <f>I26*H30</f>
        <v>1291.72</v>
      </c>
      <c r="J27" s="39">
        <f>J26*H30</f>
        <v>1537.1468</v>
      </c>
    </row>
    <row r="28" spans="2:13">
      <c r="G28" s="7" t="s">
        <v>16</v>
      </c>
      <c r="H28" s="7"/>
      <c r="I28" s="11">
        <f>I26*H30*1.19</f>
        <v>1537.1468</v>
      </c>
      <c r="J28" s="11">
        <f>J26*H30*1.19</f>
        <v>1829.2046919999998</v>
      </c>
    </row>
    <row r="29" spans="2:13">
      <c r="G29" s="7" t="s">
        <v>17</v>
      </c>
      <c r="H29" s="7"/>
      <c r="I29" s="8">
        <f>I28-I26</f>
        <v>891.28679999999997</v>
      </c>
      <c r="J29" s="8">
        <f>J28-J26</f>
        <v>1060.6312919999998</v>
      </c>
    </row>
    <row r="30" spans="2:13">
      <c r="G30" s="3" t="s">
        <v>31</v>
      </c>
      <c r="H30" s="3">
        <v>2</v>
      </c>
    </row>
    <row r="31" spans="2:13" ht="17.25" customHeight="1">
      <c r="G31" s="7"/>
      <c r="H31" s="7"/>
      <c r="I31" s="8"/>
      <c r="J31" s="8"/>
    </row>
    <row r="32" spans="2:13" ht="17.25" customHeight="1">
      <c r="F32" s="3" t="s">
        <v>19</v>
      </c>
      <c r="G32" s="7" t="s">
        <v>18</v>
      </c>
      <c r="H32" s="7">
        <v>12</v>
      </c>
      <c r="I32" s="8">
        <f>J27*H32</f>
        <v>18445.761599999998</v>
      </c>
      <c r="J32" s="3" t="s">
        <v>20</v>
      </c>
      <c r="K32" s="6">
        <f>J29*H32/12</f>
        <v>1060.6312919999998</v>
      </c>
    </row>
    <row r="33" spans="6:12" customFormat="1">
      <c r="F33" s="3" t="s">
        <v>30</v>
      </c>
      <c r="G33" s="7" t="s">
        <v>18</v>
      </c>
      <c r="H33" s="3">
        <v>50</v>
      </c>
      <c r="I33" s="6">
        <f>I28*H33</f>
        <v>76857.34</v>
      </c>
      <c r="J33" s="3" t="s">
        <v>20</v>
      </c>
      <c r="K33" s="6">
        <f>I29*H33/12</f>
        <v>3713.6949999999997</v>
      </c>
      <c r="L33" s="6">
        <f>K33*0.6</f>
        <v>2228.2169999999996</v>
      </c>
    </row>
  </sheetData>
  <mergeCells count="8">
    <mergeCell ref="M9:M10"/>
    <mergeCell ref="M7:M8"/>
    <mergeCell ref="M19:M20"/>
    <mergeCell ref="M21:M22"/>
    <mergeCell ref="M23:M25"/>
    <mergeCell ref="M16:M18"/>
    <mergeCell ref="M14:M15"/>
    <mergeCell ref="M11:M13"/>
  </mergeCells>
  <phoneticPr fontId="5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4:M35"/>
  <sheetViews>
    <sheetView workbookViewId="0">
      <selection activeCell="C39" sqref="C39"/>
    </sheetView>
  </sheetViews>
  <sheetFormatPr baseColWidth="10" defaultRowHeight="15"/>
  <cols>
    <col min="1" max="1" width="1.875" customWidth="1"/>
    <col min="2" max="2" width="7" style="3" bestFit="1" customWidth="1"/>
    <col min="3" max="3" width="36" style="3" bestFit="1" customWidth="1"/>
    <col min="4" max="4" width="14.125" style="3" bestFit="1" customWidth="1"/>
    <col min="5" max="5" width="21.625" style="3" bestFit="1" customWidth="1"/>
    <col min="6" max="6" width="14.625" style="3" bestFit="1" customWidth="1"/>
    <col min="7" max="7" width="22.625" style="3" bestFit="1" customWidth="1"/>
    <col min="8" max="8" width="9.875" style="3" bestFit="1" customWidth="1"/>
    <col min="9" max="9" width="18.875" style="3" bestFit="1" customWidth="1"/>
    <col min="10" max="10" width="19.125" style="3" bestFit="1" customWidth="1"/>
    <col min="11" max="11" width="21.375" style="3" bestFit="1" customWidth="1"/>
    <col min="12" max="12" width="21.875" style="3" bestFit="1" customWidth="1"/>
    <col min="13" max="13" width="10.625" style="3"/>
  </cols>
  <sheetData>
    <row r="4" spans="2:13">
      <c r="B4" s="4" t="s">
        <v>0</v>
      </c>
      <c r="C4" s="4" t="s">
        <v>1</v>
      </c>
      <c r="D4" s="4" t="s">
        <v>3</v>
      </c>
      <c r="E4" s="4" t="s">
        <v>8</v>
      </c>
      <c r="F4" s="4" t="s">
        <v>4</v>
      </c>
      <c r="G4" s="4" t="s">
        <v>9</v>
      </c>
      <c r="H4" s="12" t="s">
        <v>6</v>
      </c>
      <c r="I4" s="4" t="s">
        <v>5</v>
      </c>
      <c r="J4" s="4" t="s">
        <v>7</v>
      </c>
      <c r="K4" s="4" t="s">
        <v>10</v>
      </c>
      <c r="L4" s="4" t="s">
        <v>11</v>
      </c>
      <c r="M4" s="5"/>
    </row>
    <row r="5" spans="2:13">
      <c r="B5" s="33">
        <v>1</v>
      </c>
      <c r="C5" s="33" t="s">
        <v>12</v>
      </c>
      <c r="D5" s="34">
        <v>87.51</v>
      </c>
      <c r="E5" s="34">
        <v>5.8</v>
      </c>
      <c r="F5" s="34">
        <f t="shared" ref="F5:G21" si="0">D5*1.19</f>
        <v>104.1369</v>
      </c>
      <c r="G5" s="34">
        <f t="shared" si="0"/>
        <v>6.9019999999999992</v>
      </c>
      <c r="H5" s="35">
        <f>((F5-D5)*B5)+(G5-E5)</f>
        <v>17.728899999999992</v>
      </c>
      <c r="I5" s="34">
        <f>(D5*B5)+E5</f>
        <v>93.31</v>
      </c>
      <c r="J5" s="34">
        <f>(F5*B5)+G5</f>
        <v>111.0389</v>
      </c>
      <c r="K5" s="34">
        <f>I5/B5</f>
        <v>93.31</v>
      </c>
      <c r="L5" s="40">
        <f>J5/B5</f>
        <v>111.0389</v>
      </c>
      <c r="M5" s="53">
        <f>J5</f>
        <v>111.0389</v>
      </c>
    </row>
    <row r="6" spans="2:13">
      <c r="B6" s="24">
        <v>1</v>
      </c>
      <c r="C6" s="24" t="s">
        <v>13</v>
      </c>
      <c r="D6" s="25">
        <v>120</v>
      </c>
      <c r="E6" s="25">
        <v>5</v>
      </c>
      <c r="F6" s="25">
        <f t="shared" si="0"/>
        <v>142.79999999999998</v>
      </c>
      <c r="G6" s="25">
        <f t="shared" si="0"/>
        <v>5.9499999999999993</v>
      </c>
      <c r="H6" s="26">
        <f t="shared" ref="H6:H27" si="1">((F6-D6)*B6)+(G6-E6)</f>
        <v>23.749999999999982</v>
      </c>
      <c r="I6" s="25">
        <f t="shared" ref="I6:I27" si="2">(D6*B6)+E6</f>
        <v>125</v>
      </c>
      <c r="J6" s="25">
        <f t="shared" ref="J6:J27" si="3">(F6*B6)+G6</f>
        <v>148.74999999999997</v>
      </c>
      <c r="K6" s="25">
        <f t="shared" ref="K6:K27" si="4">I6/B6</f>
        <v>125</v>
      </c>
      <c r="L6" s="41">
        <f t="shared" ref="L6:L27" si="5">J6/B6</f>
        <v>148.74999999999997</v>
      </c>
      <c r="M6" s="53">
        <f>J6</f>
        <v>148.74999999999997</v>
      </c>
    </row>
    <row r="7" spans="2:13">
      <c r="B7" s="30">
        <v>3</v>
      </c>
      <c r="C7" s="30" t="s">
        <v>14</v>
      </c>
      <c r="D7" s="31">
        <v>3.31</v>
      </c>
      <c r="E7" s="31">
        <v>3.27</v>
      </c>
      <c r="F7" s="31">
        <f t="shared" si="0"/>
        <v>3.9388999999999998</v>
      </c>
      <c r="G7" s="31">
        <f t="shared" si="0"/>
        <v>3.8912999999999998</v>
      </c>
      <c r="H7" s="32">
        <f t="shared" si="1"/>
        <v>2.5079999999999991</v>
      </c>
      <c r="I7" s="31">
        <f t="shared" si="2"/>
        <v>13.2</v>
      </c>
      <c r="J7" s="31">
        <f t="shared" si="3"/>
        <v>15.707999999999998</v>
      </c>
      <c r="K7" s="31">
        <f t="shared" si="4"/>
        <v>4.3999999999999995</v>
      </c>
      <c r="L7" s="31">
        <f t="shared" si="5"/>
        <v>5.2359999999999998</v>
      </c>
      <c r="M7" s="1">
        <f>SUM(J7:J8)</f>
        <v>27.012999999999998</v>
      </c>
    </row>
    <row r="8" spans="2:13">
      <c r="B8" s="30">
        <v>5</v>
      </c>
      <c r="C8" s="30" t="s">
        <v>14</v>
      </c>
      <c r="D8" s="31">
        <v>1.9</v>
      </c>
      <c r="E8" s="31">
        <v>0</v>
      </c>
      <c r="F8" s="31">
        <f t="shared" si="0"/>
        <v>2.2609999999999997</v>
      </c>
      <c r="G8" s="31">
        <f t="shared" si="0"/>
        <v>0</v>
      </c>
      <c r="H8" s="32">
        <f t="shared" si="1"/>
        <v>1.8049999999999988</v>
      </c>
      <c r="I8" s="31">
        <f t="shared" si="2"/>
        <v>9.5</v>
      </c>
      <c r="J8" s="31">
        <f t="shared" si="3"/>
        <v>11.304999999999998</v>
      </c>
      <c r="K8" s="31">
        <f t="shared" si="4"/>
        <v>1.9</v>
      </c>
      <c r="L8" s="31">
        <f t="shared" si="5"/>
        <v>2.2609999999999997</v>
      </c>
      <c r="M8" s="1"/>
    </row>
    <row r="9" spans="2:13">
      <c r="B9" s="36">
        <v>0</v>
      </c>
      <c r="C9" s="36" t="s">
        <v>28</v>
      </c>
      <c r="D9" s="37">
        <v>10</v>
      </c>
      <c r="E9" s="37">
        <v>0</v>
      </c>
      <c r="F9" s="37">
        <f t="shared" ref="F9" si="6">D9*1.19</f>
        <v>11.899999999999999</v>
      </c>
      <c r="G9" s="37">
        <f>E9*1.19</f>
        <v>0</v>
      </c>
      <c r="H9" s="38">
        <f>((F9-D9)*B9)+(G9-E9)</f>
        <v>0</v>
      </c>
      <c r="I9" s="37">
        <f>(D9*B9)+E9</f>
        <v>0</v>
      </c>
      <c r="J9" s="37">
        <f t="shared" ref="J9" si="7">(F9*B9)+G9</f>
        <v>0</v>
      </c>
      <c r="K9" s="37" t="e">
        <f t="shared" ref="K9" si="8">I9/B9</f>
        <v>#DIV/0!</v>
      </c>
      <c r="L9" s="54" t="e">
        <f t="shared" ref="L9" si="9">J9/B9</f>
        <v>#DIV/0!</v>
      </c>
      <c r="M9" s="111">
        <f>SUM(J9:J13)</f>
        <v>267.75</v>
      </c>
    </row>
    <row r="10" spans="2:13">
      <c r="B10" s="36">
        <v>5</v>
      </c>
      <c r="C10" s="36" t="s">
        <v>2</v>
      </c>
      <c r="D10" s="37">
        <v>25</v>
      </c>
      <c r="E10" s="37">
        <v>0</v>
      </c>
      <c r="F10" s="37">
        <f t="shared" ref="F10" si="10">D10*1.19</f>
        <v>29.75</v>
      </c>
      <c r="G10" s="37">
        <f t="shared" ref="G10" si="11">E10*1.19</f>
        <v>0</v>
      </c>
      <c r="H10" s="38">
        <f t="shared" ref="H10" si="12">((F10-D10)*B10)+(G10-E10)</f>
        <v>23.75</v>
      </c>
      <c r="I10" s="37">
        <f t="shared" ref="I10" si="13">(D10*B10)+E10</f>
        <v>125</v>
      </c>
      <c r="J10" s="37">
        <f t="shared" ref="J10" si="14">(F10*B10)+G10</f>
        <v>148.75</v>
      </c>
      <c r="K10" s="37">
        <f t="shared" ref="K10" si="15">I10/B10</f>
        <v>25</v>
      </c>
      <c r="L10" s="37">
        <f t="shared" ref="L10" si="16">J10/B10</f>
        <v>29.75</v>
      </c>
      <c r="M10" s="112"/>
    </row>
    <row r="11" spans="2:13">
      <c r="B11" s="36">
        <v>5</v>
      </c>
      <c r="C11" s="36" t="s">
        <v>39</v>
      </c>
      <c r="D11" s="37">
        <v>5</v>
      </c>
      <c r="E11" s="37">
        <v>0</v>
      </c>
      <c r="F11" s="37">
        <f t="shared" si="0"/>
        <v>5.9499999999999993</v>
      </c>
      <c r="G11" s="37">
        <f t="shared" si="0"/>
        <v>0</v>
      </c>
      <c r="H11" s="38">
        <f t="shared" si="1"/>
        <v>4.7499999999999964</v>
      </c>
      <c r="I11" s="37">
        <f t="shared" si="2"/>
        <v>25</v>
      </c>
      <c r="J11" s="37">
        <f t="shared" si="3"/>
        <v>29.749999999999996</v>
      </c>
      <c r="K11" s="37">
        <f t="shared" si="4"/>
        <v>5</v>
      </c>
      <c r="L11" s="37">
        <f t="shared" si="5"/>
        <v>5.9499999999999993</v>
      </c>
      <c r="M11" s="112"/>
    </row>
    <row r="12" spans="2:13">
      <c r="B12" s="36">
        <v>5</v>
      </c>
      <c r="C12" s="36" t="s">
        <v>40</v>
      </c>
      <c r="D12" s="37">
        <v>5</v>
      </c>
      <c r="E12" s="37">
        <v>0</v>
      </c>
      <c r="F12" s="37">
        <f t="shared" ref="F12" si="17">D12*1.19</f>
        <v>5.9499999999999993</v>
      </c>
      <c r="G12" s="37">
        <f t="shared" ref="G12" si="18">E12*1.19</f>
        <v>0</v>
      </c>
      <c r="H12" s="38">
        <f t="shared" ref="H12" si="19">((F12-D12)*B12)+(G12-E12)</f>
        <v>4.7499999999999964</v>
      </c>
      <c r="I12" s="37">
        <f t="shared" ref="I12" si="20">(D12*B12)+E12</f>
        <v>25</v>
      </c>
      <c r="J12" s="37">
        <f t="shared" ref="J12" si="21">(F12*B12)+G12</f>
        <v>29.749999999999996</v>
      </c>
      <c r="K12" s="37">
        <f t="shared" ref="K12" si="22">I12/B12</f>
        <v>5</v>
      </c>
      <c r="L12" s="37">
        <f t="shared" ref="L12" si="23">J12/B12</f>
        <v>5.9499999999999993</v>
      </c>
      <c r="M12" s="112"/>
    </row>
    <row r="13" spans="2:13">
      <c r="B13" s="36">
        <v>5</v>
      </c>
      <c r="C13" s="36" t="s">
        <v>41</v>
      </c>
      <c r="D13" s="37">
        <v>10</v>
      </c>
      <c r="E13" s="37">
        <v>0</v>
      </c>
      <c r="F13" s="37">
        <f t="shared" si="0"/>
        <v>11.899999999999999</v>
      </c>
      <c r="G13" s="37">
        <f t="shared" si="0"/>
        <v>0</v>
      </c>
      <c r="H13" s="38">
        <f t="shared" si="1"/>
        <v>9.4999999999999929</v>
      </c>
      <c r="I13" s="37">
        <f t="shared" si="2"/>
        <v>50</v>
      </c>
      <c r="J13" s="37">
        <f t="shared" si="3"/>
        <v>59.499999999999993</v>
      </c>
      <c r="K13" s="37">
        <f t="shared" si="4"/>
        <v>10</v>
      </c>
      <c r="L13" s="37">
        <f t="shared" si="5"/>
        <v>11.899999999999999</v>
      </c>
      <c r="M13" s="113"/>
    </row>
    <row r="14" spans="2:13">
      <c r="B14" s="9">
        <v>1</v>
      </c>
      <c r="C14" s="9" t="s">
        <v>21</v>
      </c>
      <c r="D14" s="10">
        <v>30</v>
      </c>
      <c r="E14" s="10">
        <v>0</v>
      </c>
      <c r="F14" s="10">
        <f>D14*1.19</f>
        <v>35.699999999999996</v>
      </c>
      <c r="G14" s="10">
        <f t="shared" si="0"/>
        <v>0</v>
      </c>
      <c r="H14" s="13">
        <f t="shared" si="1"/>
        <v>5.6999999999999957</v>
      </c>
      <c r="I14" s="10">
        <f t="shared" si="2"/>
        <v>30</v>
      </c>
      <c r="J14" s="10">
        <f>(F14*B14)+G14</f>
        <v>35.699999999999996</v>
      </c>
      <c r="K14" s="10">
        <f>I14/B14</f>
        <v>30</v>
      </c>
      <c r="L14" s="10">
        <f>J14/B14</f>
        <v>35.699999999999996</v>
      </c>
      <c r="M14" s="111">
        <f>SUM(J14:J16)</f>
        <v>79.349199999999996</v>
      </c>
    </row>
    <row r="15" spans="2:13">
      <c r="B15" s="9">
        <v>1</v>
      </c>
      <c r="C15" s="9" t="s">
        <v>26</v>
      </c>
      <c r="D15" s="10">
        <v>15</v>
      </c>
      <c r="E15" s="10">
        <v>0</v>
      </c>
      <c r="F15" s="10">
        <f t="shared" si="0"/>
        <v>17.849999999999998</v>
      </c>
      <c r="G15" s="10">
        <f t="shared" si="0"/>
        <v>0</v>
      </c>
      <c r="H15" s="13">
        <f t="shared" si="1"/>
        <v>2.8499999999999979</v>
      </c>
      <c r="I15" s="10">
        <f t="shared" si="2"/>
        <v>15</v>
      </c>
      <c r="J15" s="10">
        <f t="shared" si="3"/>
        <v>17.849999999999998</v>
      </c>
      <c r="K15" s="10">
        <f t="shared" si="4"/>
        <v>15</v>
      </c>
      <c r="L15" s="10">
        <f t="shared" si="5"/>
        <v>17.849999999999998</v>
      </c>
      <c r="M15" s="112"/>
    </row>
    <row r="16" spans="2:13">
      <c r="B16" s="9">
        <v>1</v>
      </c>
      <c r="C16" s="9" t="s">
        <v>29</v>
      </c>
      <c r="D16" s="10">
        <v>21.68</v>
      </c>
      <c r="E16" s="10">
        <v>0</v>
      </c>
      <c r="F16" s="10">
        <f t="shared" ref="F16" si="24">D16*1.19</f>
        <v>25.799199999999999</v>
      </c>
      <c r="G16" s="10">
        <f t="shared" ref="G16" si="25">E16*1.19</f>
        <v>0</v>
      </c>
      <c r="H16" s="13">
        <f t="shared" ref="H16" si="26">((F16-D16)*B16)+(G16-E16)</f>
        <v>4.1191999999999993</v>
      </c>
      <c r="I16" s="10">
        <f t="shared" ref="I16" si="27">(D16*B16)+E16</f>
        <v>21.68</v>
      </c>
      <c r="J16" s="10">
        <f t="shared" ref="J16" si="28">(F16*B16)+G16</f>
        <v>25.799199999999999</v>
      </c>
      <c r="K16" s="10">
        <f t="shared" ref="K16" si="29">I16/B16</f>
        <v>21.68</v>
      </c>
      <c r="L16" s="10">
        <f t="shared" ref="L16" si="30">J16/B16</f>
        <v>25.799199999999999</v>
      </c>
      <c r="M16" s="113"/>
    </row>
    <row r="17" spans="2:13">
      <c r="B17" s="14">
        <v>1</v>
      </c>
      <c r="C17" s="14" t="s">
        <v>23</v>
      </c>
      <c r="D17" s="15">
        <v>25.16</v>
      </c>
      <c r="E17" s="15">
        <v>0</v>
      </c>
      <c r="F17" s="15">
        <f t="shared" si="0"/>
        <v>29.9404</v>
      </c>
      <c r="G17" s="15">
        <f t="shared" si="0"/>
        <v>0</v>
      </c>
      <c r="H17" s="16">
        <f t="shared" si="1"/>
        <v>4.7804000000000002</v>
      </c>
      <c r="I17" s="15">
        <f t="shared" si="2"/>
        <v>25.16</v>
      </c>
      <c r="J17" s="15">
        <f t="shared" si="3"/>
        <v>29.9404</v>
      </c>
      <c r="K17" s="15">
        <f t="shared" si="4"/>
        <v>25.16</v>
      </c>
      <c r="L17" s="15">
        <f t="shared" si="5"/>
        <v>29.9404</v>
      </c>
      <c r="M17" s="2">
        <f>SUM(J17:J19)</f>
        <v>94.688299999999998</v>
      </c>
    </row>
    <row r="18" spans="2:13">
      <c r="B18" s="14">
        <v>1</v>
      </c>
      <c r="C18" s="14" t="s">
        <v>32</v>
      </c>
      <c r="D18" s="15">
        <v>16.63</v>
      </c>
      <c r="E18" s="15">
        <v>0</v>
      </c>
      <c r="F18" s="15">
        <f t="shared" si="0"/>
        <v>19.789699999999996</v>
      </c>
      <c r="G18" s="15">
        <f t="shared" si="0"/>
        <v>0</v>
      </c>
      <c r="H18" s="16">
        <f t="shared" si="1"/>
        <v>3.1596999999999973</v>
      </c>
      <c r="I18" s="15">
        <f t="shared" si="2"/>
        <v>16.63</v>
      </c>
      <c r="J18" s="15">
        <f t="shared" si="3"/>
        <v>19.789699999999996</v>
      </c>
      <c r="K18" s="15">
        <f t="shared" si="4"/>
        <v>16.63</v>
      </c>
      <c r="L18" s="15">
        <f t="shared" si="5"/>
        <v>19.789699999999996</v>
      </c>
      <c r="M18" s="110"/>
    </row>
    <row r="19" spans="2:13">
      <c r="B19" s="14">
        <v>1</v>
      </c>
      <c r="C19" s="14" t="s">
        <v>33</v>
      </c>
      <c r="D19" s="15">
        <v>37.78</v>
      </c>
      <c r="E19" s="15">
        <v>0</v>
      </c>
      <c r="F19" s="15">
        <f t="shared" si="0"/>
        <v>44.958199999999998</v>
      </c>
      <c r="G19" s="15">
        <f t="shared" si="0"/>
        <v>0</v>
      </c>
      <c r="H19" s="16">
        <f t="shared" si="1"/>
        <v>7.1781999999999968</v>
      </c>
      <c r="I19" s="15">
        <f t="shared" si="2"/>
        <v>37.78</v>
      </c>
      <c r="J19" s="15">
        <f t="shared" si="3"/>
        <v>44.958199999999998</v>
      </c>
      <c r="K19" s="15">
        <f t="shared" si="4"/>
        <v>37.78</v>
      </c>
      <c r="L19" s="15">
        <f t="shared" si="5"/>
        <v>44.958199999999998</v>
      </c>
      <c r="M19" s="110"/>
    </row>
    <row r="20" spans="2:13">
      <c r="B20" s="42">
        <v>1</v>
      </c>
      <c r="C20" s="42" t="s">
        <v>37</v>
      </c>
      <c r="D20" s="43">
        <v>5</v>
      </c>
      <c r="E20" s="43">
        <v>0</v>
      </c>
      <c r="F20" s="43">
        <f>D20*1.19</f>
        <v>5.9499999999999993</v>
      </c>
      <c r="G20" s="43">
        <f>E20*1.19</f>
        <v>0</v>
      </c>
      <c r="H20" s="44">
        <f>((F20-D20)*B20)+(G20-E20)</f>
        <v>0.94999999999999929</v>
      </c>
      <c r="I20" s="43">
        <f>(D20*B20)+E20</f>
        <v>5</v>
      </c>
      <c r="J20" s="43">
        <f>(F20*B20)+G20</f>
        <v>5.9499999999999993</v>
      </c>
      <c r="K20" s="43">
        <f>I20/B20</f>
        <v>5</v>
      </c>
      <c r="L20" s="43">
        <f>J20/B20</f>
        <v>5.9499999999999993</v>
      </c>
      <c r="M20" s="2">
        <f>SUM(K20:K21)</f>
        <v>10</v>
      </c>
    </row>
    <row r="21" spans="2:13">
      <c r="B21" s="42">
        <v>1</v>
      </c>
      <c r="C21" s="42" t="s">
        <v>34</v>
      </c>
      <c r="D21" s="43">
        <v>5</v>
      </c>
      <c r="E21" s="43">
        <v>0</v>
      </c>
      <c r="F21" s="43">
        <f t="shared" si="0"/>
        <v>5.9499999999999993</v>
      </c>
      <c r="G21" s="43">
        <f t="shared" si="0"/>
        <v>0</v>
      </c>
      <c r="H21" s="44">
        <f t="shared" si="1"/>
        <v>0.94999999999999929</v>
      </c>
      <c r="I21" s="43">
        <f t="shared" si="2"/>
        <v>5</v>
      </c>
      <c r="J21" s="43">
        <f t="shared" si="3"/>
        <v>5.9499999999999993</v>
      </c>
      <c r="K21" s="43">
        <f t="shared" si="4"/>
        <v>5</v>
      </c>
      <c r="L21" s="43">
        <f t="shared" si="5"/>
        <v>5.9499999999999993</v>
      </c>
      <c r="M21" s="110"/>
    </row>
    <row r="22" spans="2:13">
      <c r="B22" s="17">
        <v>1</v>
      </c>
      <c r="C22" s="17" t="s">
        <v>24</v>
      </c>
      <c r="D22" s="18">
        <v>20</v>
      </c>
      <c r="E22" s="18">
        <v>0</v>
      </c>
      <c r="F22" s="18">
        <f t="shared" ref="F22:G27" si="31">D22*1.19</f>
        <v>23.799999999999997</v>
      </c>
      <c r="G22" s="18">
        <f t="shared" si="31"/>
        <v>0</v>
      </c>
      <c r="H22" s="19">
        <f t="shared" si="1"/>
        <v>3.7999999999999972</v>
      </c>
      <c r="I22" s="18">
        <f t="shared" si="2"/>
        <v>20</v>
      </c>
      <c r="J22" s="18">
        <f t="shared" si="3"/>
        <v>23.799999999999997</v>
      </c>
      <c r="K22" s="18">
        <f t="shared" si="4"/>
        <v>20</v>
      </c>
      <c r="L22" s="18">
        <f t="shared" si="5"/>
        <v>23.799999999999997</v>
      </c>
      <c r="M22" s="2">
        <f>SUM(K22:K23)</f>
        <v>40</v>
      </c>
    </row>
    <row r="23" spans="2:13">
      <c r="B23" s="17">
        <v>1</v>
      </c>
      <c r="C23" s="17" t="s">
        <v>25</v>
      </c>
      <c r="D23" s="18">
        <v>20</v>
      </c>
      <c r="E23" s="18">
        <v>0</v>
      </c>
      <c r="F23" s="18">
        <f t="shared" si="31"/>
        <v>23.799999999999997</v>
      </c>
      <c r="G23" s="18">
        <f t="shared" si="31"/>
        <v>0</v>
      </c>
      <c r="H23" s="19">
        <f t="shared" si="1"/>
        <v>3.7999999999999972</v>
      </c>
      <c r="I23" s="18">
        <f t="shared" si="2"/>
        <v>20</v>
      </c>
      <c r="J23" s="18">
        <f t="shared" si="3"/>
        <v>23.799999999999997</v>
      </c>
      <c r="K23" s="18">
        <f t="shared" si="4"/>
        <v>20</v>
      </c>
      <c r="L23" s="18">
        <f t="shared" si="5"/>
        <v>23.799999999999997</v>
      </c>
      <c r="M23" s="110"/>
    </row>
    <row r="24" spans="2:13">
      <c r="B24" s="45">
        <v>1</v>
      </c>
      <c r="C24" s="45" t="s">
        <v>35</v>
      </c>
      <c r="D24" s="46">
        <v>0</v>
      </c>
      <c r="E24" s="46">
        <v>0</v>
      </c>
      <c r="F24" s="46">
        <f t="shared" si="31"/>
        <v>0</v>
      </c>
      <c r="G24" s="46">
        <f t="shared" si="31"/>
        <v>0</v>
      </c>
      <c r="H24" s="47">
        <f t="shared" si="1"/>
        <v>0</v>
      </c>
      <c r="I24" s="46">
        <f t="shared" si="2"/>
        <v>0</v>
      </c>
      <c r="J24" s="46">
        <f t="shared" si="3"/>
        <v>0</v>
      </c>
      <c r="K24" s="46">
        <f t="shared" si="4"/>
        <v>0</v>
      </c>
      <c r="L24" s="46">
        <f t="shared" si="5"/>
        <v>0</v>
      </c>
      <c r="M24" s="2">
        <f>SUM(J24:J27)</f>
        <v>83.299999999999983</v>
      </c>
    </row>
    <row r="25" spans="2:13">
      <c r="B25" s="45">
        <v>1</v>
      </c>
      <c r="C25" s="45" t="s">
        <v>36</v>
      </c>
      <c r="D25" s="46">
        <v>30</v>
      </c>
      <c r="E25" s="46">
        <v>0</v>
      </c>
      <c r="F25" s="46">
        <f t="shared" si="31"/>
        <v>35.699999999999996</v>
      </c>
      <c r="G25" s="46">
        <f t="shared" si="31"/>
        <v>0</v>
      </c>
      <c r="H25" s="47">
        <f t="shared" si="1"/>
        <v>5.6999999999999957</v>
      </c>
      <c r="I25" s="46">
        <f t="shared" si="2"/>
        <v>30</v>
      </c>
      <c r="J25" s="46">
        <f t="shared" si="3"/>
        <v>35.699999999999996</v>
      </c>
      <c r="K25" s="46">
        <f t="shared" si="4"/>
        <v>30</v>
      </c>
      <c r="L25" s="46">
        <f t="shared" si="5"/>
        <v>35.699999999999996</v>
      </c>
      <c r="M25" s="110"/>
    </row>
    <row r="26" spans="2:13">
      <c r="B26" s="45">
        <v>1</v>
      </c>
      <c r="C26" s="45" t="s">
        <v>42</v>
      </c>
      <c r="D26" s="46">
        <v>20</v>
      </c>
      <c r="E26" s="46">
        <v>0</v>
      </c>
      <c r="F26" s="46">
        <f t="shared" ref="F26" si="32">D26*1.19</f>
        <v>23.799999999999997</v>
      </c>
      <c r="G26" s="46">
        <f t="shared" ref="G26" si="33">E26*1.19</f>
        <v>0</v>
      </c>
      <c r="H26" s="47">
        <f t="shared" ref="H26" si="34">((F26-D26)*B26)+(G26-E26)</f>
        <v>3.7999999999999972</v>
      </c>
      <c r="I26" s="46">
        <f t="shared" ref="I26" si="35">(D26*B26)+E26</f>
        <v>20</v>
      </c>
      <c r="J26" s="46">
        <f t="shared" ref="J26" si="36">(F26*B26)+G26</f>
        <v>23.799999999999997</v>
      </c>
      <c r="K26" s="46">
        <f t="shared" ref="K26" si="37">I26/B26</f>
        <v>20</v>
      </c>
      <c r="L26" s="46">
        <f t="shared" ref="L26" si="38">J26/B26</f>
        <v>23.799999999999997</v>
      </c>
      <c r="M26" s="110"/>
    </row>
    <row r="27" spans="2:13" ht="16" thickBot="1">
      <c r="B27" s="48">
        <v>20</v>
      </c>
      <c r="C27" s="48" t="s">
        <v>38</v>
      </c>
      <c r="D27" s="49">
        <v>1</v>
      </c>
      <c r="E27" s="49">
        <v>0</v>
      </c>
      <c r="F27" s="49">
        <f t="shared" si="31"/>
        <v>1.19</v>
      </c>
      <c r="G27" s="49">
        <f t="shared" si="31"/>
        <v>0</v>
      </c>
      <c r="H27" s="50">
        <f t="shared" si="1"/>
        <v>3.7999999999999989</v>
      </c>
      <c r="I27" s="49">
        <f t="shared" si="2"/>
        <v>20</v>
      </c>
      <c r="J27" s="49">
        <f t="shared" si="3"/>
        <v>23.799999999999997</v>
      </c>
      <c r="K27" s="49">
        <f t="shared" si="4"/>
        <v>1</v>
      </c>
      <c r="L27" s="49">
        <f t="shared" si="5"/>
        <v>1.19</v>
      </c>
      <c r="M27" s="110"/>
    </row>
    <row r="28" spans="2:13">
      <c r="B28" s="20"/>
      <c r="C28" s="20"/>
      <c r="D28" s="21">
        <f t="shared" ref="D28:J28" si="39">SUM(D5:D27)</f>
        <v>514.97</v>
      </c>
      <c r="E28" s="21">
        <f t="shared" si="39"/>
        <v>14.07</v>
      </c>
      <c r="F28" s="21">
        <f t="shared" si="39"/>
        <v>612.81429999999989</v>
      </c>
      <c r="G28" s="21">
        <f t="shared" si="39"/>
        <v>16.743299999999998</v>
      </c>
      <c r="H28" s="22">
        <f t="shared" si="39"/>
        <v>139.12939999999998</v>
      </c>
      <c r="I28" s="23">
        <f t="shared" si="39"/>
        <v>732.25999999999988</v>
      </c>
      <c r="J28" s="23">
        <f t="shared" si="39"/>
        <v>871.38940000000002</v>
      </c>
      <c r="K28" s="21"/>
      <c r="L28" s="21"/>
      <c r="M28" s="5"/>
    </row>
    <row r="29" spans="2:13">
      <c r="G29" s="7" t="s">
        <v>15</v>
      </c>
      <c r="H29" s="7"/>
      <c r="I29" s="8">
        <f>I28*H32</f>
        <v>2196.7799999999997</v>
      </c>
      <c r="J29" s="39">
        <f>J28*H32</f>
        <v>2614.1682000000001</v>
      </c>
    </row>
    <row r="30" spans="2:13">
      <c r="G30" s="7" t="s">
        <v>16</v>
      </c>
      <c r="H30" s="7"/>
      <c r="I30" s="11">
        <f>I28*H32*1.19</f>
        <v>2614.1681999999996</v>
      </c>
      <c r="J30" s="11">
        <f>J28*H32*1.19</f>
        <v>3110.860158</v>
      </c>
    </row>
    <row r="31" spans="2:13">
      <c r="G31" s="7" t="s">
        <v>17</v>
      </c>
      <c r="H31" s="7"/>
      <c r="I31" s="8">
        <f>I30-I28</f>
        <v>1881.9081999999999</v>
      </c>
      <c r="J31" s="8">
        <f>J30-J28</f>
        <v>2239.4707579999999</v>
      </c>
    </row>
    <row r="32" spans="2:13">
      <c r="G32" s="3" t="s">
        <v>31</v>
      </c>
      <c r="H32" s="3">
        <v>3</v>
      </c>
    </row>
    <row r="33" spans="2:13" ht="17.25" customHeight="1">
      <c r="G33" s="7"/>
      <c r="H33" s="7"/>
      <c r="I33" s="8"/>
      <c r="J33" s="8"/>
    </row>
    <row r="34" spans="2:13" ht="17.25" customHeight="1">
      <c r="F34" s="3" t="s">
        <v>19</v>
      </c>
      <c r="G34" s="7" t="s">
        <v>18</v>
      </c>
      <c r="H34" s="7">
        <v>12</v>
      </c>
      <c r="I34" s="8">
        <f>J29*H34</f>
        <v>31370.018400000001</v>
      </c>
      <c r="J34" s="3" t="s">
        <v>20</v>
      </c>
      <c r="K34" s="6">
        <f>J31*H34/12</f>
        <v>2239.4707579999999</v>
      </c>
    </row>
    <row r="35" spans="2:13">
      <c r="B35"/>
      <c r="C35"/>
      <c r="D35"/>
      <c r="E35"/>
      <c r="F35" s="3" t="s">
        <v>30</v>
      </c>
      <c r="G35" s="7" t="s">
        <v>18</v>
      </c>
      <c r="H35" s="3">
        <v>24</v>
      </c>
      <c r="I35" s="6">
        <f>I30*H35</f>
        <v>62740.036799999987</v>
      </c>
      <c r="J35" s="3" t="s">
        <v>20</v>
      </c>
      <c r="K35" s="6">
        <f>I31*H35/12</f>
        <v>3763.8163999999997</v>
      </c>
      <c r="L35" s="6">
        <f>K35*0.6</f>
        <v>2258.2898399999999</v>
      </c>
      <c r="M35"/>
    </row>
  </sheetData>
  <mergeCells count="7">
    <mergeCell ref="M22:M23"/>
    <mergeCell ref="M24:M27"/>
    <mergeCell ref="M9:M13"/>
    <mergeCell ref="M14:M16"/>
    <mergeCell ref="M7:M8"/>
    <mergeCell ref="M17:M19"/>
    <mergeCell ref="M20:M21"/>
  </mergeCells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3:N42"/>
  <sheetViews>
    <sheetView tabSelected="1" topLeftCell="A4" workbookViewId="0">
      <selection activeCell="I55" sqref="I55"/>
    </sheetView>
  </sheetViews>
  <sheetFormatPr baseColWidth="10" defaultRowHeight="15"/>
  <cols>
    <col min="1" max="1" width="1.875" customWidth="1"/>
    <col min="2" max="2" width="7" style="3" bestFit="1" customWidth="1"/>
    <col min="3" max="3" width="15.875" style="3" bestFit="1" customWidth="1"/>
    <col min="4" max="4" width="14.125" style="3" bestFit="1" customWidth="1"/>
    <col min="5" max="5" width="16.375" style="3" bestFit="1" customWidth="1"/>
    <col min="6" max="6" width="11.5" style="3" bestFit="1" customWidth="1"/>
    <col min="7" max="7" width="17.125" style="3" bestFit="1" customWidth="1"/>
    <col min="8" max="8" width="9.875" style="3" bestFit="1" customWidth="1"/>
    <col min="9" max="9" width="18.875" style="3" bestFit="1" customWidth="1"/>
    <col min="10" max="10" width="19.125" style="3" bestFit="1" customWidth="1"/>
    <col min="11" max="11" width="21.375" style="3" bestFit="1" customWidth="1"/>
    <col min="12" max="12" width="21.875" style="3" bestFit="1" customWidth="1"/>
    <col min="13" max="13" width="12.625" style="3" bestFit="1" customWidth="1"/>
    <col min="14" max="14" width="12.375" bestFit="1" customWidth="1"/>
    <col min="15" max="15" width="14.125" bestFit="1" customWidth="1"/>
    <col min="16" max="16" width="10.625" bestFit="1" customWidth="1"/>
  </cols>
  <sheetData>
    <row r="3" spans="2:13" ht="16" thickBot="1"/>
    <row r="4" spans="2:13" ht="16" thickBot="1">
      <c r="B4" s="105" t="s">
        <v>0</v>
      </c>
      <c r="C4" s="106" t="s">
        <v>1</v>
      </c>
      <c r="D4" s="106" t="s">
        <v>3</v>
      </c>
      <c r="E4" s="106" t="s">
        <v>8</v>
      </c>
      <c r="F4" s="106" t="s">
        <v>4</v>
      </c>
      <c r="G4" s="106" t="s">
        <v>9</v>
      </c>
      <c r="H4" s="107" t="s">
        <v>6</v>
      </c>
      <c r="I4" s="106" t="s">
        <v>5</v>
      </c>
      <c r="J4" s="106" t="s">
        <v>7</v>
      </c>
      <c r="K4" s="106" t="s">
        <v>10</v>
      </c>
      <c r="L4" s="106" t="s">
        <v>11</v>
      </c>
      <c r="M4" s="108"/>
    </row>
    <row r="5" spans="2:13">
      <c r="B5" s="88">
        <v>1</v>
      </c>
      <c r="C5" s="89" t="s">
        <v>12</v>
      </c>
      <c r="D5" s="90">
        <v>48.16</v>
      </c>
      <c r="E5" s="90">
        <v>0</v>
      </c>
      <c r="F5" s="90">
        <f t="shared" ref="F5:G17" si="0">D5*1.19</f>
        <v>57.310399999999994</v>
      </c>
      <c r="G5" s="90">
        <f t="shared" si="0"/>
        <v>0</v>
      </c>
      <c r="H5" s="91">
        <f>((F5-D5)*B5)+(G5-E5)</f>
        <v>9.1503999999999976</v>
      </c>
      <c r="I5" s="90">
        <f>(D5*B5)+E5</f>
        <v>48.16</v>
      </c>
      <c r="J5" s="90">
        <f>(F5*B5)+G5</f>
        <v>57.310399999999994</v>
      </c>
      <c r="K5" s="90">
        <f>I5/B5</f>
        <v>48.16</v>
      </c>
      <c r="L5" s="92">
        <f>J5/B5</f>
        <v>57.310399999999994</v>
      </c>
      <c r="M5" s="114">
        <f>SUM(J5:J11)</f>
        <v>421.09339999999992</v>
      </c>
    </row>
    <row r="6" spans="2:13">
      <c r="B6" s="93">
        <v>1</v>
      </c>
      <c r="C6" s="30" t="s">
        <v>64</v>
      </c>
      <c r="D6" s="31">
        <v>103</v>
      </c>
      <c r="E6" s="31">
        <v>0</v>
      </c>
      <c r="F6" s="31">
        <f t="shared" si="0"/>
        <v>122.57</v>
      </c>
      <c r="G6" s="31">
        <f t="shared" si="0"/>
        <v>0</v>
      </c>
      <c r="H6" s="32">
        <f t="shared" ref="H6:H19" si="1">((F6-D6)*B6)+(G6-E6)</f>
        <v>19.569999999999993</v>
      </c>
      <c r="I6" s="31">
        <f t="shared" ref="I6:I19" si="2">(D6*B6)+E6</f>
        <v>103</v>
      </c>
      <c r="J6" s="31">
        <f t="shared" ref="J6:J19" si="3">(F6*B6)+G6</f>
        <v>122.57</v>
      </c>
      <c r="K6" s="31">
        <f t="shared" ref="K6:K19" si="4">I6/B6</f>
        <v>103</v>
      </c>
      <c r="L6" s="94">
        <f t="shared" ref="L6:L19" si="5">J6/B6</f>
        <v>122.57</v>
      </c>
      <c r="M6" s="115"/>
    </row>
    <row r="7" spans="2:13">
      <c r="B7" s="93">
        <v>1</v>
      </c>
      <c r="C7" s="30" t="s">
        <v>63</v>
      </c>
      <c r="D7" s="31">
        <v>41</v>
      </c>
      <c r="E7" s="31">
        <v>0</v>
      </c>
      <c r="F7" s="31">
        <f t="shared" ref="F7" si="6">D7*1.19</f>
        <v>48.79</v>
      </c>
      <c r="G7" s="31">
        <f t="shared" ref="G7" si="7">E7*1.19</f>
        <v>0</v>
      </c>
      <c r="H7" s="32">
        <f>((F7-D7)*B7)+(G7-E7)</f>
        <v>7.7899999999999991</v>
      </c>
      <c r="I7" s="31">
        <f>(D7*B7)+E7</f>
        <v>41</v>
      </c>
      <c r="J7" s="31">
        <f>(F7*B7)+G7</f>
        <v>48.79</v>
      </c>
      <c r="K7" s="31">
        <f>I7/B7</f>
        <v>41</v>
      </c>
      <c r="L7" s="94">
        <f>J7/B7</f>
        <v>48.79</v>
      </c>
      <c r="M7" s="115"/>
    </row>
    <row r="8" spans="2:13">
      <c r="B8" s="93">
        <v>1</v>
      </c>
      <c r="C8" s="30" t="s">
        <v>44</v>
      </c>
      <c r="D8" s="31">
        <v>20</v>
      </c>
      <c r="E8" s="31">
        <v>0</v>
      </c>
      <c r="F8" s="31">
        <f t="shared" ref="F8" si="8">D8*1.19</f>
        <v>23.799999999999997</v>
      </c>
      <c r="G8" s="31">
        <f t="shared" ref="G8" si="9">E8*1.19</f>
        <v>0</v>
      </c>
      <c r="H8" s="32">
        <f>((F8-D8)*B8)+(G8-E8)</f>
        <v>3.7999999999999972</v>
      </c>
      <c r="I8" s="31">
        <f>(D8*B8)+E8</f>
        <v>20</v>
      </c>
      <c r="J8" s="31">
        <f>(F8*B8)+G8</f>
        <v>23.799999999999997</v>
      </c>
      <c r="K8" s="31">
        <f>I8/B8</f>
        <v>20</v>
      </c>
      <c r="L8" s="94">
        <f>J8/B8</f>
        <v>23.799999999999997</v>
      </c>
      <c r="M8" s="115"/>
    </row>
    <row r="9" spans="2:13">
      <c r="B9" s="93">
        <v>5</v>
      </c>
      <c r="C9" s="30" t="s">
        <v>59</v>
      </c>
      <c r="D9" s="31">
        <v>10.75</v>
      </c>
      <c r="E9" s="31">
        <v>0</v>
      </c>
      <c r="F9" s="31">
        <f t="shared" ref="F9" si="10">D9*1.19</f>
        <v>12.792499999999999</v>
      </c>
      <c r="G9" s="31">
        <f t="shared" ref="G9" si="11">E9*1.19</f>
        <v>0</v>
      </c>
      <c r="H9" s="32">
        <f t="shared" ref="H9" si="12">((F9-D9)*B9)+(G9-E9)</f>
        <v>10.212499999999993</v>
      </c>
      <c r="I9" s="31">
        <f t="shared" ref="I9" si="13">(D9*B9)+E9</f>
        <v>53.75</v>
      </c>
      <c r="J9" s="31">
        <f t="shared" ref="J9" si="14">(F9*B9)+G9</f>
        <v>63.962499999999991</v>
      </c>
      <c r="K9" s="31">
        <f t="shared" ref="K9" si="15">I9/B9</f>
        <v>10.75</v>
      </c>
      <c r="L9" s="94">
        <f>J9/B9</f>
        <v>12.792499999999999</v>
      </c>
      <c r="M9" s="115"/>
    </row>
    <row r="10" spans="2:13">
      <c r="B10" s="93">
        <v>5</v>
      </c>
      <c r="C10" s="30" t="s">
        <v>45</v>
      </c>
      <c r="D10" s="31">
        <v>10.75</v>
      </c>
      <c r="E10" s="31">
        <v>0</v>
      </c>
      <c r="F10" s="31">
        <f t="shared" ref="F10" si="16">D10*1.19</f>
        <v>12.792499999999999</v>
      </c>
      <c r="G10" s="31">
        <f t="shared" ref="G10" si="17">E10*1.19</f>
        <v>0</v>
      </c>
      <c r="H10" s="32">
        <f t="shared" ref="H10" si="18">((F10-D10)*B10)+(G10-E10)</f>
        <v>10.212499999999993</v>
      </c>
      <c r="I10" s="31">
        <f t="shared" ref="I10" si="19">(D10*B10)+E10</f>
        <v>53.75</v>
      </c>
      <c r="J10" s="31">
        <f t="shared" ref="J10" si="20">(F10*B10)+G10</f>
        <v>63.962499999999991</v>
      </c>
      <c r="K10" s="31">
        <f t="shared" ref="K10" si="21">I10/B10</f>
        <v>10.75</v>
      </c>
      <c r="L10" s="94">
        <f t="shared" ref="L10" si="22">J10/B10</f>
        <v>12.792499999999999</v>
      </c>
      <c r="M10" s="115"/>
    </row>
    <row r="11" spans="2:13" ht="16" thickBot="1">
      <c r="B11" s="95">
        <v>5</v>
      </c>
      <c r="C11" s="96" t="s">
        <v>14</v>
      </c>
      <c r="D11" s="97">
        <v>6.84</v>
      </c>
      <c r="E11" s="97">
        <v>0</v>
      </c>
      <c r="F11" s="97">
        <f t="shared" si="0"/>
        <v>8.1395999999999997</v>
      </c>
      <c r="G11" s="97">
        <f t="shared" si="0"/>
        <v>0</v>
      </c>
      <c r="H11" s="98">
        <f t="shared" si="1"/>
        <v>6.4979999999999993</v>
      </c>
      <c r="I11" s="97">
        <f t="shared" si="2"/>
        <v>34.200000000000003</v>
      </c>
      <c r="J11" s="97">
        <f t="shared" si="3"/>
        <v>40.698</v>
      </c>
      <c r="K11" s="97">
        <f t="shared" si="4"/>
        <v>6.8400000000000007</v>
      </c>
      <c r="L11" s="97">
        <f t="shared" si="5"/>
        <v>8.1395999999999997</v>
      </c>
      <c r="M11" s="116"/>
    </row>
    <row r="12" spans="2:13">
      <c r="B12" s="71">
        <v>5</v>
      </c>
      <c r="C12" s="72" t="s">
        <v>49</v>
      </c>
      <c r="D12" s="73">
        <v>10</v>
      </c>
      <c r="E12" s="73">
        <v>0</v>
      </c>
      <c r="F12" s="73">
        <f t="shared" si="0"/>
        <v>11.899999999999999</v>
      </c>
      <c r="G12" s="73">
        <f t="shared" si="0"/>
        <v>0</v>
      </c>
      <c r="H12" s="74">
        <f t="shared" si="1"/>
        <v>9.4999999999999929</v>
      </c>
      <c r="I12" s="73">
        <f t="shared" si="2"/>
        <v>50</v>
      </c>
      <c r="J12" s="73">
        <f t="shared" si="3"/>
        <v>59.499999999999993</v>
      </c>
      <c r="K12" s="73">
        <f t="shared" si="4"/>
        <v>10</v>
      </c>
      <c r="L12" s="73">
        <f t="shared" si="5"/>
        <v>11.899999999999999</v>
      </c>
      <c r="M12" s="117">
        <f>SUM(J12:J13)</f>
        <v>208.25</v>
      </c>
    </row>
    <row r="13" spans="2:13" ht="16" thickBot="1">
      <c r="B13" s="75">
        <v>5</v>
      </c>
      <c r="C13" s="76" t="s">
        <v>48</v>
      </c>
      <c r="D13" s="77">
        <v>25</v>
      </c>
      <c r="E13" s="77">
        <v>0</v>
      </c>
      <c r="F13" s="77">
        <f t="shared" si="0"/>
        <v>29.75</v>
      </c>
      <c r="G13" s="77">
        <f t="shared" si="0"/>
        <v>0</v>
      </c>
      <c r="H13" s="78">
        <f t="shared" si="1"/>
        <v>23.75</v>
      </c>
      <c r="I13" s="77">
        <f t="shared" si="2"/>
        <v>125</v>
      </c>
      <c r="J13" s="77">
        <f t="shared" si="3"/>
        <v>148.75</v>
      </c>
      <c r="K13" s="77">
        <f t="shared" si="4"/>
        <v>25</v>
      </c>
      <c r="L13" s="77">
        <f t="shared" si="5"/>
        <v>29.75</v>
      </c>
      <c r="M13" s="118"/>
    </row>
    <row r="14" spans="2:13">
      <c r="B14" s="63">
        <v>1</v>
      </c>
      <c r="C14" s="64" t="s">
        <v>60</v>
      </c>
      <c r="D14" s="65">
        <v>8</v>
      </c>
      <c r="E14" s="65">
        <v>0</v>
      </c>
      <c r="F14" s="65">
        <f t="shared" si="0"/>
        <v>9.52</v>
      </c>
      <c r="G14" s="65">
        <f t="shared" si="0"/>
        <v>0</v>
      </c>
      <c r="H14" s="66">
        <f t="shared" ref="H14:H15" si="23">((F14-D14)*B14)+(G14-E14)</f>
        <v>1.5199999999999996</v>
      </c>
      <c r="I14" s="65">
        <f t="shared" ref="I14:I15" si="24">(D14*B14)+E14</f>
        <v>8</v>
      </c>
      <c r="J14" s="65">
        <f t="shared" ref="J14:J15" si="25">(F14*B14)+G14</f>
        <v>9.52</v>
      </c>
      <c r="K14" s="65">
        <f t="shared" ref="K14:K15" si="26">I14/B14</f>
        <v>8</v>
      </c>
      <c r="L14" s="65">
        <f t="shared" ref="L14:L15" si="27">J14/B14</f>
        <v>9.52</v>
      </c>
      <c r="M14" s="123">
        <f>SUM(J14:J15)</f>
        <v>19.04</v>
      </c>
    </row>
    <row r="15" spans="2:13" ht="16" thickBot="1">
      <c r="B15" s="67">
        <v>1</v>
      </c>
      <c r="C15" s="68" t="s">
        <v>36</v>
      </c>
      <c r="D15" s="69">
        <v>8</v>
      </c>
      <c r="E15" s="69">
        <v>0</v>
      </c>
      <c r="F15" s="69">
        <f t="shared" si="0"/>
        <v>9.52</v>
      </c>
      <c r="G15" s="69">
        <f t="shared" si="0"/>
        <v>0</v>
      </c>
      <c r="H15" s="70">
        <f t="shared" si="23"/>
        <v>1.5199999999999996</v>
      </c>
      <c r="I15" s="69">
        <f t="shared" si="24"/>
        <v>8</v>
      </c>
      <c r="J15" s="69">
        <f t="shared" si="25"/>
        <v>9.52</v>
      </c>
      <c r="K15" s="69">
        <f t="shared" si="26"/>
        <v>8</v>
      </c>
      <c r="L15" s="69">
        <f t="shared" si="27"/>
        <v>9.52</v>
      </c>
      <c r="M15" s="124"/>
    </row>
    <row r="16" spans="2:13">
      <c r="B16" s="79">
        <v>2</v>
      </c>
      <c r="C16" s="80" t="s">
        <v>61</v>
      </c>
      <c r="D16" s="81">
        <v>20</v>
      </c>
      <c r="E16" s="81">
        <v>0</v>
      </c>
      <c r="F16" s="81">
        <f t="shared" si="0"/>
        <v>23.799999999999997</v>
      </c>
      <c r="G16" s="81">
        <f t="shared" si="0"/>
        <v>0</v>
      </c>
      <c r="H16" s="82">
        <f t="shared" si="1"/>
        <v>7.5999999999999943</v>
      </c>
      <c r="I16" s="81">
        <f t="shared" si="2"/>
        <v>40</v>
      </c>
      <c r="J16" s="81">
        <f t="shared" si="3"/>
        <v>47.599999999999994</v>
      </c>
      <c r="K16" s="81">
        <f t="shared" si="4"/>
        <v>20</v>
      </c>
      <c r="L16" s="81">
        <f t="shared" si="5"/>
        <v>23.799999999999997</v>
      </c>
      <c r="M16" s="121">
        <f>SUM(J16:J17)</f>
        <v>285.60000000000002</v>
      </c>
    </row>
    <row r="17" spans="2:13" ht="16" thickBot="1">
      <c r="B17" s="83">
        <v>2</v>
      </c>
      <c r="C17" s="84" t="s">
        <v>43</v>
      </c>
      <c r="D17" s="85">
        <v>100</v>
      </c>
      <c r="E17" s="85">
        <v>0</v>
      </c>
      <c r="F17" s="85">
        <f t="shared" si="0"/>
        <v>119</v>
      </c>
      <c r="G17" s="85">
        <f t="shared" si="0"/>
        <v>0</v>
      </c>
      <c r="H17" s="86">
        <f t="shared" si="1"/>
        <v>38</v>
      </c>
      <c r="I17" s="85">
        <f t="shared" si="2"/>
        <v>200</v>
      </c>
      <c r="J17" s="85">
        <f t="shared" si="3"/>
        <v>238</v>
      </c>
      <c r="K17" s="85">
        <f t="shared" si="4"/>
        <v>100</v>
      </c>
      <c r="L17" s="85">
        <f t="shared" si="5"/>
        <v>119</v>
      </c>
      <c r="M17" s="122"/>
    </row>
    <row r="18" spans="2:13">
      <c r="B18" s="79">
        <v>2</v>
      </c>
      <c r="C18" s="80" t="s">
        <v>62</v>
      </c>
      <c r="D18" s="81">
        <v>15</v>
      </c>
      <c r="E18" s="81">
        <v>0</v>
      </c>
      <c r="F18" s="81">
        <f t="shared" ref="F18:G19" si="28">D18*1.19</f>
        <v>17.849999999999998</v>
      </c>
      <c r="G18" s="81">
        <f t="shared" si="28"/>
        <v>0</v>
      </c>
      <c r="H18" s="82">
        <f t="shared" si="1"/>
        <v>5.6999999999999957</v>
      </c>
      <c r="I18" s="81">
        <f t="shared" si="2"/>
        <v>30</v>
      </c>
      <c r="J18" s="81">
        <f t="shared" si="3"/>
        <v>35.699999999999996</v>
      </c>
      <c r="K18" s="81">
        <f t="shared" si="4"/>
        <v>15</v>
      </c>
      <c r="L18" s="81">
        <f t="shared" si="5"/>
        <v>17.849999999999998</v>
      </c>
      <c r="M18" s="121">
        <f>SUM(J18:J19)</f>
        <v>130.89999999999998</v>
      </c>
    </row>
    <row r="19" spans="2:13" ht="16" thickBot="1">
      <c r="B19" s="83">
        <v>2</v>
      </c>
      <c r="C19" s="84" t="s">
        <v>43</v>
      </c>
      <c r="D19" s="85">
        <v>40</v>
      </c>
      <c r="E19" s="85">
        <v>0</v>
      </c>
      <c r="F19" s="85">
        <f t="shared" si="28"/>
        <v>47.599999999999994</v>
      </c>
      <c r="G19" s="85">
        <f t="shared" si="28"/>
        <v>0</v>
      </c>
      <c r="H19" s="86">
        <f t="shared" si="1"/>
        <v>15.199999999999989</v>
      </c>
      <c r="I19" s="85">
        <f t="shared" si="2"/>
        <v>80</v>
      </c>
      <c r="J19" s="85">
        <f t="shared" si="3"/>
        <v>95.199999999999989</v>
      </c>
      <c r="K19" s="85">
        <f t="shared" si="4"/>
        <v>40</v>
      </c>
      <c r="L19" s="85">
        <f t="shared" si="5"/>
        <v>47.599999999999994</v>
      </c>
      <c r="M19" s="122"/>
    </row>
    <row r="20" spans="2:13">
      <c r="B20" s="55">
        <v>1</v>
      </c>
      <c r="C20" s="56" t="s">
        <v>47</v>
      </c>
      <c r="D20" s="57">
        <v>10</v>
      </c>
      <c r="E20" s="57">
        <v>0</v>
      </c>
      <c r="F20" s="57">
        <f t="shared" ref="F20:G22" si="29">D20*1.19</f>
        <v>11.899999999999999</v>
      </c>
      <c r="G20" s="57">
        <f t="shared" si="29"/>
        <v>0</v>
      </c>
      <c r="H20" s="58">
        <f>((F20-D20)*B20)+(G20-E20)</f>
        <v>1.8999999999999986</v>
      </c>
      <c r="I20" s="57">
        <f>(D20*B20)+E20</f>
        <v>10</v>
      </c>
      <c r="J20" s="57">
        <f>(F20*B20)+G20</f>
        <v>11.899999999999999</v>
      </c>
      <c r="K20" s="57">
        <f>I20/B20</f>
        <v>10</v>
      </c>
      <c r="L20" s="57">
        <f>J20/B20</f>
        <v>11.899999999999999</v>
      </c>
      <c r="M20" s="119">
        <f>SUM(J20:J21)</f>
        <v>71.400000000000006</v>
      </c>
    </row>
    <row r="21" spans="2:13" ht="16" thickBot="1">
      <c r="B21" s="59">
        <v>1</v>
      </c>
      <c r="C21" s="60" t="s">
        <v>46</v>
      </c>
      <c r="D21" s="61">
        <v>50</v>
      </c>
      <c r="E21" s="61">
        <v>0</v>
      </c>
      <c r="F21" s="61">
        <f t="shared" si="29"/>
        <v>59.5</v>
      </c>
      <c r="G21" s="61">
        <f t="shared" si="29"/>
        <v>0</v>
      </c>
      <c r="H21" s="62">
        <f>((F21-D21)*B21)+(G21-E21)</f>
        <v>9.5</v>
      </c>
      <c r="I21" s="61">
        <f>(D21*B21)+E21</f>
        <v>50</v>
      </c>
      <c r="J21" s="61">
        <f>(F21*B21)+G21</f>
        <v>59.5</v>
      </c>
      <c r="K21" s="61">
        <f>I21/B21</f>
        <v>50</v>
      </c>
      <c r="L21" s="61">
        <f>J21/B21</f>
        <v>59.5</v>
      </c>
      <c r="M21" s="120"/>
    </row>
    <row r="22" spans="2:13" ht="16" thickBot="1">
      <c r="B22" s="100">
        <v>1</v>
      </c>
      <c r="C22" s="101" t="s">
        <v>50</v>
      </c>
      <c r="D22" s="102">
        <v>0</v>
      </c>
      <c r="E22" s="102">
        <v>0</v>
      </c>
      <c r="F22" s="102">
        <f t="shared" si="29"/>
        <v>0</v>
      </c>
      <c r="G22" s="102">
        <f t="shared" si="29"/>
        <v>0</v>
      </c>
      <c r="H22" s="103">
        <f>((F22-D22)*B22)+(G22-E22)</f>
        <v>0</v>
      </c>
      <c r="I22" s="102">
        <f>(D22*B22)+E22</f>
        <v>0</v>
      </c>
      <c r="J22" s="102">
        <f>(F22*B22)+G22</f>
        <v>0</v>
      </c>
      <c r="K22" s="102">
        <f>I22/B22</f>
        <v>0</v>
      </c>
      <c r="L22" s="102">
        <f>J22/B22</f>
        <v>0</v>
      </c>
      <c r="M22" s="104">
        <f>J22</f>
        <v>0</v>
      </c>
    </row>
    <row r="23" spans="2:13">
      <c r="B23" s="20"/>
      <c r="C23" s="20"/>
      <c r="D23" s="21">
        <f t="shared" ref="D23:J23" si="30">SUM(D5:D22)</f>
        <v>526.5</v>
      </c>
      <c r="E23" s="21">
        <f t="shared" si="30"/>
        <v>0</v>
      </c>
      <c r="F23" s="21">
        <f t="shared" si="30"/>
        <v>626.53499999999997</v>
      </c>
      <c r="G23" s="21">
        <f t="shared" si="30"/>
        <v>0</v>
      </c>
      <c r="H23" s="22">
        <f t="shared" si="30"/>
        <v>181.42339999999993</v>
      </c>
      <c r="I23" s="23">
        <f t="shared" si="30"/>
        <v>954.8599999999999</v>
      </c>
      <c r="J23" s="23">
        <f t="shared" si="30"/>
        <v>1136.2834</v>
      </c>
      <c r="K23" s="21"/>
      <c r="L23" s="21"/>
      <c r="M23" s="20"/>
    </row>
    <row r="24" spans="2:13" ht="16" thickBot="1">
      <c r="G24" s="7" t="s">
        <v>15</v>
      </c>
      <c r="H24" s="7"/>
      <c r="I24" s="8">
        <f>I23*H27</f>
        <v>2578.1219999999998</v>
      </c>
      <c r="J24" s="39">
        <f>J23*H27</f>
        <v>3067.9651800000001</v>
      </c>
    </row>
    <row r="25" spans="2:13" ht="16" thickBot="1">
      <c r="G25" s="7" t="s">
        <v>16</v>
      </c>
      <c r="H25" s="7"/>
      <c r="I25" s="87">
        <f>I23*H27*1.19</f>
        <v>3067.9651799999997</v>
      </c>
      <c r="J25" s="87">
        <f>J23*H27*1.19</f>
        <v>3650.8785641999998</v>
      </c>
    </row>
    <row r="26" spans="2:13">
      <c r="G26" s="7" t="s">
        <v>17</v>
      </c>
      <c r="H26" s="7"/>
      <c r="I26" s="8">
        <f>I25-I23</f>
        <v>2113.1051799999996</v>
      </c>
      <c r="J26" s="8">
        <f>J25-J23</f>
        <v>2514.5951642</v>
      </c>
    </row>
    <row r="27" spans="2:13">
      <c r="G27" s="3" t="s">
        <v>31</v>
      </c>
      <c r="H27" s="3">
        <v>2.7</v>
      </c>
    </row>
    <row r="28" spans="2:13" ht="17.25" customHeight="1">
      <c r="G28" s="7"/>
      <c r="H28" s="7"/>
      <c r="I28" s="8"/>
      <c r="J28" s="8"/>
    </row>
    <row r="29" spans="2:13" ht="17.25" customHeight="1">
      <c r="G29" s="7"/>
      <c r="H29" s="7"/>
      <c r="I29" s="8"/>
      <c r="K29" s="6"/>
    </row>
    <row r="30" spans="2:13">
      <c r="B30"/>
      <c r="C30"/>
      <c r="D30"/>
      <c r="E30"/>
      <c r="G30" s="7"/>
      <c r="I30" s="6"/>
      <c r="K30" s="6"/>
      <c r="L30" s="6"/>
      <c r="M30"/>
    </row>
    <row r="33" spans="5:14">
      <c r="K33" s="99"/>
    </row>
    <row r="36" spans="5:14">
      <c r="E36" s="6"/>
      <c r="G36" s="4" t="s">
        <v>51</v>
      </c>
      <c r="H36" s="4" t="s">
        <v>52</v>
      </c>
      <c r="I36" s="4" t="s">
        <v>53</v>
      </c>
      <c r="J36" s="4" t="s">
        <v>54</v>
      </c>
      <c r="K36" s="4" t="s">
        <v>55</v>
      </c>
      <c r="L36" s="4" t="s">
        <v>58</v>
      </c>
      <c r="M36" s="4" t="s">
        <v>56</v>
      </c>
      <c r="N36" s="4" t="s">
        <v>57</v>
      </c>
    </row>
    <row r="37" spans="5:14">
      <c r="E37" s="6"/>
      <c r="G37" s="5">
        <v>0</v>
      </c>
      <c r="H37" s="5">
        <v>1</v>
      </c>
      <c r="I37" s="109">
        <f>I$23*H37-(H37*I$23*G37/100)</f>
        <v>954.8599999999999</v>
      </c>
      <c r="J37" s="109">
        <f>I37/H37</f>
        <v>954.8599999999999</v>
      </c>
      <c r="K37" s="109">
        <f>I$23-J37</f>
        <v>0</v>
      </c>
      <c r="L37" s="109">
        <f>H37*I$25</f>
        <v>3067.9651799999997</v>
      </c>
      <c r="M37" s="109">
        <f>I$25-J37</f>
        <v>2113.1051799999996</v>
      </c>
      <c r="N37" s="109">
        <f>M37*H37</f>
        <v>2113.1051799999996</v>
      </c>
    </row>
    <row r="38" spans="5:14">
      <c r="E38" s="6"/>
      <c r="G38" s="5">
        <v>15</v>
      </c>
      <c r="H38" s="5">
        <v>10</v>
      </c>
      <c r="I38" s="109">
        <f>I$23*H38-(H38*I$23*G38/100)</f>
        <v>8116.3099999999986</v>
      </c>
      <c r="J38" s="109">
        <f>I38/H38</f>
        <v>811.63099999999986</v>
      </c>
      <c r="K38" s="109">
        <f>I$23-J38</f>
        <v>143.22900000000004</v>
      </c>
      <c r="L38" s="109">
        <f t="shared" ref="L38:L41" si="31">H38*I$25</f>
        <v>30679.651799999996</v>
      </c>
      <c r="M38" s="109">
        <f>I$25-J38</f>
        <v>2256.3341799999998</v>
      </c>
      <c r="N38" s="109">
        <f>M38*H38</f>
        <v>22563.341799999998</v>
      </c>
    </row>
    <row r="39" spans="5:14">
      <c r="E39" s="6"/>
      <c r="G39" s="5">
        <v>20</v>
      </c>
      <c r="H39" s="5">
        <v>30</v>
      </c>
      <c r="I39" s="109">
        <f>I$23*H39-(H39*I$23*G39/100)</f>
        <v>22916.639999999996</v>
      </c>
      <c r="J39" s="109">
        <f>I39/H39</f>
        <v>763.88799999999981</v>
      </c>
      <c r="K39" s="109">
        <f>I$23-J39</f>
        <v>190.97200000000009</v>
      </c>
      <c r="L39" s="109">
        <f t="shared" si="31"/>
        <v>92038.955399999992</v>
      </c>
      <c r="M39" s="109">
        <f>I$25-J39</f>
        <v>2304.0771799999998</v>
      </c>
      <c r="N39" s="109">
        <f>M39*H39</f>
        <v>69122.315399999992</v>
      </c>
    </row>
    <row r="40" spans="5:14">
      <c r="E40" s="6"/>
      <c r="G40" s="5">
        <v>30</v>
      </c>
      <c r="H40" s="5">
        <v>50</v>
      </c>
      <c r="I40" s="109">
        <f>I$23*H40-(H40*I$23*G40/100)</f>
        <v>33420.099999999991</v>
      </c>
      <c r="J40" s="109">
        <f>I40/H40</f>
        <v>668.40199999999982</v>
      </c>
      <c r="K40" s="109">
        <f>I$23-J40</f>
        <v>286.45800000000008</v>
      </c>
      <c r="L40" s="109">
        <f t="shared" si="31"/>
        <v>153398.25899999999</v>
      </c>
      <c r="M40" s="109">
        <f>I$25-J40</f>
        <v>2399.5631800000001</v>
      </c>
      <c r="N40" s="109">
        <f>M40*H40</f>
        <v>119978.159</v>
      </c>
    </row>
    <row r="41" spans="5:14">
      <c r="G41" s="5">
        <v>35</v>
      </c>
      <c r="H41" s="5">
        <v>100</v>
      </c>
      <c r="I41" s="109">
        <f>I$23*H41-(H41*I$23*G41/100)</f>
        <v>62065.899999999987</v>
      </c>
      <c r="J41" s="109">
        <f>I41/H41</f>
        <v>620.65899999999988</v>
      </c>
      <c r="K41" s="109">
        <f>I$23-J41</f>
        <v>334.20100000000002</v>
      </c>
      <c r="L41" s="109">
        <f t="shared" si="31"/>
        <v>306796.51799999998</v>
      </c>
      <c r="M41" s="109">
        <f>I$25-J41</f>
        <v>2447.3061799999996</v>
      </c>
      <c r="N41" s="109">
        <f>M41*H41</f>
        <v>244730.61799999996</v>
      </c>
    </row>
    <row r="42" spans="5:14">
      <c r="E42" s="6"/>
    </row>
  </sheetData>
  <mergeCells count="6">
    <mergeCell ref="M5:M11"/>
    <mergeCell ref="M12:M13"/>
    <mergeCell ref="M20:M21"/>
    <mergeCell ref="M16:M17"/>
    <mergeCell ref="M18:M19"/>
    <mergeCell ref="M14:M15"/>
  </mergeCells>
  <phoneticPr fontId="5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Sager, Christian</dc:creator>
  <cp:lastModifiedBy>Christian Sager</cp:lastModifiedBy>
  <dcterms:created xsi:type="dcterms:W3CDTF">2017-08-16T08:57:08Z</dcterms:created>
  <dcterms:modified xsi:type="dcterms:W3CDTF">2018-01-13T12:23:49Z</dcterms:modified>
</cp:coreProperties>
</file>