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ersonal\investing\BI\My Course\"/>
    </mc:Choice>
  </mc:AlternateContent>
  <xr:revisionPtr revIDLastSave="0" documentId="8_{2D07C576-0DE2-4C8C-A6C5-6F465DA8215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LV Calculator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6" i="4" l="1"/>
  <c r="N15" i="4"/>
  <c r="N17" i="4"/>
  <c r="N18" i="4"/>
  <c r="D10" i="4" l="1"/>
  <c r="E222" i="4" l="1"/>
  <c r="D220" i="4"/>
  <c r="D225" i="4" s="1"/>
  <c r="E219" i="4"/>
  <c r="F222" i="4" l="1"/>
  <c r="D237" i="4"/>
  <c r="E220" i="4"/>
  <c r="D21" i="4" s="1"/>
  <c r="F219" i="4"/>
  <c r="G222" i="4" l="1"/>
  <c r="E237" i="4"/>
  <c r="E225" i="4"/>
  <c r="D226" i="4" s="1"/>
  <c r="D227" i="4" s="1"/>
  <c r="F220" i="4"/>
  <c r="F225" i="4" s="1"/>
  <c r="G219" i="4"/>
  <c r="E226" i="4" l="1"/>
  <c r="E227" i="4" s="1"/>
  <c r="H222" i="4"/>
  <c r="F237" i="4"/>
  <c r="G220" i="4"/>
  <c r="F21" i="4" s="1"/>
  <c r="E21" i="4"/>
  <c r="H219" i="4"/>
  <c r="M16" i="4"/>
  <c r="I128" i="4"/>
  <c r="J128" i="4" s="1"/>
  <c r="K128" i="4" s="1"/>
  <c r="L128" i="4" s="1"/>
  <c r="M128" i="4" s="1"/>
  <c r="N128" i="4" s="1"/>
  <c r="O128" i="4" s="1"/>
  <c r="P128" i="4" s="1"/>
  <c r="Q128" i="4" s="1"/>
  <c r="I222" i="4" l="1"/>
  <c r="G237" i="4"/>
  <c r="G225" i="4"/>
  <c r="F226" i="4" s="1"/>
  <c r="F227" i="4" s="1"/>
  <c r="H220" i="4"/>
  <c r="H225" i="4" s="1"/>
  <c r="G226" i="4" s="1"/>
  <c r="G227" i="4" s="1"/>
  <c r="M19" i="4"/>
  <c r="N218" i="4" s="1"/>
  <c r="O218" i="4" s="1"/>
  <c r="I219" i="4"/>
  <c r="H110" i="4"/>
  <c r="I110" i="4" s="1"/>
  <c r="J110" i="4" s="1"/>
  <c r="K110" i="4" s="1"/>
  <c r="L110" i="4" s="1"/>
  <c r="M110" i="4" s="1"/>
  <c r="N110" i="4" s="1"/>
  <c r="O110" i="4" s="1"/>
  <c r="P110" i="4" s="1"/>
  <c r="Q110" i="4" s="1"/>
  <c r="U119" i="4" s="1"/>
  <c r="N14" i="4"/>
  <c r="L16" i="4"/>
  <c r="K16" i="4"/>
  <c r="J16" i="4"/>
  <c r="I16" i="4"/>
  <c r="H16" i="4"/>
  <c r="G16" i="4"/>
  <c r="F16" i="4"/>
  <c r="E16" i="4"/>
  <c r="D16" i="4"/>
  <c r="H109" i="4"/>
  <c r="I108" i="4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 s="1"/>
  <c r="AI108" i="4" s="1"/>
  <c r="AJ108" i="4" s="1"/>
  <c r="AK108" i="4" s="1"/>
  <c r="AL108" i="4" s="1"/>
  <c r="AM108" i="4" s="1"/>
  <c r="AN108" i="4" s="1"/>
  <c r="AO108" i="4" s="1"/>
  <c r="AP108" i="4" s="1"/>
  <c r="AQ108" i="4" s="1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D107" i="4"/>
  <c r="D110" i="4" s="1"/>
  <c r="I109" i="4" s="1"/>
  <c r="C119" i="4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6" i="4"/>
  <c r="N16" i="4" l="1"/>
  <c r="I220" i="4"/>
  <c r="I225" i="4" s="1"/>
  <c r="J222" i="4"/>
  <c r="H237" i="4"/>
  <c r="G21" i="4"/>
  <c r="H19" i="4"/>
  <c r="I218" i="4" s="1"/>
  <c r="I221" i="4" s="1"/>
  <c r="L19" i="4"/>
  <c r="M218" i="4" s="1"/>
  <c r="C19" i="4"/>
  <c r="D218" i="4" s="1"/>
  <c r="D221" i="4" s="1"/>
  <c r="D238" i="4" s="1"/>
  <c r="D240" i="4" s="1"/>
  <c r="C23" i="4" s="1"/>
  <c r="K19" i="4"/>
  <c r="L218" i="4" s="1"/>
  <c r="I19" i="4"/>
  <c r="J218" i="4" s="1"/>
  <c r="J19" i="4"/>
  <c r="K218" i="4" s="1"/>
  <c r="G19" i="4"/>
  <c r="H218" i="4" s="1"/>
  <c r="H221" i="4" s="1"/>
  <c r="F19" i="4"/>
  <c r="E19" i="4"/>
  <c r="F218" i="4" s="1"/>
  <c r="F221" i="4" s="1"/>
  <c r="D19" i="4"/>
  <c r="E218" i="4" s="1"/>
  <c r="E221" i="4" s="1"/>
  <c r="H21" i="4"/>
  <c r="J219" i="4"/>
  <c r="J220" i="4" s="1"/>
  <c r="P218" i="4"/>
  <c r="U120" i="4"/>
  <c r="D111" i="4"/>
  <c r="D112" i="4" s="1"/>
  <c r="K109" i="4" s="1"/>
  <c r="E109" i="4"/>
  <c r="F109" i="4" s="1"/>
  <c r="E223" i="4" l="1"/>
  <c r="E238" i="4"/>
  <c r="E240" i="4" s="1"/>
  <c r="D23" i="4" s="1"/>
  <c r="K222" i="4"/>
  <c r="I237" i="4"/>
  <c r="I238" i="4" s="1"/>
  <c r="I240" i="4" s="1"/>
  <c r="H23" i="4" s="1"/>
  <c r="G218" i="4"/>
  <c r="G221" i="4" s="1"/>
  <c r="G238" i="4" s="1"/>
  <c r="G240" i="4" s="1"/>
  <c r="F23" i="4" s="1"/>
  <c r="N19" i="4"/>
  <c r="G22" i="4"/>
  <c r="H238" i="4"/>
  <c r="H240" i="4" s="1"/>
  <c r="G23" i="4" s="1"/>
  <c r="F22" i="4"/>
  <c r="E22" i="4"/>
  <c r="F238" i="4"/>
  <c r="F240" i="4" s="1"/>
  <c r="E23" i="4" s="1"/>
  <c r="I223" i="4"/>
  <c r="D223" i="4"/>
  <c r="C22" i="4"/>
  <c r="H134" i="4" s="1"/>
  <c r="H223" i="4"/>
  <c r="G223" i="4"/>
  <c r="F223" i="4"/>
  <c r="D22" i="4"/>
  <c r="I111" i="4" s="1"/>
  <c r="H22" i="4"/>
  <c r="H226" i="4"/>
  <c r="H227" i="4" s="1"/>
  <c r="K219" i="4"/>
  <c r="K220" i="4" s="1"/>
  <c r="J225" i="4"/>
  <c r="I21" i="4"/>
  <c r="J221" i="4"/>
  <c r="Q218" i="4"/>
  <c r="U121" i="4"/>
  <c r="T110" i="4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O110" i="4" s="1"/>
  <c r="AP110" i="4" s="1"/>
  <c r="AQ110" i="4" s="1"/>
  <c r="AR110" i="4" s="1"/>
  <c r="AS110" i="4" s="1"/>
  <c r="AT110" i="4" s="1"/>
  <c r="AU110" i="4" s="1"/>
  <c r="AV110" i="4" s="1"/>
  <c r="AW110" i="4" s="1"/>
  <c r="AX110" i="4" s="1"/>
  <c r="AY110" i="4" s="1"/>
  <c r="AZ110" i="4" s="1"/>
  <c r="BA110" i="4" s="1"/>
  <c r="BB110" i="4" s="1"/>
  <c r="BC110" i="4" s="1"/>
  <c r="BD110" i="4" s="1"/>
  <c r="BE110" i="4" s="1"/>
  <c r="J109" i="4"/>
  <c r="J134" i="4" s="1"/>
  <c r="D113" i="4"/>
  <c r="L109" i="4" s="1"/>
  <c r="E110" i="4"/>
  <c r="F110" i="4" s="1"/>
  <c r="E111" i="4"/>
  <c r="F111" i="4" s="1"/>
  <c r="K134" i="4"/>
  <c r="L222" i="4" l="1"/>
  <c r="J237" i="4"/>
  <c r="J238" i="4" s="1"/>
  <c r="J240" i="4" s="1"/>
  <c r="I23" i="4" s="1"/>
  <c r="L134" i="4"/>
  <c r="H111" i="4"/>
  <c r="I112" i="4" s="1"/>
  <c r="I114" i="4" s="1"/>
  <c r="H120" i="4"/>
  <c r="I120" i="4"/>
  <c r="I134" i="4"/>
  <c r="K225" i="4"/>
  <c r="J21" i="4"/>
  <c r="K221" i="4"/>
  <c r="I22" i="4"/>
  <c r="J223" i="4"/>
  <c r="L219" i="4"/>
  <c r="L220" i="4" s="1"/>
  <c r="I226" i="4"/>
  <c r="I227" i="4" s="1"/>
  <c r="R218" i="4"/>
  <c r="C218" i="4"/>
  <c r="C221" i="4" s="1"/>
  <c r="U122" i="4"/>
  <c r="D114" i="4"/>
  <c r="M109" i="4" s="1"/>
  <c r="J111" i="4"/>
  <c r="J120" i="4"/>
  <c r="L111" i="4"/>
  <c r="L120" i="4"/>
  <c r="K111" i="4"/>
  <c r="K120" i="4"/>
  <c r="E112" i="4"/>
  <c r="F112" i="4" s="1"/>
  <c r="G111" i="4"/>
  <c r="G120" i="4" s="1"/>
  <c r="M222" i="4" l="1"/>
  <c r="K237" i="4"/>
  <c r="K238" i="4" s="1"/>
  <c r="K240" i="4" s="1"/>
  <c r="J23" i="4" s="1"/>
  <c r="C229" i="4"/>
  <c r="D229" i="4" s="1"/>
  <c r="D230" i="4" s="1"/>
  <c r="D231" i="4" s="1"/>
  <c r="C223" i="4"/>
  <c r="J226" i="4"/>
  <c r="J227" i="4" s="1"/>
  <c r="K21" i="4"/>
  <c r="L225" i="4"/>
  <c r="L221" i="4"/>
  <c r="J22" i="4"/>
  <c r="K223" i="4"/>
  <c r="N219" i="4"/>
  <c r="O219" i="4" s="1"/>
  <c r="P219" i="4" s="1"/>
  <c r="Q219" i="4" s="1"/>
  <c r="R219" i="4" s="1"/>
  <c r="S219" i="4" s="1"/>
  <c r="T219" i="4" s="1"/>
  <c r="U219" i="4" s="1"/>
  <c r="V219" i="4" s="1"/>
  <c r="W219" i="4" s="1"/>
  <c r="X219" i="4" s="1"/>
  <c r="Y219" i="4" s="1"/>
  <c r="Z219" i="4" s="1"/>
  <c r="AA219" i="4" s="1"/>
  <c r="AB219" i="4" s="1"/>
  <c r="AC219" i="4" s="1"/>
  <c r="AD219" i="4" s="1"/>
  <c r="AE219" i="4" s="1"/>
  <c r="AF219" i="4" s="1"/>
  <c r="AG219" i="4" s="1"/>
  <c r="AH219" i="4" s="1"/>
  <c r="AI219" i="4" s="1"/>
  <c r="AJ219" i="4" s="1"/>
  <c r="AK219" i="4" s="1"/>
  <c r="AL219" i="4" s="1"/>
  <c r="AM219" i="4" s="1"/>
  <c r="AN219" i="4" s="1"/>
  <c r="AO219" i="4" s="1"/>
  <c r="AP219" i="4" s="1"/>
  <c r="AQ219" i="4" s="1"/>
  <c r="AR219" i="4" s="1"/>
  <c r="AS219" i="4" s="1"/>
  <c r="AT219" i="4" s="1"/>
  <c r="AU219" i="4" s="1"/>
  <c r="AV219" i="4" s="1"/>
  <c r="AW219" i="4" s="1"/>
  <c r="AX219" i="4" s="1"/>
  <c r="AY219" i="4" s="1"/>
  <c r="AZ219" i="4" s="1"/>
  <c r="BA219" i="4" s="1"/>
  <c r="M219" i="4"/>
  <c r="M220" i="4" s="1"/>
  <c r="S218" i="4"/>
  <c r="U123" i="4"/>
  <c r="M134" i="4"/>
  <c r="H121" i="4"/>
  <c r="I121" i="4" s="1"/>
  <c r="J121" i="4" s="1"/>
  <c r="J129" i="4" s="1"/>
  <c r="G134" i="4"/>
  <c r="K112" i="4"/>
  <c r="K114" i="4" s="1"/>
  <c r="J112" i="4"/>
  <c r="J114" i="4" s="1"/>
  <c r="J116" i="4" s="1"/>
  <c r="J118" i="4" s="1"/>
  <c r="E113" i="4"/>
  <c r="F113" i="4" s="1"/>
  <c r="D115" i="4"/>
  <c r="N109" i="4" s="1"/>
  <c r="N134" i="4" s="1"/>
  <c r="H112" i="4"/>
  <c r="H114" i="4" s="1"/>
  <c r="H116" i="4" s="1"/>
  <c r="H118" i="4" s="1"/>
  <c r="L112" i="4"/>
  <c r="L114" i="4" s="1"/>
  <c r="M111" i="4"/>
  <c r="M120" i="4"/>
  <c r="E229" i="4" l="1"/>
  <c r="F229" i="4" s="1"/>
  <c r="N222" i="4"/>
  <c r="L237" i="4"/>
  <c r="L238" i="4" s="1"/>
  <c r="L240" i="4" s="1"/>
  <c r="K23" i="4" s="1"/>
  <c r="N220" i="4"/>
  <c r="M225" i="4"/>
  <c r="L21" i="4"/>
  <c r="M221" i="4"/>
  <c r="L223" i="4"/>
  <c r="K22" i="4"/>
  <c r="K226" i="4"/>
  <c r="K227" i="4" s="1"/>
  <c r="T218" i="4"/>
  <c r="E230" i="4"/>
  <c r="E231" i="4" s="1"/>
  <c r="D233" i="4"/>
  <c r="D232" i="4"/>
  <c r="U124" i="4"/>
  <c r="G135" i="4"/>
  <c r="H135" i="4" s="1"/>
  <c r="H123" i="4"/>
  <c r="H125" i="4" s="1"/>
  <c r="H127" i="4" s="1"/>
  <c r="H129" i="4"/>
  <c r="K116" i="4"/>
  <c r="K118" i="4" s="1"/>
  <c r="M112" i="4"/>
  <c r="M114" i="4" s="1"/>
  <c r="M116" i="4" s="1"/>
  <c r="M118" i="4" s="1"/>
  <c r="L116" i="4"/>
  <c r="L118" i="4" s="1"/>
  <c r="D116" i="4"/>
  <c r="O109" i="4" s="1"/>
  <c r="O134" i="4" s="1"/>
  <c r="E114" i="4"/>
  <c r="F114" i="4" s="1"/>
  <c r="I129" i="4"/>
  <c r="I123" i="4"/>
  <c r="J123" i="4"/>
  <c r="K121" i="4"/>
  <c r="I116" i="4"/>
  <c r="I118" i="4" s="1"/>
  <c r="N111" i="4"/>
  <c r="N120" i="4"/>
  <c r="O222" i="4" l="1"/>
  <c r="M237" i="4"/>
  <c r="M238" i="4" s="1"/>
  <c r="M240" i="4" s="1"/>
  <c r="L23" i="4" s="1"/>
  <c r="N23" i="4" s="1"/>
  <c r="L22" i="4"/>
  <c r="N22" i="4" s="1"/>
  <c r="M223" i="4"/>
  <c r="L226" i="4"/>
  <c r="L227" i="4" s="1"/>
  <c r="O220" i="4"/>
  <c r="N225" i="4"/>
  <c r="N221" i="4"/>
  <c r="U218" i="4"/>
  <c r="E233" i="4"/>
  <c r="E232" i="4"/>
  <c r="G229" i="4"/>
  <c r="F230" i="4"/>
  <c r="F231" i="4" s="1"/>
  <c r="U125" i="4"/>
  <c r="I125" i="4"/>
  <c r="I127" i="4" s="1"/>
  <c r="H139" i="4"/>
  <c r="I135" i="4"/>
  <c r="H136" i="4"/>
  <c r="H137" i="4" s="1"/>
  <c r="H138" i="4" s="1"/>
  <c r="D117" i="4"/>
  <c r="P109" i="4" s="1"/>
  <c r="P134" i="4" s="1"/>
  <c r="E115" i="4"/>
  <c r="F115" i="4" s="1"/>
  <c r="J125" i="4"/>
  <c r="J127" i="4" s="1"/>
  <c r="L121" i="4"/>
  <c r="K129" i="4"/>
  <c r="K123" i="4"/>
  <c r="K125" i="4" s="1"/>
  <c r="K127" i="4" s="1"/>
  <c r="N112" i="4"/>
  <c r="N114" i="4" s="1"/>
  <c r="N116" i="4" s="1"/>
  <c r="N118" i="4" s="1"/>
  <c r="O111" i="4"/>
  <c r="O120" i="4"/>
  <c r="P222" i="4" l="1"/>
  <c r="N237" i="4"/>
  <c r="N223" i="4"/>
  <c r="N238" i="4"/>
  <c r="N240" i="4" s="1"/>
  <c r="P220" i="4"/>
  <c r="O225" i="4"/>
  <c r="N226" i="4" s="1"/>
  <c r="N227" i="4" s="1"/>
  <c r="O221" i="4"/>
  <c r="M226" i="4"/>
  <c r="M227" i="4" s="1"/>
  <c r="V218" i="4"/>
  <c r="F232" i="4"/>
  <c r="F233" i="4"/>
  <c r="H229" i="4"/>
  <c r="G230" i="4"/>
  <c r="G231" i="4" s="1"/>
  <c r="U126" i="4"/>
  <c r="H140" i="4"/>
  <c r="I136" i="4"/>
  <c r="I137" i="4" s="1"/>
  <c r="I138" i="4" s="1"/>
  <c r="I139" i="4"/>
  <c r="J135" i="4"/>
  <c r="D118" i="4"/>
  <c r="Q109" i="4" s="1"/>
  <c r="E116" i="4"/>
  <c r="F116" i="4" s="1"/>
  <c r="O112" i="4"/>
  <c r="O114" i="4" s="1"/>
  <c r="O116" i="4" s="1"/>
  <c r="O118" i="4" s="1"/>
  <c r="M121" i="4"/>
  <c r="L129" i="4"/>
  <c r="L123" i="4"/>
  <c r="L125" i="4" s="1"/>
  <c r="L127" i="4" s="1"/>
  <c r="P111" i="4"/>
  <c r="P120" i="4"/>
  <c r="Q222" i="4" l="1"/>
  <c r="O237" i="4"/>
  <c r="O223" i="4"/>
  <c r="O238" i="4"/>
  <c r="O240" i="4" s="1"/>
  <c r="Q220" i="4"/>
  <c r="P225" i="4"/>
  <c r="P221" i="4"/>
  <c r="W218" i="4"/>
  <c r="G233" i="4"/>
  <c r="G232" i="4"/>
  <c r="I229" i="4"/>
  <c r="H230" i="4"/>
  <c r="H231" i="4" s="1"/>
  <c r="U127" i="4"/>
  <c r="V111" i="4"/>
  <c r="Z111" i="4"/>
  <c r="AD111" i="4"/>
  <c r="AH111" i="4"/>
  <c r="AL111" i="4"/>
  <c r="AP111" i="4"/>
  <c r="AT111" i="4"/>
  <c r="AX111" i="4"/>
  <c r="BB111" i="4"/>
  <c r="R111" i="4"/>
  <c r="AE111" i="4"/>
  <c r="AQ111" i="4"/>
  <c r="AY111" i="4"/>
  <c r="S111" i="4"/>
  <c r="X111" i="4"/>
  <c r="AF111" i="4"/>
  <c r="AN111" i="4"/>
  <c r="AV111" i="4"/>
  <c r="Q111" i="4"/>
  <c r="U111" i="4"/>
  <c r="Y111" i="4"/>
  <c r="AC111" i="4"/>
  <c r="AG111" i="4"/>
  <c r="AK111" i="4"/>
  <c r="AO111" i="4"/>
  <c r="AS111" i="4"/>
  <c r="AW111" i="4"/>
  <c r="BA111" i="4"/>
  <c r="BE111" i="4"/>
  <c r="W111" i="4"/>
  <c r="AA111" i="4"/>
  <c r="AI111" i="4"/>
  <c r="AM111" i="4"/>
  <c r="AU111" i="4"/>
  <c r="BC111" i="4"/>
  <c r="T111" i="4"/>
  <c r="AB111" i="4"/>
  <c r="AJ111" i="4"/>
  <c r="AR111" i="4"/>
  <c r="AZ111" i="4"/>
  <c r="BD111" i="4"/>
  <c r="I140" i="4"/>
  <c r="J139" i="4"/>
  <c r="J136" i="4"/>
  <c r="J137" i="4" s="1"/>
  <c r="J138" i="4" s="1"/>
  <c r="K135" i="4"/>
  <c r="Q120" i="4"/>
  <c r="Q134" i="4"/>
  <c r="E117" i="4"/>
  <c r="F117" i="4" s="1"/>
  <c r="D119" i="4"/>
  <c r="B119" i="4" s="1"/>
  <c r="P112" i="4"/>
  <c r="P114" i="4" s="1"/>
  <c r="P116" i="4" s="1"/>
  <c r="P118" i="4" s="1"/>
  <c r="N121" i="4"/>
  <c r="M129" i="4"/>
  <c r="M123" i="4"/>
  <c r="M125" i="4" s="1"/>
  <c r="M127" i="4" s="1"/>
  <c r="R222" i="4" l="1"/>
  <c r="P237" i="4"/>
  <c r="P223" i="4"/>
  <c r="P238" i="4"/>
  <c r="P240" i="4" s="1"/>
  <c r="R220" i="4"/>
  <c r="Q225" i="4"/>
  <c r="P226" i="4" s="1"/>
  <c r="P227" i="4" s="1"/>
  <c r="Q221" i="4"/>
  <c r="O226" i="4"/>
  <c r="O227" i="4" s="1"/>
  <c r="X218" i="4"/>
  <c r="H232" i="4"/>
  <c r="H233" i="4"/>
  <c r="J229" i="4"/>
  <c r="I230" i="4"/>
  <c r="I231" i="4" s="1"/>
  <c r="U128" i="4"/>
  <c r="E118" i="4"/>
  <c r="F118" i="4" s="1"/>
  <c r="V119" i="4"/>
  <c r="D120" i="4"/>
  <c r="K139" i="4"/>
  <c r="K136" i="4"/>
  <c r="K137" i="4" s="1"/>
  <c r="K138" i="4" s="1"/>
  <c r="L135" i="4"/>
  <c r="J140" i="4"/>
  <c r="O121" i="4"/>
  <c r="N129" i="4"/>
  <c r="N123" i="4"/>
  <c r="N125" i="4" s="1"/>
  <c r="N127" i="4" s="1"/>
  <c r="Q112" i="4"/>
  <c r="Q114" i="4" s="1"/>
  <c r="Q116" i="4" s="1"/>
  <c r="Q118" i="4" s="1"/>
  <c r="S222" i="4" l="1"/>
  <c r="Q237" i="4"/>
  <c r="Q223" i="4"/>
  <c r="Q238" i="4"/>
  <c r="Q240" i="4" s="1"/>
  <c r="S220" i="4"/>
  <c r="R225" i="4"/>
  <c r="Q226" i="4" s="1"/>
  <c r="Q227" i="4" s="1"/>
  <c r="R221" i="4"/>
  <c r="Y218" i="4"/>
  <c r="I232" i="4"/>
  <c r="I233" i="4"/>
  <c r="K229" i="4"/>
  <c r="J230" i="4"/>
  <c r="J231" i="4" s="1"/>
  <c r="D121" i="4"/>
  <c r="B120" i="4"/>
  <c r="V120" i="4" s="1"/>
  <c r="U129" i="4"/>
  <c r="E119" i="4"/>
  <c r="F119" i="4" s="1"/>
  <c r="R118" i="4"/>
  <c r="M135" i="4"/>
  <c r="L139" i="4"/>
  <c r="L136" i="4"/>
  <c r="L137" i="4" s="1"/>
  <c r="L138" i="4" s="1"/>
  <c r="K140" i="4"/>
  <c r="P121" i="4"/>
  <c r="Q121" i="4" s="1"/>
  <c r="O129" i="4"/>
  <c r="O123" i="4"/>
  <c r="O125" i="4" s="1"/>
  <c r="O127" i="4" s="1"/>
  <c r="D122" i="4"/>
  <c r="B122" i="4" s="1"/>
  <c r="E120" i="4"/>
  <c r="F120" i="4" s="1"/>
  <c r="T222" i="4" l="1"/>
  <c r="R237" i="4"/>
  <c r="R238" i="4" s="1"/>
  <c r="R240" i="4" s="1"/>
  <c r="R223" i="4"/>
  <c r="T220" i="4"/>
  <c r="S225" i="4"/>
  <c r="S221" i="4"/>
  <c r="Z218" i="4"/>
  <c r="J233" i="4"/>
  <c r="J232" i="4"/>
  <c r="L229" i="4"/>
  <c r="K230" i="4"/>
  <c r="K231" i="4" s="1"/>
  <c r="B121" i="4"/>
  <c r="V121" i="4" s="1"/>
  <c r="U130" i="4"/>
  <c r="E121" i="4"/>
  <c r="F121" i="4" s="1"/>
  <c r="V122" i="4"/>
  <c r="L140" i="4"/>
  <c r="M139" i="4"/>
  <c r="M136" i="4"/>
  <c r="M137" i="4" s="1"/>
  <c r="M138" i="4" s="1"/>
  <c r="N135" i="4"/>
  <c r="P129" i="4"/>
  <c r="P123" i="4"/>
  <c r="P125" i="4" s="1"/>
  <c r="P127" i="4" s="1"/>
  <c r="D123" i="4"/>
  <c r="B123" i="4" s="1"/>
  <c r="U222" i="4" l="1"/>
  <c r="S237" i="4"/>
  <c r="S238" i="4" s="1"/>
  <c r="S240" i="4" s="1"/>
  <c r="S223" i="4"/>
  <c r="U220" i="4"/>
  <c r="T225" i="4"/>
  <c r="T221" i="4"/>
  <c r="R226" i="4"/>
  <c r="R227" i="4" s="1"/>
  <c r="AA218" i="4"/>
  <c r="K233" i="4"/>
  <c r="K232" i="4"/>
  <c r="M229" i="4"/>
  <c r="L230" i="4"/>
  <c r="L231" i="4" s="1"/>
  <c r="U131" i="4"/>
  <c r="E122" i="4"/>
  <c r="F122" i="4" s="1"/>
  <c r="V123" i="4"/>
  <c r="M140" i="4"/>
  <c r="O135" i="4"/>
  <c r="N139" i="4"/>
  <c r="N136" i="4"/>
  <c r="N137" i="4" s="1"/>
  <c r="N138" i="4" s="1"/>
  <c r="Q129" i="4"/>
  <c r="Q123" i="4"/>
  <c r="Q125" i="4" s="1"/>
  <c r="Q127" i="4" s="1"/>
  <c r="R127" i="4" s="1"/>
  <c r="R129" i="4" s="1"/>
  <c r="D124" i="4"/>
  <c r="B124" i="4" s="1"/>
  <c r="V222" i="4" l="1"/>
  <c r="T237" i="4"/>
  <c r="T223" i="4"/>
  <c r="T238" i="4"/>
  <c r="T240" i="4" s="1"/>
  <c r="V220" i="4"/>
  <c r="U225" i="4"/>
  <c r="U221" i="4"/>
  <c r="S226" i="4"/>
  <c r="S227" i="4" s="1"/>
  <c r="AB218" i="4"/>
  <c r="L232" i="4"/>
  <c r="L233" i="4"/>
  <c r="N229" i="4"/>
  <c r="M230" i="4"/>
  <c r="M231" i="4" s="1"/>
  <c r="U132" i="4"/>
  <c r="E123" i="4"/>
  <c r="F123" i="4" s="1"/>
  <c r="V124" i="4"/>
  <c r="P135" i="4"/>
  <c r="O136" i="4"/>
  <c r="O137" i="4" s="1"/>
  <c r="O138" i="4" s="1"/>
  <c r="O139" i="4"/>
  <c r="N140" i="4"/>
  <c r="R131" i="4"/>
  <c r="D125" i="4"/>
  <c r="W222" i="4" l="1"/>
  <c r="U237" i="4"/>
  <c r="U223" i="4"/>
  <c r="U238" i="4"/>
  <c r="U240" i="4" s="1"/>
  <c r="W220" i="4"/>
  <c r="V225" i="4"/>
  <c r="U226" i="4" s="1"/>
  <c r="U227" i="4" s="1"/>
  <c r="V221" i="4"/>
  <c r="T226" i="4"/>
  <c r="T227" i="4" s="1"/>
  <c r="AC218" i="4"/>
  <c r="M233" i="4"/>
  <c r="M232" i="4"/>
  <c r="O229" i="4"/>
  <c r="N230" i="4"/>
  <c r="N231" i="4" s="1"/>
  <c r="B125" i="4"/>
  <c r="V125" i="4" s="1"/>
  <c r="U133" i="4"/>
  <c r="O140" i="4"/>
  <c r="P136" i="4"/>
  <c r="P137" i="4" s="1"/>
  <c r="P138" i="4" s="1"/>
  <c r="P139" i="4"/>
  <c r="Q135" i="4"/>
  <c r="D126" i="4"/>
  <c r="B126" i="4" s="1"/>
  <c r="E124" i="4"/>
  <c r="F124" i="4" s="1"/>
  <c r="X222" i="4" l="1"/>
  <c r="V237" i="4"/>
  <c r="V223" i="4"/>
  <c r="V238" i="4"/>
  <c r="V240" i="4" s="1"/>
  <c r="X220" i="4"/>
  <c r="W225" i="4"/>
  <c r="V226" i="4" s="1"/>
  <c r="V227" i="4" s="1"/>
  <c r="W221" i="4"/>
  <c r="AD218" i="4"/>
  <c r="N232" i="4"/>
  <c r="N233" i="4"/>
  <c r="P229" i="4"/>
  <c r="O230" i="4"/>
  <c r="O231" i="4" s="1"/>
  <c r="U134" i="4"/>
  <c r="E125" i="4"/>
  <c r="F125" i="4" s="1"/>
  <c r="V126" i="4"/>
  <c r="P140" i="4"/>
  <c r="Q136" i="4"/>
  <c r="Q137" i="4" s="1"/>
  <c r="Q138" i="4" s="1"/>
  <c r="R138" i="4" s="1"/>
  <c r="Q139" i="4"/>
  <c r="D127" i="4"/>
  <c r="Y222" i="4" l="1"/>
  <c r="W237" i="4"/>
  <c r="W238" i="4" s="1"/>
  <c r="W240" i="4" s="1"/>
  <c r="W223" i="4"/>
  <c r="Y220" i="4"/>
  <c r="X225" i="4"/>
  <c r="X221" i="4"/>
  <c r="AE218" i="4"/>
  <c r="O232" i="4"/>
  <c r="O233" i="4"/>
  <c r="Q229" i="4"/>
  <c r="P230" i="4"/>
  <c r="P231" i="4" s="1"/>
  <c r="B127" i="4"/>
  <c r="V127" i="4" s="1"/>
  <c r="U135" i="4"/>
  <c r="Q140" i="4"/>
  <c r="R140" i="4" s="1"/>
  <c r="R142" i="4" s="1"/>
  <c r="D128" i="4"/>
  <c r="B128" i="4" s="1"/>
  <c r="E126" i="4"/>
  <c r="F126" i="4" s="1"/>
  <c r="Z222" i="4" l="1"/>
  <c r="X237" i="4"/>
  <c r="X223" i="4"/>
  <c r="X238" i="4"/>
  <c r="X240" i="4" s="1"/>
  <c r="Z220" i="4"/>
  <c r="Y225" i="4"/>
  <c r="Y221" i="4"/>
  <c r="W226" i="4"/>
  <c r="W227" i="4" s="1"/>
  <c r="AF218" i="4"/>
  <c r="P232" i="4"/>
  <c r="P233" i="4"/>
  <c r="R229" i="4"/>
  <c r="Q230" i="4"/>
  <c r="Q231" i="4" s="1"/>
  <c r="U136" i="4"/>
  <c r="E127" i="4"/>
  <c r="F127" i="4" s="1"/>
  <c r="V128" i="4"/>
  <c r="D129" i="4"/>
  <c r="AA222" i="4" l="1"/>
  <c r="Y237" i="4"/>
  <c r="Y223" i="4"/>
  <c r="Y238" i="4"/>
  <c r="Y240" i="4" s="1"/>
  <c r="X226" i="4"/>
  <c r="X227" i="4" s="1"/>
  <c r="AA220" i="4"/>
  <c r="Z225" i="4"/>
  <c r="Z221" i="4"/>
  <c r="AG218" i="4"/>
  <c r="Q233" i="4"/>
  <c r="Q232" i="4"/>
  <c r="S229" i="4"/>
  <c r="R230" i="4"/>
  <c r="R231" i="4" s="1"/>
  <c r="B129" i="4"/>
  <c r="V129" i="4" s="1"/>
  <c r="U137" i="4"/>
  <c r="D130" i="4"/>
  <c r="B130" i="4" s="1"/>
  <c r="E128" i="4"/>
  <c r="F128" i="4" s="1"/>
  <c r="AB222" i="4" l="1"/>
  <c r="Z237" i="4"/>
  <c r="Z223" i="4"/>
  <c r="Z238" i="4"/>
  <c r="Z240" i="4" s="1"/>
  <c r="AB220" i="4"/>
  <c r="AA225" i="4"/>
  <c r="Z226" i="4" s="1"/>
  <c r="Z227" i="4" s="1"/>
  <c r="AA221" i="4"/>
  <c r="Y226" i="4"/>
  <c r="Y227" i="4" s="1"/>
  <c r="AH218" i="4"/>
  <c r="R232" i="4"/>
  <c r="R233" i="4"/>
  <c r="T229" i="4"/>
  <c r="S230" i="4"/>
  <c r="S231" i="4" s="1"/>
  <c r="U138" i="4"/>
  <c r="E129" i="4"/>
  <c r="F129" i="4" s="1"/>
  <c r="V130" i="4"/>
  <c r="D131" i="4"/>
  <c r="B131" i="4" s="1"/>
  <c r="AC222" i="4" l="1"/>
  <c r="AA237" i="4"/>
  <c r="AA223" i="4"/>
  <c r="AA238" i="4"/>
  <c r="AA240" i="4" s="1"/>
  <c r="AC220" i="4"/>
  <c r="AB225" i="4"/>
  <c r="AB221" i="4"/>
  <c r="AI218" i="4"/>
  <c r="S232" i="4"/>
  <c r="S233" i="4"/>
  <c r="U229" i="4"/>
  <c r="T230" i="4"/>
  <c r="T231" i="4" s="1"/>
  <c r="U139" i="4"/>
  <c r="E130" i="4"/>
  <c r="F130" i="4" s="1"/>
  <c r="V131" i="4"/>
  <c r="D132" i="4"/>
  <c r="AD222" i="4" l="1"/>
  <c r="AB237" i="4"/>
  <c r="AB223" i="4"/>
  <c r="AB238" i="4"/>
  <c r="AB240" i="4" s="1"/>
  <c r="AA226" i="4"/>
  <c r="AA227" i="4" s="1"/>
  <c r="AD220" i="4"/>
  <c r="AC225" i="4"/>
  <c r="AC221" i="4"/>
  <c r="AJ218" i="4"/>
  <c r="T232" i="4"/>
  <c r="T233" i="4"/>
  <c r="V229" i="4"/>
  <c r="U230" i="4"/>
  <c r="U231" i="4" s="1"/>
  <c r="B132" i="4"/>
  <c r="V132" i="4" s="1"/>
  <c r="U140" i="4"/>
  <c r="D133" i="4"/>
  <c r="E131" i="4"/>
  <c r="F131" i="4" s="1"/>
  <c r="AE222" i="4" l="1"/>
  <c r="AC237" i="4"/>
  <c r="AC223" i="4"/>
  <c r="AC238" i="4"/>
  <c r="AC240" i="4" s="1"/>
  <c r="AE220" i="4"/>
  <c r="AD225" i="4"/>
  <c r="AC226" i="4" s="1"/>
  <c r="AC227" i="4" s="1"/>
  <c r="AD221" i="4"/>
  <c r="AB226" i="4"/>
  <c r="AB227" i="4" s="1"/>
  <c r="AK218" i="4"/>
  <c r="U233" i="4"/>
  <c r="U232" i="4"/>
  <c r="W229" i="4"/>
  <c r="V230" i="4"/>
  <c r="V231" i="4" s="1"/>
  <c r="B133" i="4"/>
  <c r="V133" i="4" s="1"/>
  <c r="U141" i="4"/>
  <c r="D134" i="4"/>
  <c r="B134" i="4" s="1"/>
  <c r="E132" i="4"/>
  <c r="F132" i="4" s="1"/>
  <c r="AF222" i="4" l="1"/>
  <c r="AD237" i="4"/>
  <c r="AD238" i="4" s="1"/>
  <c r="AD240" i="4" s="1"/>
  <c r="AD223" i="4"/>
  <c r="AF220" i="4"/>
  <c r="AE225" i="4"/>
  <c r="AE221" i="4"/>
  <c r="AL218" i="4"/>
  <c r="V232" i="4"/>
  <c r="V233" i="4"/>
  <c r="X229" i="4"/>
  <c r="W230" i="4"/>
  <c r="W231" i="4" s="1"/>
  <c r="U142" i="4"/>
  <c r="E133" i="4"/>
  <c r="F133" i="4" s="1"/>
  <c r="V134" i="4"/>
  <c r="D135" i="4"/>
  <c r="B135" i="4" s="1"/>
  <c r="AG222" i="4" l="1"/>
  <c r="AE237" i="4"/>
  <c r="AE238" i="4" s="1"/>
  <c r="AE240" i="4" s="1"/>
  <c r="AE223" i="4"/>
  <c r="AG220" i="4"/>
  <c r="AF225" i="4"/>
  <c r="AE226" i="4" s="1"/>
  <c r="AE227" i="4" s="1"/>
  <c r="AF221" i="4"/>
  <c r="AD226" i="4"/>
  <c r="AD227" i="4" s="1"/>
  <c r="AM218" i="4"/>
  <c r="W232" i="4"/>
  <c r="W233" i="4"/>
  <c r="Y229" i="4"/>
  <c r="X230" i="4"/>
  <c r="X231" i="4" s="1"/>
  <c r="U143" i="4"/>
  <c r="E134" i="4"/>
  <c r="F134" i="4" s="1"/>
  <c r="V135" i="4"/>
  <c r="D136" i="4"/>
  <c r="B136" i="4" s="1"/>
  <c r="AH222" i="4" l="1"/>
  <c r="AF237" i="4"/>
  <c r="AF223" i="4"/>
  <c r="AF238" i="4"/>
  <c r="AF240" i="4" s="1"/>
  <c r="AH220" i="4"/>
  <c r="AG225" i="4"/>
  <c r="AG221" i="4"/>
  <c r="AN218" i="4"/>
  <c r="X232" i="4"/>
  <c r="X233" i="4"/>
  <c r="Z229" i="4"/>
  <c r="Y230" i="4"/>
  <c r="Y231" i="4" s="1"/>
  <c r="U144" i="4"/>
  <c r="E135" i="4"/>
  <c r="F135" i="4" s="1"/>
  <c r="V136" i="4"/>
  <c r="D137" i="4"/>
  <c r="AI222" i="4" l="1"/>
  <c r="AG237" i="4"/>
  <c r="AG223" i="4"/>
  <c r="AG238" i="4"/>
  <c r="AG240" i="4" s="1"/>
  <c r="AI220" i="4"/>
  <c r="AH225" i="4"/>
  <c r="AH221" i="4"/>
  <c r="AF226" i="4"/>
  <c r="AF227" i="4" s="1"/>
  <c r="AO218" i="4"/>
  <c r="Y233" i="4"/>
  <c r="Y232" i="4"/>
  <c r="AA229" i="4"/>
  <c r="Z230" i="4"/>
  <c r="Z231" i="4" s="1"/>
  <c r="B137" i="4"/>
  <c r="V137" i="4" s="1"/>
  <c r="U145" i="4"/>
  <c r="D138" i="4"/>
  <c r="B138" i="4" s="1"/>
  <c r="E136" i="4"/>
  <c r="F136" i="4" s="1"/>
  <c r="AJ222" i="4" l="1"/>
  <c r="AH237" i="4"/>
  <c r="AH238" i="4" s="1"/>
  <c r="AH240" i="4" s="1"/>
  <c r="AH223" i="4"/>
  <c r="AJ220" i="4"/>
  <c r="AI225" i="4"/>
  <c r="AI221" i="4"/>
  <c r="AG226" i="4"/>
  <c r="AG227" i="4" s="1"/>
  <c r="AP218" i="4"/>
  <c r="Z232" i="4"/>
  <c r="Z233" i="4"/>
  <c r="AB229" i="4"/>
  <c r="AA230" i="4"/>
  <c r="AA231" i="4" s="1"/>
  <c r="U146" i="4"/>
  <c r="E137" i="4"/>
  <c r="F137" i="4" s="1"/>
  <c r="V138" i="4"/>
  <c r="D139" i="4"/>
  <c r="B139" i="4" s="1"/>
  <c r="AK222" i="4" l="1"/>
  <c r="AI237" i="4"/>
  <c r="AI238" i="4" s="1"/>
  <c r="AI240" i="4" s="1"/>
  <c r="AI223" i="4"/>
  <c r="AK220" i="4"/>
  <c r="AJ225" i="4"/>
  <c r="AJ221" i="4"/>
  <c r="AH226" i="4"/>
  <c r="AH227" i="4" s="1"/>
  <c r="AQ218" i="4"/>
  <c r="AC229" i="4"/>
  <c r="AB230" i="4"/>
  <c r="AB231" i="4" s="1"/>
  <c r="AA232" i="4"/>
  <c r="AA233" i="4"/>
  <c r="U147" i="4"/>
  <c r="E138" i="4"/>
  <c r="F138" i="4" s="1"/>
  <c r="V139" i="4"/>
  <c r="D140" i="4"/>
  <c r="AL222" i="4" l="1"/>
  <c r="AJ237" i="4"/>
  <c r="AJ238" i="4" s="1"/>
  <c r="AJ240" i="4" s="1"/>
  <c r="AJ223" i="4"/>
  <c r="AL220" i="4"/>
  <c r="AK225" i="4"/>
  <c r="AK221" i="4"/>
  <c r="AI226" i="4"/>
  <c r="AI227" i="4" s="1"/>
  <c r="AR218" i="4"/>
  <c r="AB232" i="4"/>
  <c r="AB233" i="4"/>
  <c r="AD229" i="4"/>
  <c r="AC230" i="4"/>
  <c r="AC231" i="4" s="1"/>
  <c r="B140" i="4"/>
  <c r="V140" i="4" s="1"/>
  <c r="U148" i="4"/>
  <c r="D141" i="4"/>
  <c r="B141" i="4" s="1"/>
  <c r="E139" i="4"/>
  <c r="F139" i="4" s="1"/>
  <c r="AM222" i="4" l="1"/>
  <c r="AK237" i="4"/>
  <c r="AK238" i="4" s="1"/>
  <c r="AK240" i="4" s="1"/>
  <c r="AK223" i="4"/>
  <c r="AM220" i="4"/>
  <c r="AL225" i="4"/>
  <c r="AK226" i="4" s="1"/>
  <c r="AK227" i="4" s="1"/>
  <c r="AL221" i="4"/>
  <c r="AJ226" i="4"/>
  <c r="AJ227" i="4" s="1"/>
  <c r="AS218" i="4"/>
  <c r="AC233" i="4"/>
  <c r="AC232" i="4"/>
  <c r="AE229" i="4"/>
  <c r="AD230" i="4"/>
  <c r="AD231" i="4" s="1"/>
  <c r="U149" i="4"/>
  <c r="E140" i="4"/>
  <c r="F140" i="4" s="1"/>
  <c r="V141" i="4"/>
  <c r="D142" i="4"/>
  <c r="AN222" i="4" l="1"/>
  <c r="AL237" i="4"/>
  <c r="AL223" i="4"/>
  <c r="AL238" i="4"/>
  <c r="AL240" i="4" s="1"/>
  <c r="AN220" i="4"/>
  <c r="AM225" i="4"/>
  <c r="AL226" i="4" s="1"/>
  <c r="AL227" i="4" s="1"/>
  <c r="AM221" i="4"/>
  <c r="AT218" i="4"/>
  <c r="AD232" i="4"/>
  <c r="AD233" i="4"/>
  <c r="AF229" i="4"/>
  <c r="AE230" i="4"/>
  <c r="AE231" i="4" s="1"/>
  <c r="B142" i="4"/>
  <c r="V142" i="4" s="1"/>
  <c r="U150" i="4"/>
  <c r="D143" i="4"/>
  <c r="B143" i="4" s="1"/>
  <c r="E141" i="4"/>
  <c r="F141" i="4" s="1"/>
  <c r="AO222" i="4" l="1"/>
  <c r="AM237" i="4"/>
  <c r="AM223" i="4"/>
  <c r="AM238" i="4"/>
  <c r="AM240" i="4" s="1"/>
  <c r="AO220" i="4"/>
  <c r="AN225" i="4"/>
  <c r="AN221" i="4"/>
  <c r="AU218" i="4"/>
  <c r="AE232" i="4"/>
  <c r="AE233" i="4"/>
  <c r="AG229" i="4"/>
  <c r="AF230" i="4"/>
  <c r="AF231" i="4" s="1"/>
  <c r="U151" i="4"/>
  <c r="E142" i="4"/>
  <c r="F142" i="4" s="1"/>
  <c r="V143" i="4"/>
  <c r="D144" i="4"/>
  <c r="B144" i="4" s="1"/>
  <c r="AP222" i="4" l="1"/>
  <c r="AN237" i="4"/>
  <c r="AN223" i="4"/>
  <c r="AN238" i="4"/>
  <c r="AN240" i="4" s="1"/>
  <c r="AP220" i="4"/>
  <c r="AO225" i="4"/>
  <c r="AN226" i="4" s="1"/>
  <c r="AN227" i="4" s="1"/>
  <c r="AO221" i="4"/>
  <c r="AM226" i="4"/>
  <c r="AM227" i="4" s="1"/>
  <c r="AV218" i="4"/>
  <c r="AF232" i="4"/>
  <c r="AF233" i="4"/>
  <c r="AH229" i="4"/>
  <c r="AG230" i="4"/>
  <c r="AG231" i="4" s="1"/>
  <c r="U152" i="4"/>
  <c r="E143" i="4"/>
  <c r="F143" i="4" s="1"/>
  <c r="V144" i="4"/>
  <c r="D145" i="4"/>
  <c r="AQ222" i="4" l="1"/>
  <c r="AO237" i="4"/>
  <c r="AO238" i="4" s="1"/>
  <c r="AO240" i="4" s="1"/>
  <c r="AO223" i="4"/>
  <c r="AQ220" i="4"/>
  <c r="AP225" i="4"/>
  <c r="AP221" i="4"/>
  <c r="AW218" i="4"/>
  <c r="AG233" i="4"/>
  <c r="AG232" i="4"/>
  <c r="AI229" i="4"/>
  <c r="AH230" i="4"/>
  <c r="AH231" i="4" s="1"/>
  <c r="B145" i="4"/>
  <c r="V145" i="4" s="1"/>
  <c r="U153" i="4"/>
  <c r="D146" i="4"/>
  <c r="B146" i="4" s="1"/>
  <c r="E144" i="4"/>
  <c r="F144" i="4" s="1"/>
  <c r="AR222" i="4" l="1"/>
  <c r="AP237" i="4"/>
  <c r="AP223" i="4"/>
  <c r="AP238" i="4"/>
  <c r="AP240" i="4" s="1"/>
  <c r="AR220" i="4"/>
  <c r="AQ225" i="4"/>
  <c r="AQ221" i="4"/>
  <c r="AO226" i="4"/>
  <c r="AO227" i="4" s="1"/>
  <c r="AX218" i="4"/>
  <c r="AJ229" i="4"/>
  <c r="AI230" i="4"/>
  <c r="AI231" i="4" s="1"/>
  <c r="AH232" i="4"/>
  <c r="AH233" i="4"/>
  <c r="U154" i="4"/>
  <c r="E145" i="4"/>
  <c r="F145" i="4" s="1"/>
  <c r="V146" i="4"/>
  <c r="D147" i="4"/>
  <c r="B147" i="4" s="1"/>
  <c r="AS222" i="4" l="1"/>
  <c r="AQ237" i="4"/>
  <c r="AQ223" i="4"/>
  <c r="AQ238" i="4"/>
  <c r="AQ240" i="4" s="1"/>
  <c r="AS220" i="4"/>
  <c r="AR225" i="4"/>
  <c r="AR221" i="4"/>
  <c r="AP226" i="4"/>
  <c r="AP227" i="4" s="1"/>
  <c r="AY218" i="4"/>
  <c r="AI232" i="4"/>
  <c r="AI233" i="4"/>
  <c r="AK229" i="4"/>
  <c r="AJ230" i="4"/>
  <c r="AJ231" i="4" s="1"/>
  <c r="U155" i="4"/>
  <c r="E146" i="4"/>
  <c r="F146" i="4" s="1"/>
  <c r="V147" i="4"/>
  <c r="D148" i="4"/>
  <c r="AT222" i="4" l="1"/>
  <c r="AR237" i="4"/>
  <c r="AR223" i="4"/>
  <c r="AR238" i="4"/>
  <c r="AR240" i="4" s="1"/>
  <c r="AT220" i="4"/>
  <c r="AS225" i="4"/>
  <c r="AS221" i="4"/>
  <c r="AQ226" i="4"/>
  <c r="AQ227" i="4" s="1"/>
  <c r="AZ218" i="4"/>
  <c r="AL229" i="4"/>
  <c r="AK230" i="4"/>
  <c r="AK231" i="4" s="1"/>
  <c r="AJ232" i="4"/>
  <c r="AJ233" i="4"/>
  <c r="B148" i="4"/>
  <c r="V148" i="4" s="1"/>
  <c r="U156" i="4"/>
  <c r="D149" i="4"/>
  <c r="E147" i="4"/>
  <c r="F147" i="4" s="1"/>
  <c r="AU222" i="4" l="1"/>
  <c r="AS237" i="4"/>
  <c r="AS223" i="4"/>
  <c r="AS238" i="4"/>
  <c r="AS240" i="4" s="1"/>
  <c r="AU220" i="4"/>
  <c r="AT225" i="4"/>
  <c r="AT221" i="4"/>
  <c r="AR226" i="4"/>
  <c r="AR227" i="4" s="1"/>
  <c r="BA218" i="4"/>
  <c r="AK233" i="4"/>
  <c r="AK232" i="4"/>
  <c r="AM229" i="4"/>
  <c r="AL230" i="4"/>
  <c r="AL231" i="4" s="1"/>
  <c r="B149" i="4"/>
  <c r="V149" i="4" s="1"/>
  <c r="U157" i="4"/>
  <c r="D150" i="4"/>
  <c r="B150" i="4" s="1"/>
  <c r="E148" i="4"/>
  <c r="F148" i="4" s="1"/>
  <c r="AV222" i="4" l="1"/>
  <c r="AT237" i="4"/>
  <c r="AT223" i="4"/>
  <c r="AT238" i="4"/>
  <c r="AT240" i="4" s="1"/>
  <c r="AV220" i="4"/>
  <c r="AU225" i="4"/>
  <c r="AU221" i="4"/>
  <c r="AS226" i="4"/>
  <c r="AS227" i="4" s="1"/>
  <c r="AL232" i="4"/>
  <c r="AL233" i="4"/>
  <c r="AN229" i="4"/>
  <c r="AM230" i="4"/>
  <c r="AM231" i="4" s="1"/>
  <c r="U158" i="4"/>
  <c r="E149" i="4"/>
  <c r="F149" i="4" s="1"/>
  <c r="V150" i="4"/>
  <c r="D151" i="4"/>
  <c r="B151" i="4" s="1"/>
  <c r="AW222" i="4" l="1"/>
  <c r="AU237" i="4"/>
  <c r="AU223" i="4"/>
  <c r="AU238" i="4"/>
  <c r="AU240" i="4" s="1"/>
  <c r="AW220" i="4"/>
  <c r="AV225" i="4"/>
  <c r="AV221" i="4"/>
  <c r="AT226" i="4"/>
  <c r="AT227" i="4" s="1"/>
  <c r="AM233" i="4"/>
  <c r="AM232" i="4"/>
  <c r="AO229" i="4"/>
  <c r="AN230" i="4"/>
  <c r="AN231" i="4" s="1"/>
  <c r="E150" i="4"/>
  <c r="F150" i="4" s="1"/>
  <c r="V151" i="4"/>
  <c r="D152" i="4"/>
  <c r="B152" i="4" s="1"/>
  <c r="AX222" i="4" l="1"/>
  <c r="AV237" i="4"/>
  <c r="AV238" i="4"/>
  <c r="AV240" i="4" s="1"/>
  <c r="AV223" i="4"/>
  <c r="AX220" i="4"/>
  <c r="AW225" i="4"/>
  <c r="AV226" i="4" s="1"/>
  <c r="AV227" i="4" s="1"/>
  <c r="AW221" i="4"/>
  <c r="AU226" i="4"/>
  <c r="AU227" i="4" s="1"/>
  <c r="AN232" i="4"/>
  <c r="AN233" i="4"/>
  <c r="AP229" i="4"/>
  <c r="AO230" i="4"/>
  <c r="AO231" i="4" s="1"/>
  <c r="E151" i="4"/>
  <c r="F151" i="4" s="1"/>
  <c r="V152" i="4"/>
  <c r="D153" i="4"/>
  <c r="AY222" i="4" l="1"/>
  <c r="AW237" i="4"/>
  <c r="AW223" i="4"/>
  <c r="AW238" i="4"/>
  <c r="AW240" i="4" s="1"/>
  <c r="AY220" i="4"/>
  <c r="AX225" i="4"/>
  <c r="AW226" i="4" s="1"/>
  <c r="AW227" i="4" s="1"/>
  <c r="AX221" i="4"/>
  <c r="AO233" i="4"/>
  <c r="AO232" i="4"/>
  <c r="AQ229" i="4"/>
  <c r="AP230" i="4"/>
  <c r="AP231" i="4" s="1"/>
  <c r="B153" i="4"/>
  <c r="V153" i="4" s="1"/>
  <c r="D154" i="4"/>
  <c r="B154" i="4" s="1"/>
  <c r="E152" i="4"/>
  <c r="F152" i="4" s="1"/>
  <c r="AZ222" i="4" l="1"/>
  <c r="AX237" i="4"/>
  <c r="AX223" i="4"/>
  <c r="AX238" i="4"/>
  <c r="AX240" i="4" s="1"/>
  <c r="AZ220" i="4"/>
  <c r="AY225" i="4"/>
  <c r="AX226" i="4" s="1"/>
  <c r="AX227" i="4" s="1"/>
  <c r="AY221" i="4"/>
  <c r="AP232" i="4"/>
  <c r="AP233" i="4"/>
  <c r="AR229" i="4"/>
  <c r="AQ230" i="4"/>
  <c r="AQ231" i="4" s="1"/>
  <c r="E153" i="4"/>
  <c r="F153" i="4" s="1"/>
  <c r="V154" i="4"/>
  <c r="D155" i="4"/>
  <c r="B155" i="4" s="1"/>
  <c r="BA222" i="4" l="1"/>
  <c r="AY237" i="4"/>
  <c r="AY238" i="4"/>
  <c r="AY240" i="4" s="1"/>
  <c r="AY223" i="4"/>
  <c r="BA220" i="4"/>
  <c r="AZ225" i="4"/>
  <c r="AY226" i="4" s="1"/>
  <c r="AY227" i="4" s="1"/>
  <c r="AZ221" i="4"/>
  <c r="AQ232" i="4"/>
  <c r="AQ233" i="4"/>
  <c r="AS229" i="4"/>
  <c r="AR230" i="4"/>
  <c r="AR231" i="4" s="1"/>
  <c r="E154" i="4"/>
  <c r="F154" i="4" s="1"/>
  <c r="V155" i="4"/>
  <c r="D156" i="4"/>
  <c r="BB222" i="4" l="1"/>
  <c r="BA237" i="4" s="1"/>
  <c r="AZ237" i="4"/>
  <c r="AZ223" i="4"/>
  <c r="AZ238" i="4"/>
  <c r="AZ240" i="4" s="1"/>
  <c r="BA225" i="4"/>
  <c r="AZ226" i="4" s="1"/>
  <c r="AZ227" i="4" s="1"/>
  <c r="BC227" i="4" s="1"/>
  <c r="D31" i="4" s="1"/>
  <c r="BA221" i="4"/>
  <c r="BD221" i="4" s="1"/>
  <c r="AR232" i="4"/>
  <c r="AR233" i="4"/>
  <c r="AT229" i="4"/>
  <c r="AS230" i="4"/>
  <c r="AS231" i="4" s="1"/>
  <c r="B156" i="4"/>
  <c r="V156" i="4" s="1"/>
  <c r="D157" i="4"/>
  <c r="E155" i="4"/>
  <c r="F155" i="4" s="1"/>
  <c r="BA238" i="4" l="1"/>
  <c r="BA240" i="4" s="1"/>
  <c r="BC240" i="4" s="1"/>
  <c r="O23" i="4" s="1"/>
  <c r="D33" i="4"/>
  <c r="BA223" i="4"/>
  <c r="BC223" i="4" s="1"/>
  <c r="BC221" i="4"/>
  <c r="AS233" i="4"/>
  <c r="AS232" i="4"/>
  <c r="AU229" i="4"/>
  <c r="AT230" i="4"/>
  <c r="AT231" i="4" s="1"/>
  <c r="B157" i="4"/>
  <c r="V157" i="4" s="1"/>
  <c r="D158" i="4"/>
  <c r="B158" i="4" s="1"/>
  <c r="E156" i="4"/>
  <c r="F156" i="4" s="1"/>
  <c r="E29" i="4" l="1"/>
  <c r="D29" i="4"/>
  <c r="O22" i="4"/>
  <c r="K29" i="4" s="1"/>
  <c r="AT232" i="4"/>
  <c r="AT233" i="4"/>
  <c r="AV229" i="4"/>
  <c r="AU230" i="4"/>
  <c r="AU231" i="4" s="1"/>
  <c r="E158" i="4"/>
  <c r="F158" i="4" s="1"/>
  <c r="E157" i="4"/>
  <c r="F157" i="4" s="1"/>
  <c r="AU232" i="4" l="1"/>
  <c r="AU233" i="4"/>
  <c r="AW229" i="4"/>
  <c r="AV230" i="4"/>
  <c r="AV231" i="4" s="1"/>
  <c r="B159" i="4"/>
  <c r="V158" i="4"/>
  <c r="V159" i="4" s="1"/>
  <c r="K31" i="4" s="1"/>
  <c r="AV232" i="4" l="1"/>
  <c r="AV233" i="4"/>
  <c r="AX229" i="4"/>
  <c r="AW230" i="4"/>
  <c r="AW231" i="4" s="1"/>
  <c r="F107" i="4"/>
  <c r="AW233" i="4" l="1"/>
  <c r="AW232" i="4"/>
  <c r="AY229" i="4"/>
  <c r="AX230" i="4"/>
  <c r="AX231" i="4" s="1"/>
  <c r="AX232" i="4" l="1"/>
  <c r="AX233" i="4"/>
  <c r="AZ229" i="4"/>
  <c r="AY230" i="4"/>
  <c r="AY231" i="4" s="1"/>
  <c r="AY233" i="4" l="1"/>
  <c r="AY232" i="4"/>
  <c r="BA229" i="4"/>
  <c r="BA230" i="4" s="1"/>
  <c r="AZ230" i="4"/>
  <c r="AZ231" i="4" s="1"/>
  <c r="BA231" i="4" l="1"/>
  <c r="AZ232" i="4"/>
  <c r="AZ233" i="4"/>
  <c r="BA233" i="4" l="1"/>
  <c r="C233" i="4" s="1"/>
  <c r="BA232" i="4"/>
  <c r="C232" i="4" s="1"/>
  <c r="C234" i="4" l="1"/>
  <c r="K33" i="4" s="1"/>
</calcChain>
</file>

<file path=xl/sharedStrings.xml><?xml version="1.0" encoding="utf-8"?>
<sst xmlns="http://schemas.openxmlformats.org/spreadsheetml/2006/main" count="74" uniqueCount="65">
  <si>
    <t>Year 2</t>
  </si>
  <si>
    <t>Year 3</t>
  </si>
  <si>
    <t>Year 4</t>
  </si>
  <si>
    <t>Year 5</t>
  </si>
  <si>
    <t>Year 6</t>
  </si>
  <si>
    <t>Year 1</t>
  </si>
  <si>
    <t>Year 7</t>
  </si>
  <si>
    <t>Year 8</t>
  </si>
  <si>
    <t>Year 9</t>
  </si>
  <si>
    <t>Year 10</t>
  </si>
  <si>
    <t>OUTPUT SECTION</t>
  </si>
  <si>
    <t>geoff@marketingstudyguide.com</t>
  </si>
  <si>
    <t>N/A</t>
  </si>
  <si>
    <t>NOTE: If payback is not achieved, Years to Payback will be listed as "0.0" above</t>
  </si>
  <si>
    <t xml:space="preserve">10 year Total </t>
  </si>
  <si>
    <t>Year 11 (and ongoing)</t>
  </si>
  <si>
    <t>Internal rate of return (IRR) %</t>
  </si>
  <si>
    <t>Net Cash Flow</t>
  </si>
  <si>
    <t>Retention pa</t>
  </si>
  <si>
    <t>Compound Retention</t>
  </si>
  <si>
    <t>NCF X CR</t>
  </si>
  <si>
    <t>Compound Discount</t>
  </si>
  <si>
    <t>NCF X CR / CD</t>
  </si>
  <si>
    <t xml:space="preserve"> Customer Base</t>
  </si>
  <si>
    <t>Lost Custs</t>
  </si>
  <si>
    <t>Yrs of Value</t>
  </si>
  <si>
    <t>CLV  = Net Present Value of Customer's Profit Contribution</t>
  </si>
  <si>
    <t>First Payback</t>
  </si>
  <si>
    <t>Note: If Average Acquisition Cost is already know, then enter it as the Total Spend and set the Number of New Customers to 1.</t>
  </si>
  <si>
    <t>STEP TWO = ENTER DISCOUNT RATE</t>
  </si>
  <si>
    <t>or visit</t>
  </si>
  <si>
    <t>www.clv-calculator.com</t>
  </si>
  <si>
    <t>STEP THREE = ENTER REVENUE/COSTS (revenue and three sets of costs below)</t>
  </si>
  <si>
    <t>% ROMI on customer  acquisition cost                                     (WITH discounting)</t>
  </si>
  <si>
    <t>% ROMI on customer  acquisition cost                          (without discounting)</t>
  </si>
  <si>
    <t>For further information on the metrics please visit:</t>
  </si>
  <si>
    <t>Blue cells should NOT be typed over</t>
  </si>
  <si>
    <t>For further information on use of the CLV calculator, please email Geoff Fripp at:</t>
  </si>
  <si>
    <t>INSTRUCTIONS: Complete the GOLD/YELLOW cells only</t>
  </si>
  <si>
    <t>With Acquistion Cost</t>
  </si>
  <si>
    <t>Without Acquisition Cost</t>
  </si>
  <si>
    <r>
      <t xml:space="preserve">Customer Lifetime Value Calculator: </t>
    </r>
    <r>
      <rPr>
        <i/>
        <sz val="24"/>
        <color theme="1"/>
        <rFont val="Arial"/>
        <family val="2"/>
        <scheme val="minor"/>
      </rPr>
      <t>Follow the Four Steps and Input Your CLV Data</t>
    </r>
  </si>
  <si>
    <r>
      <t xml:space="preserve">STEP ONE = ENTER PROMOTIONAL EXPENDITURE PER </t>
    </r>
    <r>
      <rPr>
        <b/>
        <u/>
        <sz val="16"/>
        <color theme="1"/>
        <rFont val="Arial"/>
        <family val="2"/>
        <scheme val="minor"/>
      </rPr>
      <t>NEW</t>
    </r>
    <r>
      <rPr>
        <b/>
        <sz val="16"/>
        <color theme="1"/>
        <rFont val="Arial"/>
        <family val="2"/>
        <scheme val="minor"/>
      </rPr>
      <t xml:space="preserve"> CUSTOMER</t>
    </r>
  </si>
  <si>
    <r>
      <t xml:space="preserve">Total </t>
    </r>
    <r>
      <rPr>
        <b/>
        <sz val="14"/>
        <color theme="1"/>
        <rFont val="Arial"/>
        <family val="2"/>
        <scheme val="minor"/>
      </rPr>
      <t>Spend</t>
    </r>
    <r>
      <rPr>
        <sz val="14"/>
        <color theme="1"/>
        <rFont val="Arial"/>
        <family val="2"/>
        <scheme val="minor"/>
      </rPr>
      <t xml:space="preserve"> on New Customer Acquisition (Promotion and other elements)</t>
    </r>
  </si>
  <si>
    <r>
      <t>N</t>
    </r>
    <r>
      <rPr>
        <b/>
        <sz val="14"/>
        <color theme="1"/>
        <rFont val="Arial"/>
        <family val="2"/>
        <scheme val="minor"/>
      </rPr>
      <t>umber of New Customers</t>
    </r>
    <r>
      <rPr>
        <sz val="14"/>
        <color theme="1"/>
        <rFont val="Arial"/>
        <family val="2"/>
        <scheme val="minor"/>
      </rPr>
      <t xml:space="preserve"> Acquired</t>
    </r>
  </si>
  <si>
    <r>
      <t xml:space="preserve"> New Customer</t>
    </r>
    <r>
      <rPr>
        <b/>
        <sz val="14"/>
        <color theme="1"/>
        <rFont val="Arial"/>
        <family val="2"/>
        <scheme val="minor"/>
      </rPr>
      <t xml:space="preserve"> Acquisition Cost</t>
    </r>
    <r>
      <rPr>
        <i/>
        <sz val="12"/>
        <color theme="1"/>
        <rFont val="Arial"/>
        <family val="2"/>
        <scheme val="minor"/>
      </rPr>
      <t xml:space="preserve"> (automatically calculated from above)</t>
    </r>
  </si>
  <si>
    <r>
      <rPr>
        <b/>
        <i/>
        <sz val="14"/>
        <color theme="1"/>
        <rFont val="Arial"/>
        <family val="2"/>
        <scheme val="minor"/>
      </rPr>
      <t>IMPORTANT NOTE:</t>
    </r>
    <r>
      <rPr>
        <i/>
        <sz val="14"/>
        <color theme="1"/>
        <rFont val="Arial"/>
        <family val="2"/>
        <scheme val="minor"/>
      </rPr>
      <t xml:space="preserve"> This revenue/cost section MUST be completed on a </t>
    </r>
    <r>
      <rPr>
        <b/>
        <i/>
        <u/>
        <sz val="14"/>
        <color theme="1"/>
        <rFont val="Arial"/>
        <family val="2"/>
        <scheme val="minor"/>
      </rPr>
      <t>PER</t>
    </r>
    <r>
      <rPr>
        <i/>
        <sz val="14"/>
        <color theme="1"/>
        <rFont val="Arial"/>
        <family val="2"/>
        <scheme val="minor"/>
      </rPr>
      <t xml:space="preserve"> individual customer basis</t>
    </r>
  </si>
  <si>
    <r>
      <t xml:space="preserve">Average Customer </t>
    </r>
    <r>
      <rPr>
        <b/>
        <sz val="14"/>
        <color theme="1"/>
        <rFont val="Arial"/>
        <family val="2"/>
        <scheme val="minor"/>
      </rPr>
      <t>Revenue</t>
    </r>
    <r>
      <rPr>
        <sz val="14"/>
        <color theme="1"/>
        <rFont val="Arial"/>
        <family val="2"/>
        <scheme val="minor"/>
      </rPr>
      <t xml:space="preserve"> pa     </t>
    </r>
    <r>
      <rPr>
        <i/>
        <sz val="14"/>
        <color theme="1"/>
        <rFont val="Arial"/>
        <family val="2"/>
        <scheme val="minor"/>
      </rPr>
      <t>(IF RETAINED)</t>
    </r>
  </si>
  <si>
    <r>
      <t xml:space="preserve">Average Customer </t>
    </r>
    <r>
      <rPr>
        <b/>
        <sz val="14"/>
        <color theme="1"/>
        <rFont val="Arial"/>
        <family val="2"/>
        <scheme val="minor"/>
      </rPr>
      <t>Product Cost</t>
    </r>
  </si>
  <si>
    <r>
      <t xml:space="preserve">Average </t>
    </r>
    <r>
      <rPr>
        <b/>
        <sz val="14"/>
        <color theme="1"/>
        <rFont val="Arial"/>
        <family val="2"/>
        <scheme val="minor"/>
      </rPr>
      <t>GROSS Profit Contribution</t>
    </r>
  </si>
  <si>
    <r>
      <t>Up-selling and</t>
    </r>
    <r>
      <rPr>
        <b/>
        <sz val="14"/>
        <color theme="1"/>
        <rFont val="Arial"/>
        <family val="2"/>
        <scheme val="minor"/>
      </rPr>
      <t xml:space="preserve"> Retention Costs</t>
    </r>
    <r>
      <rPr>
        <sz val="14"/>
        <color theme="1"/>
        <rFont val="Arial"/>
        <family val="2"/>
        <scheme val="minor"/>
      </rPr>
      <t xml:space="preserve"> per </t>
    </r>
    <r>
      <rPr>
        <u/>
        <sz val="14"/>
        <color theme="1"/>
        <rFont val="Arial"/>
        <family val="2"/>
        <scheme val="minor"/>
      </rPr>
      <t>RETAINED</t>
    </r>
    <r>
      <rPr>
        <sz val="14"/>
        <color theme="1"/>
        <rFont val="Arial"/>
        <family val="2"/>
        <scheme val="minor"/>
      </rPr>
      <t xml:space="preserve"> Customer pa</t>
    </r>
  </si>
  <si>
    <r>
      <t xml:space="preserve">WOM </t>
    </r>
    <r>
      <rPr>
        <b/>
        <sz val="14"/>
        <color theme="1"/>
        <rFont val="Arial"/>
        <family val="2"/>
        <scheme val="minor"/>
      </rPr>
      <t>Acquisition Cost Savings</t>
    </r>
    <r>
      <rPr>
        <sz val="14"/>
        <color theme="1"/>
        <rFont val="Arial"/>
        <family val="2"/>
        <scheme val="minor"/>
      </rPr>
      <t xml:space="preserve"> </t>
    </r>
    <r>
      <rPr>
        <i/>
        <sz val="14"/>
        <color theme="1"/>
        <rFont val="Arial"/>
        <family val="2"/>
        <scheme val="minor"/>
      </rPr>
      <t xml:space="preserve">(enter as a </t>
    </r>
    <r>
      <rPr>
        <b/>
        <i/>
        <sz val="14"/>
        <color theme="1"/>
        <rFont val="Arial"/>
        <family val="2"/>
        <scheme val="minor"/>
      </rPr>
      <t>negative</t>
    </r>
    <r>
      <rPr>
        <i/>
        <sz val="14"/>
        <color theme="1"/>
        <rFont val="Arial"/>
        <family val="2"/>
        <scheme val="minor"/>
      </rPr>
      <t xml:space="preserve"> cost)</t>
    </r>
  </si>
  <si>
    <r>
      <t xml:space="preserve">Average </t>
    </r>
    <r>
      <rPr>
        <b/>
        <sz val="14"/>
        <color theme="1"/>
        <rFont val="Arial"/>
        <family val="2"/>
        <scheme val="minor"/>
      </rPr>
      <t>NET Profit</t>
    </r>
    <r>
      <rPr>
        <sz val="14"/>
        <color theme="1"/>
        <rFont val="Arial"/>
        <family val="2"/>
        <scheme val="minor"/>
      </rPr>
      <t xml:space="preserve"> </t>
    </r>
    <r>
      <rPr>
        <b/>
        <sz val="14"/>
        <color theme="1"/>
        <rFont val="Arial"/>
        <family val="2"/>
        <scheme val="minor"/>
      </rPr>
      <t>Contribution</t>
    </r>
    <r>
      <rPr>
        <sz val="14"/>
        <color theme="1"/>
        <rFont val="Arial"/>
        <family val="2"/>
        <scheme val="minor"/>
      </rPr>
      <t xml:space="preserve"> PER  CUSTOMER</t>
    </r>
  </si>
  <si>
    <r>
      <t>S</t>
    </r>
    <r>
      <rPr>
        <b/>
        <sz val="16"/>
        <color theme="1"/>
        <rFont val="Arial"/>
        <family val="2"/>
        <scheme val="minor"/>
      </rPr>
      <t>TEP FOUR = ENTER EXPECTED RETENTION RATE %                     (for Year 2 onwards)</t>
    </r>
  </si>
  <si>
    <r>
      <rPr>
        <b/>
        <sz val="14"/>
        <color theme="1"/>
        <rFont val="Arial"/>
        <family val="2"/>
        <scheme val="minor"/>
      </rPr>
      <t xml:space="preserve">% of total customers retained    </t>
    </r>
    <r>
      <rPr>
        <sz val="14"/>
        <color theme="1"/>
        <rFont val="Arial"/>
        <family val="2"/>
        <scheme val="minor"/>
      </rPr>
      <t xml:space="preserve"> </t>
    </r>
    <r>
      <rPr>
        <i/>
        <sz val="14"/>
        <color theme="1"/>
        <rFont val="Arial"/>
        <family val="2"/>
        <scheme val="minor"/>
      </rPr>
      <t>(used as probability of cash flow)</t>
    </r>
  </si>
  <si>
    <r>
      <t xml:space="preserve">Average </t>
    </r>
    <r>
      <rPr>
        <b/>
        <sz val="14"/>
        <color theme="1"/>
        <rFont val="Arial"/>
        <family val="2"/>
        <scheme val="minor"/>
      </rPr>
      <t>NET Profit</t>
    </r>
    <r>
      <rPr>
        <sz val="14"/>
        <color theme="1"/>
        <rFont val="Arial"/>
        <family val="2"/>
        <scheme val="minor"/>
      </rPr>
      <t xml:space="preserve"> </t>
    </r>
    <r>
      <rPr>
        <b/>
        <sz val="14"/>
        <color theme="1"/>
        <rFont val="Arial"/>
        <family val="2"/>
        <scheme val="minor"/>
      </rPr>
      <t>Contribution</t>
    </r>
    <r>
      <rPr>
        <sz val="14"/>
        <color theme="1"/>
        <rFont val="Arial"/>
        <family val="2"/>
        <scheme val="minor"/>
      </rPr>
      <t xml:space="preserve"> OF RETAINED  CUSTOMERS ONLY </t>
    </r>
    <r>
      <rPr>
        <u/>
        <sz val="14"/>
        <color theme="1"/>
        <rFont val="Arial"/>
        <family val="2"/>
        <scheme val="minor"/>
      </rPr>
      <t>before</t>
    </r>
    <r>
      <rPr>
        <sz val="14"/>
        <color theme="1"/>
        <rFont val="Arial"/>
        <family val="2"/>
        <scheme val="minor"/>
      </rPr>
      <t xml:space="preserve"> acquisition cost</t>
    </r>
  </si>
  <si>
    <r>
      <rPr>
        <b/>
        <sz val="14"/>
        <color theme="1"/>
        <rFont val="Arial"/>
        <family val="2"/>
        <scheme val="minor"/>
      </rPr>
      <t>DISCOUNTED</t>
    </r>
    <r>
      <rPr>
        <sz val="14"/>
        <color theme="1"/>
        <rFont val="Arial"/>
        <family val="2"/>
        <scheme val="minor"/>
      </rPr>
      <t xml:space="preserve"> Average </t>
    </r>
    <r>
      <rPr>
        <b/>
        <sz val="14"/>
        <color theme="1"/>
        <rFont val="Arial"/>
        <family val="2"/>
        <scheme val="minor"/>
      </rPr>
      <t>NET Profit</t>
    </r>
    <r>
      <rPr>
        <sz val="14"/>
        <color theme="1"/>
        <rFont val="Arial"/>
        <family val="2"/>
        <scheme val="minor"/>
      </rPr>
      <t xml:space="preserve"> Contribution PER RETAINED CUSTOMER </t>
    </r>
    <r>
      <rPr>
        <u/>
        <sz val="14"/>
        <color theme="1"/>
        <rFont val="Arial"/>
        <family val="2"/>
        <scheme val="minor"/>
      </rPr>
      <t>before</t>
    </r>
    <r>
      <rPr>
        <sz val="14"/>
        <color theme="1"/>
        <rFont val="Arial"/>
        <family val="2"/>
        <scheme val="minor"/>
      </rPr>
      <t xml:space="preserve"> acquisition cost</t>
    </r>
  </si>
  <si>
    <r>
      <t xml:space="preserve">Average Customer Lifetime                   </t>
    </r>
    <r>
      <rPr>
        <b/>
        <i/>
        <sz val="20"/>
        <color theme="1"/>
        <rFont val="Arial"/>
        <family val="2"/>
        <scheme val="minor"/>
      </rPr>
      <t>(in years)</t>
    </r>
  </si>
  <si>
    <r>
      <t xml:space="preserve">Payback (in Years) on acquistion cost                                        </t>
    </r>
    <r>
      <rPr>
        <i/>
        <sz val="20"/>
        <color theme="1"/>
        <rFont val="Arial"/>
        <family val="2"/>
        <scheme val="minor"/>
      </rPr>
      <t>(taking into account % retention rate)</t>
    </r>
  </si>
  <si>
    <t>50  year Total (if ongoing)</t>
  </si>
  <si>
    <t>NOTE: 50 year total includes any customer profits from Years 11 to 50. If none required, set Year 11 to zero.</t>
  </si>
  <si>
    <t>Which year to start the DCF (Year 1 or Year 2)?</t>
  </si>
  <si>
    <t>Discounted Cash Flow (DCF) Rate</t>
  </si>
  <si>
    <t>These are optional steps - more important with longer customer lifetimes - if you don't want to use discounted cash flows, put the rate setting at 0%</t>
  </si>
  <si>
    <t>Ignore/see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</si>
</sst>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(* #,##0.00_);_(* \(#,##0.00\);_(* &quot;-&quot;??_);_(@_)"/>
    <numFmt numFmtId="166" formatCode="0.0%"/>
    <numFmt numFmtId="167" formatCode="_(* #,##0_);_(* \(#,##0\);_(* &quot;-&quot;??_);_(@_)"/>
    <numFmt numFmtId="168" formatCode="#,##0.0"/>
    <numFmt numFmtId="169" formatCode="#,##0.0_);\(#,##0.0\)"/>
    <numFmt numFmtId="170" formatCode="_(* #,##0.0_);_(* \(#,##0.0\);_(* &quot;-&quot;??_);_(@_)"/>
    <numFmt numFmtId="171" formatCode="_-* #,##0_-;\-* #,##0_-;_-* &quot;-&quot;??_-;_-@_-"/>
  </numFmts>
  <fonts count="3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i/>
      <sz val="2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6"/>
      <color theme="1"/>
      <name val="Arial"/>
      <family val="2"/>
      <scheme val="minor"/>
    </font>
    <font>
      <b/>
      <i/>
      <u/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u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b/>
      <i/>
      <sz val="14"/>
      <color theme="1"/>
      <name val="Arial"/>
      <family val="2"/>
      <scheme val="minor"/>
    </font>
    <font>
      <b/>
      <i/>
      <u/>
      <sz val="14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i/>
      <sz val="20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9">
    <xf numFmtId="0" fontId="0" fillId="0" borderId="0" xfId="0"/>
    <xf numFmtId="0" fontId="3" fillId="0" borderId="0" xfId="0" applyFont="1" applyFill="1"/>
    <xf numFmtId="0" fontId="4" fillId="0" borderId="0" xfId="0" applyFont="1" applyFill="1"/>
    <xf numFmtId="2" fontId="3" fillId="0" borderId="0" xfId="2" applyNumberFormat="1" applyFont="1" applyFill="1"/>
    <xf numFmtId="165" fontId="3" fillId="0" borderId="0" xfId="0" applyNumberFormat="1" applyFont="1" applyFill="1"/>
    <xf numFmtId="3" fontId="4" fillId="0" borderId="0" xfId="0" applyNumberFormat="1" applyFont="1" applyFill="1"/>
    <xf numFmtId="167" fontId="3" fillId="0" borderId="0" xfId="1" applyNumberFormat="1" applyFont="1" applyFill="1"/>
    <xf numFmtId="167" fontId="3" fillId="0" borderId="0" xfId="0" applyNumberFormat="1" applyFont="1" applyFill="1"/>
    <xf numFmtId="167" fontId="4" fillId="0" borderId="0" xfId="0" applyNumberFormat="1" applyFont="1" applyFill="1"/>
    <xf numFmtId="166" fontId="4" fillId="0" borderId="0" xfId="0" applyNumberFormat="1" applyFont="1" applyFill="1"/>
    <xf numFmtId="167" fontId="4" fillId="0" borderId="0" xfId="1" applyNumberFormat="1" applyFont="1" applyFill="1"/>
    <xf numFmtId="165" fontId="4" fillId="0" borderId="0" xfId="1" applyNumberFormat="1" applyFont="1" applyFill="1"/>
    <xf numFmtId="0" fontId="4" fillId="0" borderId="0" xfId="0" applyFont="1" applyFill="1" applyBorder="1"/>
    <xf numFmtId="0" fontId="3" fillId="0" borderId="0" xfId="0" applyFont="1" applyFill="1" applyBorder="1"/>
    <xf numFmtId="167" fontId="3" fillId="0" borderId="0" xfId="1" applyNumberFormat="1" applyFont="1" applyFill="1" applyBorder="1"/>
    <xf numFmtId="167" fontId="3" fillId="0" borderId="0" xfId="0" applyNumberFormat="1" applyFont="1" applyFill="1" applyBorder="1"/>
    <xf numFmtId="3" fontId="4" fillId="0" borderId="0" xfId="0" applyNumberFormat="1" applyFont="1" applyFill="1" applyBorder="1"/>
    <xf numFmtId="166" fontId="4" fillId="0" borderId="0" xfId="0" applyNumberFormat="1" applyFont="1" applyFill="1" applyBorder="1"/>
    <xf numFmtId="167" fontId="4" fillId="0" borderId="0" xfId="0" applyNumberFormat="1" applyFont="1" applyFill="1" applyBorder="1"/>
    <xf numFmtId="165" fontId="4" fillId="0" borderId="0" xfId="0" applyNumberFormat="1" applyFont="1" applyFill="1" applyBorder="1"/>
    <xf numFmtId="165" fontId="4" fillId="0" borderId="0" xfId="1" applyFont="1" applyFill="1" applyBorder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9" fontId="4" fillId="0" borderId="0" xfId="2" applyFont="1"/>
    <xf numFmtId="167" fontId="4" fillId="0" borderId="0" xfId="1" applyNumberFormat="1" applyFont="1"/>
    <xf numFmtId="167" fontId="4" fillId="0" borderId="0" xfId="0" applyNumberFormat="1" applyFont="1"/>
    <xf numFmtId="9" fontId="4" fillId="0" borderId="0" xfId="0" applyNumberFormat="1" applyFont="1"/>
    <xf numFmtId="170" fontId="4" fillId="0" borderId="0" xfId="1" applyNumberFormat="1" applyFont="1"/>
    <xf numFmtId="164" fontId="4" fillId="0" borderId="0" xfId="0" applyNumberFormat="1" applyFont="1"/>
    <xf numFmtId="165" fontId="4" fillId="0" borderId="0" xfId="1" applyFont="1"/>
    <xf numFmtId="2" fontId="4" fillId="0" borderId="0" xfId="1" applyNumberFormat="1" applyFont="1"/>
    <xf numFmtId="0" fontId="5" fillId="0" borderId="0" xfId="0" applyFont="1"/>
    <xf numFmtId="0" fontId="10" fillId="2" borderId="4" xfId="0" applyFont="1" applyFill="1" applyBorder="1" applyAlignment="1"/>
    <xf numFmtId="0" fontId="10" fillId="2" borderId="5" xfId="0" applyFont="1" applyFill="1" applyBorder="1" applyAlignment="1"/>
    <xf numFmtId="0" fontId="5" fillId="2" borderId="5" xfId="0" applyFont="1" applyFill="1" applyBorder="1"/>
    <xf numFmtId="0" fontId="11" fillId="2" borderId="5" xfId="3" applyFont="1" applyFill="1" applyBorder="1" applyAlignment="1">
      <alignment vertical="center"/>
    </xf>
    <xf numFmtId="0" fontId="12" fillId="2" borderId="5" xfId="0" applyFont="1" applyFill="1" applyBorder="1"/>
    <xf numFmtId="0" fontId="10" fillId="2" borderId="5" xfId="3" applyFont="1" applyFill="1" applyBorder="1" applyAlignment="1">
      <alignment vertical="center"/>
    </xf>
    <xf numFmtId="0" fontId="13" fillId="2" borderId="5" xfId="3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4" fillId="2" borderId="6" xfId="0" applyFont="1" applyFill="1" applyBorder="1"/>
    <xf numFmtId="0" fontId="9" fillId="0" borderId="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16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68" fontId="9" fillId="0" borderId="0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2" fillId="4" borderId="15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4" borderId="5" xfId="0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9" fontId="5" fillId="4" borderId="1" xfId="2" applyFont="1" applyFill="1" applyBorder="1" applyAlignment="1">
      <alignment horizontal="center" vertical="center"/>
    </xf>
    <xf numFmtId="166" fontId="5" fillId="4" borderId="1" xfId="2" applyNumberFormat="1" applyFont="1" applyFill="1" applyBorder="1" applyAlignment="1">
      <alignment horizontal="center" vertical="center"/>
    </xf>
    <xf numFmtId="3" fontId="5" fillId="0" borderId="0" xfId="0" applyNumberFormat="1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2" fillId="4" borderId="4" xfId="0" applyFont="1" applyFill="1" applyBorder="1"/>
    <xf numFmtId="0" fontId="10" fillId="4" borderId="5" xfId="3" applyFont="1" applyFill="1" applyBorder="1" applyAlignment="1">
      <alignment vertical="center"/>
    </xf>
    <xf numFmtId="0" fontId="14" fillId="4" borderId="5" xfId="0" applyFont="1" applyFill="1" applyBorder="1"/>
    <xf numFmtId="0" fontId="14" fillId="0" borderId="0" xfId="0" applyFont="1" applyFill="1" applyBorder="1"/>
    <xf numFmtId="0" fontId="24" fillId="0" borderId="0" xfId="0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3" fontId="25" fillId="6" borderId="3" xfId="0" applyNumberFormat="1" applyFont="1" applyFill="1" applyBorder="1" applyAlignment="1">
      <alignment horizontal="center" vertical="center"/>
    </xf>
    <xf numFmtId="9" fontId="25" fillId="5" borderId="1" xfId="2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 applyAlignment="1">
      <alignment horizontal="center" vertical="center"/>
    </xf>
    <xf numFmtId="168" fontId="25" fillId="5" borderId="1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166" fontId="25" fillId="0" borderId="0" xfId="2" applyNumberFormat="1" applyFont="1" applyFill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 wrapText="1"/>
    </xf>
    <xf numFmtId="169" fontId="25" fillId="5" borderId="1" xfId="1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9" fillId="0" borderId="0" xfId="0" applyFont="1"/>
    <xf numFmtId="165" fontId="5" fillId="0" borderId="0" xfId="1" applyFont="1"/>
    <xf numFmtId="167" fontId="5" fillId="0" borderId="0" xfId="0" applyNumberFormat="1" applyFont="1"/>
    <xf numFmtId="165" fontId="5" fillId="0" borderId="0" xfId="0" applyNumberFormat="1" applyFont="1"/>
    <xf numFmtId="0" fontId="9" fillId="0" borderId="0" xfId="0" applyFont="1" applyFill="1" applyBorder="1" applyAlignment="1"/>
    <xf numFmtId="3" fontId="5" fillId="0" borderId="0" xfId="0" applyNumberFormat="1" applyFont="1" applyBorder="1"/>
    <xf numFmtId="165" fontId="5" fillId="0" borderId="0" xfId="1" applyFont="1" applyBorder="1"/>
    <xf numFmtId="167" fontId="5" fillId="0" borderId="0" xfId="0" applyNumberFormat="1" applyFont="1" applyBorder="1"/>
    <xf numFmtId="9" fontId="5" fillId="0" borderId="0" xfId="0" applyNumberFormat="1" applyFont="1" applyFill="1" applyBorder="1"/>
    <xf numFmtId="3" fontId="5" fillId="0" borderId="0" xfId="0" applyNumberFormat="1" applyFont="1" applyFill="1" applyBorder="1"/>
    <xf numFmtId="165" fontId="5" fillId="0" borderId="0" xfId="1" applyFont="1" applyFill="1" applyBorder="1"/>
    <xf numFmtId="167" fontId="5" fillId="0" borderId="0" xfId="0" applyNumberFormat="1" applyFont="1" applyFill="1" applyBorder="1"/>
    <xf numFmtId="0" fontId="5" fillId="0" borderId="0" xfId="0" applyFont="1" applyFill="1"/>
    <xf numFmtId="0" fontId="19" fillId="7" borderId="18" xfId="0" applyFont="1" applyFill="1" applyBorder="1"/>
    <xf numFmtId="0" fontId="5" fillId="7" borderId="1" xfId="0" applyFont="1" applyFill="1" applyBorder="1"/>
    <xf numFmtId="0" fontId="5" fillId="7" borderId="18" xfId="0" applyFont="1" applyFill="1" applyBorder="1"/>
    <xf numFmtId="1" fontId="9" fillId="7" borderId="1" xfId="0" applyNumberFormat="1" applyFont="1" applyFill="1" applyBorder="1" applyAlignment="1">
      <alignment horizontal="center" vertical="center"/>
    </xf>
    <xf numFmtId="9" fontId="3" fillId="0" borderId="0" xfId="2" applyFont="1" applyFill="1"/>
    <xf numFmtId="170" fontId="4" fillId="0" borderId="0" xfId="0" applyNumberFormat="1" applyFont="1"/>
    <xf numFmtId="171" fontId="4" fillId="0" borderId="0" xfId="0" applyNumberFormat="1" applyFont="1"/>
    <xf numFmtId="3" fontId="5" fillId="3" borderId="1" xfId="0" applyNumberFormat="1" applyFont="1" applyFill="1" applyBorder="1" applyAlignment="1" applyProtection="1">
      <alignment horizontal="center" vertical="center"/>
      <protection locked="0"/>
    </xf>
    <xf numFmtId="9" fontId="5" fillId="3" borderId="1" xfId="2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3" fontId="5" fillId="3" borderId="4" xfId="1" applyNumberFormat="1" applyFont="1" applyFill="1" applyBorder="1" applyAlignment="1" applyProtection="1">
      <alignment horizontal="center" vertical="center"/>
      <protection locked="0"/>
    </xf>
    <xf numFmtId="3" fontId="5" fillId="3" borderId="1" xfId="1" applyNumberFormat="1" applyFont="1" applyFill="1" applyBorder="1" applyAlignment="1" applyProtection="1">
      <alignment horizontal="center" vertical="center"/>
      <protection locked="0"/>
    </xf>
    <xf numFmtId="3" fontId="5" fillId="3" borderId="5" xfId="1" applyNumberFormat="1" applyFont="1" applyFill="1" applyBorder="1" applyAlignment="1" applyProtection="1">
      <alignment horizontal="center" vertical="center"/>
      <protection locked="0"/>
    </xf>
    <xf numFmtId="3" fontId="5" fillId="3" borderId="4" xfId="0" applyNumberFormat="1" applyFont="1" applyFill="1" applyBorder="1" applyAlignment="1" applyProtection="1">
      <alignment horizontal="center" vertical="center"/>
      <protection locked="0"/>
    </xf>
    <xf numFmtId="3" fontId="5" fillId="3" borderId="5" xfId="0" applyNumberFormat="1" applyFont="1" applyFill="1" applyBorder="1" applyAlignment="1" applyProtection="1">
      <alignment horizontal="center" vertical="center"/>
      <protection locked="0"/>
    </xf>
    <xf numFmtId="0" fontId="29" fillId="7" borderId="2" xfId="0" applyFont="1" applyFill="1" applyBorder="1" applyAlignment="1">
      <alignment horizontal="center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wrapText="1"/>
    </xf>
    <xf numFmtId="0" fontId="24" fillId="5" borderId="5" xfId="0" applyFont="1" applyFill="1" applyBorder="1" applyAlignment="1">
      <alignment horizontal="center" wrapText="1"/>
    </xf>
    <xf numFmtId="0" fontId="24" fillId="5" borderId="6" xfId="0" applyFont="1" applyFill="1" applyBorder="1" applyAlignment="1">
      <alignment horizontal="center" wrapText="1"/>
    </xf>
    <xf numFmtId="0" fontId="13" fillId="4" borderId="5" xfId="3" applyFont="1" applyFill="1" applyBorder="1" applyAlignment="1">
      <alignment horizontal="center" vertical="center"/>
    </xf>
    <xf numFmtId="0" fontId="13" fillId="4" borderId="6" xfId="3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00CCFF"/>
      <color rgb="FF48E6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lv-calculator.com/clv-top-level-financials/financial-metrics-clv/" TargetMode="External"/><Relationship Id="rId2" Type="http://schemas.openxmlformats.org/officeDocument/2006/relationships/hyperlink" Target="http://www.clv-calculator.com/" TargetMode="External"/><Relationship Id="rId1" Type="http://schemas.openxmlformats.org/officeDocument/2006/relationships/hyperlink" Target="mailto:geoff@marketingstudyguid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E250"/>
  <sheetViews>
    <sheetView showGridLines="0" tabSelected="1" zoomScale="75" zoomScaleNormal="75" workbookViewId="0">
      <selection activeCell="B7" sqref="B7:F7"/>
    </sheetView>
  </sheetViews>
  <sheetFormatPr defaultColWidth="9.09765625" defaultRowHeight="17.399999999999999" x14ac:dyDescent="0.3"/>
  <cols>
    <col min="1" max="1" width="1.69921875" style="32" customWidth="1"/>
    <col min="2" max="2" width="39.69921875" style="32" customWidth="1"/>
    <col min="3" max="10" width="16.3984375" style="32" customWidth="1"/>
    <col min="11" max="11" width="16" style="32" customWidth="1"/>
    <col min="12" max="13" width="16.3984375" style="32" customWidth="1"/>
    <col min="14" max="14" width="13.3984375" style="32" customWidth="1"/>
    <col min="15" max="15" width="14.59765625" style="32" customWidth="1"/>
    <col min="16" max="17" width="11.69921875" style="32" customWidth="1"/>
    <col min="18" max="18" width="12" style="32" customWidth="1"/>
    <col min="19" max="20" width="9.8984375" style="32" bestFit="1" customWidth="1"/>
    <col min="21" max="21" width="12.59765625" style="32" bestFit="1" customWidth="1"/>
    <col min="22" max="31" width="9.69921875" style="32" bestFit="1" customWidth="1"/>
    <col min="32" max="36" width="11.09765625" style="32" bestFit="1" customWidth="1"/>
    <col min="37" max="37" width="19.8984375" style="32" bestFit="1" customWidth="1"/>
    <col min="38" max="42" width="11.09765625" style="32" bestFit="1" customWidth="1"/>
    <col min="43" max="43" width="11.8984375" style="32" bestFit="1" customWidth="1"/>
    <col min="44" max="55" width="11.09765625" style="32" bestFit="1" customWidth="1"/>
    <col min="56" max="57" width="12.59765625" style="32" bestFit="1" customWidth="1"/>
    <col min="58" max="58" width="9.3984375" style="32" bestFit="1" customWidth="1"/>
    <col min="59" max="82" width="9.09765625" style="32"/>
    <col min="83" max="83" width="9.3984375" style="32" bestFit="1" customWidth="1"/>
    <col min="84" max="16384" width="9.09765625" style="32"/>
  </cols>
  <sheetData>
    <row r="1" spans="2:28" ht="18" thickBot="1" x14ac:dyDescent="0.35"/>
    <row r="2" spans="2:28" ht="30.6" thickBot="1" x14ac:dyDescent="0.35">
      <c r="B2" s="142" t="s">
        <v>41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</row>
    <row r="3" spans="2:28" ht="22.8" x14ac:dyDescent="0.3">
      <c r="B3" s="145" t="s">
        <v>38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</row>
    <row r="4" spans="2:28" ht="18" thickBot="1" x14ac:dyDescent="0.35">
      <c r="B4" s="148" t="s">
        <v>36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50"/>
    </row>
    <row r="5" spans="2:28" ht="21.6" thickBot="1" x14ac:dyDescent="0.45">
      <c r="B5" s="33" t="s">
        <v>37</v>
      </c>
      <c r="C5" s="34"/>
      <c r="D5" s="34"/>
      <c r="E5" s="34"/>
      <c r="F5" s="35"/>
      <c r="G5" s="36" t="s">
        <v>11</v>
      </c>
      <c r="H5" s="34"/>
      <c r="I5" s="37"/>
      <c r="J5" s="36"/>
      <c r="K5" s="38" t="s">
        <v>30</v>
      </c>
      <c r="L5" s="39" t="s">
        <v>31</v>
      </c>
      <c r="M5" s="40"/>
      <c r="N5" s="41"/>
      <c r="AB5" s="22" t="s">
        <v>5</v>
      </c>
    </row>
    <row r="6" spans="2:28" ht="18" thickBot="1" x14ac:dyDescent="0.35">
      <c r="AB6" s="22" t="s">
        <v>0</v>
      </c>
    </row>
    <row r="7" spans="2:28" ht="27.75" customHeight="1" thickBot="1" x14ac:dyDescent="0.35">
      <c r="B7" s="151" t="s">
        <v>42</v>
      </c>
      <c r="C7" s="152"/>
      <c r="D7" s="152"/>
      <c r="E7" s="152"/>
      <c r="F7" s="153"/>
      <c r="G7" s="42"/>
      <c r="H7" s="42"/>
      <c r="I7" s="43"/>
      <c r="J7" s="151" t="s">
        <v>29</v>
      </c>
      <c r="K7" s="152"/>
      <c r="L7" s="152"/>
      <c r="M7" s="152"/>
      <c r="N7" s="153"/>
    </row>
    <row r="8" spans="2:28" ht="40.5" customHeight="1" thickBot="1" x14ac:dyDescent="0.35">
      <c r="B8" s="128" t="s">
        <v>43</v>
      </c>
      <c r="C8" s="129"/>
      <c r="D8" s="110">
        <v>10000</v>
      </c>
      <c r="E8" s="156" t="s">
        <v>28</v>
      </c>
      <c r="F8" s="157"/>
      <c r="H8" s="45"/>
      <c r="I8" s="46"/>
      <c r="J8" s="154" t="s">
        <v>62</v>
      </c>
      <c r="K8" s="155"/>
      <c r="L8" s="155"/>
      <c r="M8" s="155"/>
      <c r="N8" s="111">
        <v>0.1</v>
      </c>
    </row>
    <row r="9" spans="2:28" ht="40.5" customHeight="1" thickBot="1" x14ac:dyDescent="0.35">
      <c r="B9" s="128" t="s">
        <v>44</v>
      </c>
      <c r="C9" s="129"/>
      <c r="D9" s="110">
        <v>50</v>
      </c>
      <c r="E9" s="158"/>
      <c r="F9" s="159"/>
      <c r="G9" s="47"/>
      <c r="H9" s="47"/>
      <c r="I9" s="48"/>
      <c r="J9" s="123" t="s">
        <v>61</v>
      </c>
      <c r="K9" s="124"/>
      <c r="L9" s="124"/>
      <c r="M9" s="125"/>
      <c r="N9" s="112" t="s">
        <v>5</v>
      </c>
    </row>
    <row r="10" spans="2:28" ht="40.5" customHeight="1" thickBot="1" x14ac:dyDescent="0.35">
      <c r="B10" s="130" t="s">
        <v>45</v>
      </c>
      <c r="C10" s="131"/>
      <c r="D10" s="49">
        <f>+IFERROR(+D8/D9,0)</f>
        <v>200</v>
      </c>
      <c r="E10" s="160"/>
      <c r="F10" s="161"/>
      <c r="G10" s="50"/>
      <c r="H10" s="50"/>
      <c r="I10" s="50"/>
      <c r="J10" s="162" t="s">
        <v>63</v>
      </c>
      <c r="K10" s="163"/>
      <c r="L10" s="163"/>
      <c r="M10" s="163"/>
      <c r="N10" s="164"/>
    </row>
    <row r="11" spans="2:28" ht="33.75" customHeight="1" thickBot="1" x14ac:dyDescent="0.35">
      <c r="B11" s="51"/>
      <c r="C11" s="52"/>
      <c r="D11" s="53"/>
      <c r="E11" s="53"/>
      <c r="F11" s="54"/>
    </row>
    <row r="12" spans="2:28" ht="26.25" customHeight="1" thickBot="1" x14ac:dyDescent="0.35">
      <c r="B12" s="165" t="s">
        <v>32</v>
      </c>
      <c r="C12" s="138" t="s">
        <v>46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40"/>
      <c r="N12" s="167" t="s">
        <v>14</v>
      </c>
      <c r="O12" s="118" t="s">
        <v>59</v>
      </c>
    </row>
    <row r="13" spans="2:28" ht="39" customHeight="1" thickBot="1" x14ac:dyDescent="0.35">
      <c r="B13" s="166"/>
      <c r="C13" s="55" t="s">
        <v>5</v>
      </c>
      <c r="D13" s="56" t="s">
        <v>0</v>
      </c>
      <c r="E13" s="57" t="s">
        <v>1</v>
      </c>
      <c r="F13" s="56" t="s">
        <v>2</v>
      </c>
      <c r="G13" s="57" t="s">
        <v>3</v>
      </c>
      <c r="H13" s="56" t="s">
        <v>4</v>
      </c>
      <c r="I13" s="57" t="s">
        <v>6</v>
      </c>
      <c r="J13" s="56" t="s">
        <v>7</v>
      </c>
      <c r="K13" s="57" t="s">
        <v>8</v>
      </c>
      <c r="L13" s="56" t="s">
        <v>9</v>
      </c>
      <c r="M13" s="58" t="s">
        <v>15</v>
      </c>
      <c r="N13" s="168"/>
      <c r="O13" s="119"/>
    </row>
    <row r="14" spans="2:28" ht="62.25" customHeight="1" thickBot="1" x14ac:dyDescent="0.4">
      <c r="B14" s="59" t="s">
        <v>47</v>
      </c>
      <c r="C14" s="113">
        <v>300</v>
      </c>
      <c r="D14" s="114">
        <v>320</v>
      </c>
      <c r="E14" s="115">
        <v>340</v>
      </c>
      <c r="F14" s="114">
        <v>360</v>
      </c>
      <c r="G14" s="115">
        <v>380</v>
      </c>
      <c r="H14" s="114">
        <v>400</v>
      </c>
      <c r="I14" s="115">
        <v>420</v>
      </c>
      <c r="J14" s="114">
        <v>440</v>
      </c>
      <c r="K14" s="115">
        <v>460</v>
      </c>
      <c r="L14" s="114">
        <v>480</v>
      </c>
      <c r="M14" s="114">
        <v>500</v>
      </c>
      <c r="N14" s="60">
        <f t="shared" ref="N14:N19" si="0">SUM(C14:L14)</f>
        <v>3900</v>
      </c>
      <c r="O14" s="103"/>
    </row>
    <row r="15" spans="2:28" ht="62.25" customHeight="1" thickBot="1" x14ac:dyDescent="0.35">
      <c r="B15" s="61" t="s">
        <v>48</v>
      </c>
      <c r="C15" s="116">
        <v>150</v>
      </c>
      <c r="D15" s="110">
        <v>160</v>
      </c>
      <c r="E15" s="117">
        <v>170</v>
      </c>
      <c r="F15" s="110">
        <v>180</v>
      </c>
      <c r="G15" s="117">
        <v>190</v>
      </c>
      <c r="H15" s="110">
        <v>200</v>
      </c>
      <c r="I15" s="117">
        <v>210</v>
      </c>
      <c r="J15" s="110">
        <v>220</v>
      </c>
      <c r="K15" s="117">
        <v>230</v>
      </c>
      <c r="L15" s="110">
        <v>240</v>
      </c>
      <c r="M15" s="110">
        <v>250</v>
      </c>
      <c r="N15" s="60">
        <f t="shared" si="0"/>
        <v>1950</v>
      </c>
      <c r="O15" s="104"/>
    </row>
    <row r="16" spans="2:28" ht="62.25" customHeight="1" thickBot="1" x14ac:dyDescent="0.35">
      <c r="B16" s="61" t="s">
        <v>49</v>
      </c>
      <c r="C16" s="62">
        <f>+C14-C15</f>
        <v>150</v>
      </c>
      <c r="D16" s="63">
        <f t="shared" ref="D16:L16" si="1">+D14-D15</f>
        <v>160</v>
      </c>
      <c r="E16" s="62">
        <f t="shared" si="1"/>
        <v>170</v>
      </c>
      <c r="F16" s="63">
        <f t="shared" si="1"/>
        <v>180</v>
      </c>
      <c r="G16" s="62">
        <f t="shared" si="1"/>
        <v>190</v>
      </c>
      <c r="H16" s="63">
        <f t="shared" si="1"/>
        <v>200</v>
      </c>
      <c r="I16" s="62">
        <f t="shared" si="1"/>
        <v>210</v>
      </c>
      <c r="J16" s="63">
        <f t="shared" si="1"/>
        <v>220</v>
      </c>
      <c r="K16" s="62">
        <f t="shared" si="1"/>
        <v>230</v>
      </c>
      <c r="L16" s="63">
        <f t="shared" si="1"/>
        <v>240</v>
      </c>
      <c r="M16" s="63">
        <f t="shared" ref="M16" si="2">+M14-M15</f>
        <v>250</v>
      </c>
      <c r="N16" s="60">
        <f t="shared" si="0"/>
        <v>1950</v>
      </c>
      <c r="O16" s="105"/>
    </row>
    <row r="17" spans="2:16" ht="62.25" customHeight="1" thickBot="1" x14ac:dyDescent="0.35">
      <c r="B17" s="61" t="s">
        <v>50</v>
      </c>
      <c r="C17" s="110">
        <v>50</v>
      </c>
      <c r="D17" s="110">
        <v>50</v>
      </c>
      <c r="E17" s="110">
        <v>50</v>
      </c>
      <c r="F17" s="110">
        <v>50</v>
      </c>
      <c r="G17" s="110">
        <v>50</v>
      </c>
      <c r="H17" s="110">
        <v>50</v>
      </c>
      <c r="I17" s="110">
        <v>50</v>
      </c>
      <c r="J17" s="110">
        <v>50</v>
      </c>
      <c r="K17" s="110">
        <v>50</v>
      </c>
      <c r="L17" s="110">
        <v>50</v>
      </c>
      <c r="M17" s="110">
        <v>50</v>
      </c>
      <c r="N17" s="60">
        <f t="shared" si="0"/>
        <v>500</v>
      </c>
      <c r="O17" s="104"/>
    </row>
    <row r="18" spans="2:16" ht="62.25" hidden="1" customHeight="1" thickBot="1" x14ac:dyDescent="0.35">
      <c r="B18" s="61" t="s">
        <v>51</v>
      </c>
      <c r="C18" s="44">
        <v>-5</v>
      </c>
      <c r="D18" s="44">
        <v>-5</v>
      </c>
      <c r="E18" s="44">
        <v>-5</v>
      </c>
      <c r="F18" s="44">
        <v>-5</v>
      </c>
      <c r="G18" s="44">
        <v>-5</v>
      </c>
      <c r="H18" s="44">
        <v>-5</v>
      </c>
      <c r="I18" s="44">
        <v>-5</v>
      </c>
      <c r="J18" s="44">
        <v>-5</v>
      </c>
      <c r="K18" s="44">
        <v>-5</v>
      </c>
      <c r="L18" s="44">
        <v>-5</v>
      </c>
      <c r="M18" s="44">
        <v>-5</v>
      </c>
      <c r="N18" s="60">
        <f t="shared" si="0"/>
        <v>-50</v>
      </c>
      <c r="O18" s="105"/>
    </row>
    <row r="19" spans="2:16" ht="62.25" customHeight="1" thickBot="1" x14ac:dyDescent="0.35">
      <c r="B19" s="61" t="s">
        <v>52</v>
      </c>
      <c r="C19" s="63">
        <f>+C16-C17</f>
        <v>100</v>
      </c>
      <c r="D19" s="63">
        <f t="shared" ref="D19:M19" si="3">+D16-D17</f>
        <v>110</v>
      </c>
      <c r="E19" s="63">
        <f t="shared" si="3"/>
        <v>120</v>
      </c>
      <c r="F19" s="63">
        <f t="shared" si="3"/>
        <v>130</v>
      </c>
      <c r="G19" s="63">
        <f t="shared" si="3"/>
        <v>140</v>
      </c>
      <c r="H19" s="63">
        <f t="shared" si="3"/>
        <v>150</v>
      </c>
      <c r="I19" s="63">
        <f t="shared" si="3"/>
        <v>160</v>
      </c>
      <c r="J19" s="63">
        <f t="shared" si="3"/>
        <v>170</v>
      </c>
      <c r="K19" s="63">
        <f t="shared" si="3"/>
        <v>180</v>
      </c>
      <c r="L19" s="63">
        <f t="shared" si="3"/>
        <v>190</v>
      </c>
      <c r="M19" s="63">
        <f t="shared" si="3"/>
        <v>200</v>
      </c>
      <c r="N19" s="64">
        <f t="shared" si="0"/>
        <v>1450</v>
      </c>
      <c r="O19" s="105"/>
    </row>
    <row r="20" spans="2:16" ht="62.25" customHeight="1" thickBot="1" x14ac:dyDescent="0.35">
      <c r="B20" s="65" t="s">
        <v>53</v>
      </c>
      <c r="C20" s="66" t="s">
        <v>12</v>
      </c>
      <c r="D20" s="111">
        <v>0.6</v>
      </c>
      <c r="E20" s="111">
        <v>0.62</v>
      </c>
      <c r="F20" s="111">
        <v>0.64</v>
      </c>
      <c r="G20" s="111">
        <v>0.66</v>
      </c>
      <c r="H20" s="111">
        <v>0.68</v>
      </c>
      <c r="I20" s="111">
        <v>0.7</v>
      </c>
      <c r="J20" s="111">
        <v>0.72</v>
      </c>
      <c r="K20" s="111">
        <v>0.74</v>
      </c>
      <c r="L20" s="111">
        <v>0.76</v>
      </c>
      <c r="M20" s="111">
        <v>0.8</v>
      </c>
      <c r="N20" s="64" t="s">
        <v>12</v>
      </c>
      <c r="O20" s="104"/>
    </row>
    <row r="21" spans="2:16" ht="62.25" customHeight="1" thickBot="1" x14ac:dyDescent="0.35">
      <c r="B21" s="61" t="s">
        <v>54</v>
      </c>
      <c r="C21" s="67">
        <v>1</v>
      </c>
      <c r="D21" s="67">
        <f>+E220</f>
        <v>0.6</v>
      </c>
      <c r="E21" s="67">
        <f t="shared" ref="E21:L21" si="4">+F220</f>
        <v>0.372</v>
      </c>
      <c r="F21" s="67">
        <f t="shared" si="4"/>
        <v>0.23808000000000001</v>
      </c>
      <c r="G21" s="67">
        <f t="shared" si="4"/>
        <v>0.15713280000000002</v>
      </c>
      <c r="H21" s="67">
        <f t="shared" si="4"/>
        <v>0.10685030400000002</v>
      </c>
      <c r="I21" s="67">
        <f t="shared" si="4"/>
        <v>7.479521280000001E-2</v>
      </c>
      <c r="J21" s="67">
        <f t="shared" si="4"/>
        <v>5.3852553216000007E-2</v>
      </c>
      <c r="K21" s="67">
        <f t="shared" si="4"/>
        <v>3.9850889379840007E-2</v>
      </c>
      <c r="L21" s="67">
        <f t="shared" si="4"/>
        <v>3.0286675928678407E-2</v>
      </c>
      <c r="M21" s="67" t="s">
        <v>12</v>
      </c>
      <c r="N21" s="64" t="s">
        <v>12</v>
      </c>
      <c r="O21" s="105"/>
    </row>
    <row r="22" spans="2:16" ht="62.25" customHeight="1" thickBot="1" x14ac:dyDescent="0.35">
      <c r="B22" s="61" t="s">
        <v>55</v>
      </c>
      <c r="C22" s="63">
        <f>+D221</f>
        <v>100</v>
      </c>
      <c r="D22" s="63">
        <f t="shared" ref="D22:L22" si="5">+E221</f>
        <v>66</v>
      </c>
      <c r="E22" s="63">
        <f t="shared" si="5"/>
        <v>44.64</v>
      </c>
      <c r="F22" s="63">
        <f t="shared" si="5"/>
        <v>30.950400000000002</v>
      </c>
      <c r="G22" s="63">
        <f t="shared" si="5"/>
        <v>21.998592000000002</v>
      </c>
      <c r="H22" s="63">
        <f t="shared" si="5"/>
        <v>16.027545600000003</v>
      </c>
      <c r="I22" s="63">
        <f t="shared" si="5"/>
        <v>11.967234048000002</v>
      </c>
      <c r="J22" s="63">
        <f t="shared" si="5"/>
        <v>9.1549340467200011</v>
      </c>
      <c r="K22" s="63">
        <f t="shared" si="5"/>
        <v>7.1731600883712012</v>
      </c>
      <c r="L22" s="63">
        <f t="shared" si="5"/>
        <v>5.7544684264488977</v>
      </c>
      <c r="M22" s="63" t="s">
        <v>12</v>
      </c>
      <c r="N22" s="64">
        <f t="shared" ref="N22:N23" si="6">SUM(C22:L22)</f>
        <v>313.66633420954014</v>
      </c>
      <c r="O22" s="106">
        <f>+BC221</f>
        <v>337.89245432067952</v>
      </c>
    </row>
    <row r="23" spans="2:16" ht="62.25" customHeight="1" thickBot="1" x14ac:dyDescent="0.35">
      <c r="B23" s="61" t="s">
        <v>56</v>
      </c>
      <c r="C23" s="63">
        <f>+D240</f>
        <v>90.909090909090907</v>
      </c>
      <c r="D23" s="63">
        <f t="shared" ref="D23:L23" si="7">+E240</f>
        <v>54.54545454545454</v>
      </c>
      <c r="E23" s="63">
        <f t="shared" si="7"/>
        <v>33.538692712246423</v>
      </c>
      <c r="F23" s="63">
        <f t="shared" si="7"/>
        <v>21.139539648931077</v>
      </c>
      <c r="G23" s="63">
        <f t="shared" si="7"/>
        <v>13.659394850078542</v>
      </c>
      <c r="H23" s="63">
        <f t="shared" si="7"/>
        <v>9.0471316539481244</v>
      </c>
      <c r="I23" s="63">
        <f t="shared" si="7"/>
        <v>6.1410833044981201</v>
      </c>
      <c r="J23" s="63">
        <f t="shared" si="7"/>
        <v>4.270844298128238</v>
      </c>
      <c r="K23" s="63">
        <f t="shared" si="7"/>
        <v>3.0421201096827875</v>
      </c>
      <c r="L23" s="63">
        <f t="shared" si="7"/>
        <v>2.2185966860514874</v>
      </c>
      <c r="M23" s="63" t="s">
        <v>12</v>
      </c>
      <c r="N23" s="64">
        <f t="shared" si="6"/>
        <v>238.51194871811023</v>
      </c>
      <c r="O23" s="106">
        <f>+BC240</f>
        <v>244.7395702485276</v>
      </c>
    </row>
    <row r="24" spans="2:16" ht="54.75" customHeight="1" thickBot="1" x14ac:dyDescent="0.35">
      <c r="L24" s="120" t="s">
        <v>60</v>
      </c>
      <c r="M24" s="121"/>
      <c r="N24" s="121"/>
      <c r="O24" s="122"/>
      <c r="P24" s="68"/>
    </row>
    <row r="25" spans="2:16" ht="18" thickBot="1" x14ac:dyDescent="0.35">
      <c r="B25" s="69"/>
      <c r="C25" s="70"/>
      <c r="D25" s="71"/>
      <c r="E25" s="71"/>
      <c r="F25" s="71"/>
      <c r="G25" s="71"/>
      <c r="H25" s="71"/>
      <c r="I25" s="71"/>
      <c r="J25" s="71"/>
      <c r="K25" s="71"/>
      <c r="L25" s="71"/>
      <c r="M25" s="71"/>
      <c r="O25" s="102"/>
      <c r="P25" s="68"/>
    </row>
    <row r="26" spans="2:16" ht="28.8" thickBot="1" x14ac:dyDescent="0.55000000000000004">
      <c r="B26" s="133" t="s">
        <v>10</v>
      </c>
      <c r="C26" s="134"/>
      <c r="D26" s="135"/>
      <c r="E26" s="71"/>
      <c r="F26" s="72" t="s">
        <v>35</v>
      </c>
      <c r="G26" s="73"/>
      <c r="H26" s="74"/>
      <c r="I26" s="74"/>
      <c r="J26" s="136" t="s">
        <v>31</v>
      </c>
      <c r="K26" s="137"/>
      <c r="L26" s="75"/>
      <c r="M26" s="71"/>
      <c r="O26" s="102"/>
      <c r="P26" s="68"/>
    </row>
    <row r="27" spans="2:16" ht="12.75" customHeight="1" thickBot="1" x14ac:dyDescent="0.55000000000000004">
      <c r="B27" s="76"/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P27" s="68"/>
    </row>
    <row r="28" spans="2:16" ht="29.4" thickBot="1" x14ac:dyDescent="0.35">
      <c r="B28" s="69"/>
      <c r="C28" s="70"/>
      <c r="D28" s="77" t="s">
        <v>39</v>
      </c>
      <c r="E28" s="78" t="s">
        <v>40</v>
      </c>
      <c r="F28" s="71"/>
      <c r="G28" s="71"/>
      <c r="H28" s="71"/>
      <c r="I28" s="71"/>
      <c r="J28" s="71"/>
      <c r="K28" s="71"/>
      <c r="L28" s="71"/>
      <c r="M28" s="71"/>
      <c r="P28" s="68"/>
    </row>
    <row r="29" spans="2:16" ht="63" customHeight="1" thickBot="1" x14ac:dyDescent="0.35">
      <c r="B29" s="126" t="s">
        <v>26</v>
      </c>
      <c r="C29" s="132"/>
      <c r="D29" s="79">
        <f>+O23-D10</f>
        <v>44.739570248527599</v>
      </c>
      <c r="E29" s="79">
        <f>+O23</f>
        <v>244.7395702485276</v>
      </c>
      <c r="F29" s="126" t="s">
        <v>34</v>
      </c>
      <c r="G29" s="127"/>
      <c r="H29" s="127"/>
      <c r="I29" s="127"/>
      <c r="J29" s="132"/>
      <c r="K29" s="80">
        <f>IFERROR((O22-D10)/D10,0)</f>
        <v>0.68946227160339757</v>
      </c>
      <c r="L29" s="81"/>
    </row>
    <row r="30" spans="2:16" ht="15" customHeight="1" thickBot="1" x14ac:dyDescent="0.35">
      <c r="L30" s="82"/>
    </row>
    <row r="31" spans="2:16" ht="63" customHeight="1" thickBot="1" x14ac:dyDescent="0.35">
      <c r="B31" s="126" t="s">
        <v>57</v>
      </c>
      <c r="C31" s="127"/>
      <c r="D31" s="83">
        <f>+BC227</f>
        <v>2.7937777463924967</v>
      </c>
      <c r="E31" s="84"/>
      <c r="F31" s="126" t="s">
        <v>33</v>
      </c>
      <c r="G31" s="127"/>
      <c r="H31" s="127"/>
      <c r="I31" s="127"/>
      <c r="J31" s="132"/>
      <c r="K31" s="80">
        <f>IFERROR(D29/D10,0)</f>
        <v>0.223697851242638</v>
      </c>
      <c r="L31" s="82"/>
    </row>
    <row r="32" spans="2:16" ht="19.5" customHeight="1" thickBot="1" x14ac:dyDescent="0.35">
      <c r="B32" s="81"/>
      <c r="C32" s="85"/>
      <c r="D32" s="86"/>
    </row>
    <row r="33" spans="2:53" ht="63" customHeight="1" thickBot="1" x14ac:dyDescent="0.35">
      <c r="B33" s="126" t="s">
        <v>16</v>
      </c>
      <c r="C33" s="132"/>
      <c r="D33" s="87">
        <f>IFERROR(+BD221,"N/A")</f>
        <v>0.18507797649841073</v>
      </c>
      <c r="F33" s="126" t="s">
        <v>58</v>
      </c>
      <c r="G33" s="127"/>
      <c r="H33" s="127"/>
      <c r="I33" s="127"/>
      <c r="J33" s="132"/>
      <c r="K33" s="88">
        <f>+C234</f>
        <v>2.7616487455197132</v>
      </c>
    </row>
    <row r="34" spans="2:53" ht="19.5" customHeight="1" thickBot="1" x14ac:dyDescent="0.35">
      <c r="F34" s="162" t="s">
        <v>13</v>
      </c>
      <c r="G34" s="163"/>
      <c r="H34" s="163"/>
      <c r="I34" s="163"/>
      <c r="J34" s="163"/>
      <c r="K34" s="164"/>
    </row>
    <row r="35" spans="2:53" ht="56.25" customHeight="1" x14ac:dyDescent="0.3">
      <c r="B35" s="141"/>
      <c r="C35" s="141"/>
      <c r="D35" s="89"/>
    </row>
    <row r="40" spans="2:53" x14ac:dyDescent="0.3">
      <c r="AW40" s="90"/>
      <c r="AX40" s="90"/>
      <c r="AY40" s="90"/>
      <c r="AZ40" s="90"/>
      <c r="BA40" s="90"/>
    </row>
    <row r="41" spans="2:53" x14ac:dyDescent="0.3">
      <c r="AN41" s="68"/>
      <c r="AO41" s="68"/>
      <c r="AP41" s="91"/>
      <c r="AQ41" s="92"/>
      <c r="AR41" s="92"/>
      <c r="AY41" s="92"/>
    </row>
    <row r="42" spans="2:53" x14ac:dyDescent="0.3"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AO42" s="68"/>
      <c r="AP42" s="91"/>
      <c r="AQ42" s="92"/>
      <c r="AR42" s="92"/>
      <c r="AY42" s="93"/>
    </row>
    <row r="43" spans="2:53" x14ac:dyDescent="0.3">
      <c r="C43" s="94"/>
      <c r="D43" s="81"/>
      <c r="E43" s="81"/>
      <c r="F43" s="81"/>
      <c r="G43" s="81"/>
      <c r="H43" s="81"/>
      <c r="I43" s="81"/>
      <c r="J43" s="81"/>
      <c r="K43" s="81"/>
      <c r="L43" s="81"/>
      <c r="M43" s="81"/>
      <c r="AO43" s="68"/>
      <c r="AP43" s="91"/>
      <c r="AQ43" s="92"/>
      <c r="AR43" s="92"/>
      <c r="AY43" s="92"/>
    </row>
    <row r="44" spans="2:53" x14ac:dyDescent="0.3">
      <c r="AO44" s="68"/>
      <c r="AP44" s="91"/>
      <c r="AQ44" s="92"/>
      <c r="AR44" s="92"/>
      <c r="AY44" s="92"/>
    </row>
    <row r="45" spans="2:53" x14ac:dyDescent="0.3">
      <c r="AO45" s="68"/>
      <c r="AP45" s="91"/>
      <c r="AQ45" s="92"/>
      <c r="AR45" s="92"/>
      <c r="AY45" s="92"/>
    </row>
    <row r="46" spans="2:53" x14ac:dyDescent="0.3">
      <c r="AO46" s="68"/>
      <c r="AP46" s="91"/>
      <c r="AQ46" s="92"/>
      <c r="AR46" s="92"/>
      <c r="AY46" s="92"/>
    </row>
    <row r="47" spans="2:53" x14ac:dyDescent="0.3">
      <c r="AO47" s="68"/>
      <c r="AP47" s="91"/>
      <c r="AQ47" s="92"/>
      <c r="AR47" s="92"/>
      <c r="AY47" s="92"/>
    </row>
    <row r="48" spans="2:53" x14ac:dyDescent="0.3">
      <c r="AO48" s="68"/>
      <c r="AP48" s="91"/>
      <c r="AQ48" s="92"/>
      <c r="AR48" s="92"/>
      <c r="AY48" s="92"/>
    </row>
    <row r="49" spans="4:51" x14ac:dyDescent="0.3">
      <c r="AO49" s="68"/>
      <c r="AP49" s="91"/>
      <c r="AQ49" s="92"/>
      <c r="AR49" s="92"/>
      <c r="AY49" s="92"/>
    </row>
    <row r="50" spans="4:51" x14ac:dyDescent="0.3">
      <c r="AO50" s="68"/>
      <c r="AP50" s="91"/>
      <c r="AQ50" s="92"/>
      <c r="AR50" s="92"/>
      <c r="AY50" s="92"/>
    </row>
    <row r="51" spans="4:51" s="89" customFormat="1" x14ac:dyDescent="0.3">
      <c r="AO51" s="95"/>
      <c r="AP51" s="96"/>
      <c r="AQ51" s="97"/>
      <c r="AR51" s="97"/>
      <c r="AY51" s="97"/>
    </row>
    <row r="52" spans="4:51" s="81" customFormat="1" x14ac:dyDescent="0.3">
      <c r="D52" s="98"/>
      <c r="AO52" s="99"/>
      <c r="AP52" s="100"/>
      <c r="AQ52" s="101"/>
      <c r="AR52" s="101"/>
      <c r="AY52" s="101"/>
    </row>
    <row r="53" spans="4:51" s="81" customFormat="1" x14ac:dyDescent="0.3">
      <c r="AO53" s="99"/>
      <c r="AP53" s="100"/>
      <c r="AQ53" s="101"/>
      <c r="AR53" s="101"/>
      <c r="AY53" s="101"/>
    </row>
    <row r="54" spans="4:51" s="81" customFormat="1" x14ac:dyDescent="0.3">
      <c r="AO54" s="99"/>
      <c r="AP54" s="100"/>
      <c r="AQ54" s="101"/>
      <c r="AR54" s="101"/>
      <c r="AY54" s="101"/>
    </row>
    <row r="55" spans="4:51" s="81" customFormat="1" x14ac:dyDescent="0.3">
      <c r="AO55" s="99"/>
      <c r="AP55" s="100"/>
      <c r="AQ55" s="101"/>
      <c r="AR55" s="101"/>
      <c r="AY55" s="101"/>
    </row>
    <row r="56" spans="4:51" s="81" customFormat="1" x14ac:dyDescent="0.3">
      <c r="AO56" s="99"/>
      <c r="AP56" s="100"/>
      <c r="AQ56" s="101"/>
      <c r="AR56" s="101"/>
      <c r="AY56" s="101"/>
    </row>
    <row r="57" spans="4:51" s="81" customFormat="1" x14ac:dyDescent="0.3">
      <c r="AO57" s="99"/>
      <c r="AP57" s="100"/>
      <c r="AQ57" s="101"/>
      <c r="AR57" s="101"/>
      <c r="AY57" s="101"/>
    </row>
    <row r="58" spans="4:51" s="81" customFormat="1" x14ac:dyDescent="0.3">
      <c r="AO58" s="99"/>
      <c r="AP58" s="100"/>
      <c r="AQ58" s="101"/>
      <c r="AR58" s="101"/>
      <c r="AY58" s="101"/>
    </row>
    <row r="59" spans="4:51" s="81" customFormat="1" x14ac:dyDescent="0.3">
      <c r="AO59" s="99"/>
      <c r="AP59" s="100"/>
      <c r="AQ59" s="101"/>
      <c r="AR59" s="101"/>
      <c r="AY59" s="101"/>
    </row>
    <row r="60" spans="4:51" s="81" customFormat="1" x14ac:dyDescent="0.3">
      <c r="AO60" s="99"/>
      <c r="AP60" s="100"/>
      <c r="AQ60" s="101"/>
      <c r="AR60" s="101"/>
      <c r="AY60" s="101"/>
    </row>
    <row r="61" spans="4:51" s="81" customFormat="1" x14ac:dyDescent="0.3">
      <c r="AO61" s="99"/>
      <c r="AP61" s="100"/>
      <c r="AQ61" s="101"/>
      <c r="AR61" s="101"/>
      <c r="AY61" s="101"/>
    </row>
    <row r="62" spans="4:51" s="81" customFormat="1" x14ac:dyDescent="0.3">
      <c r="AO62" s="99"/>
      <c r="AP62" s="100"/>
      <c r="AQ62" s="101"/>
      <c r="AR62" s="101"/>
      <c r="AY62" s="101"/>
    </row>
    <row r="63" spans="4:51" s="81" customFormat="1" x14ac:dyDescent="0.3">
      <c r="AO63" s="99"/>
      <c r="AP63" s="100"/>
      <c r="AQ63" s="101"/>
      <c r="AR63" s="101"/>
      <c r="AY63" s="101"/>
    </row>
    <row r="64" spans="4:51" s="81" customFormat="1" x14ac:dyDescent="0.3">
      <c r="AO64" s="99"/>
      <c r="AP64" s="100"/>
      <c r="AQ64" s="101"/>
      <c r="AR64" s="101"/>
      <c r="AY64" s="101"/>
    </row>
    <row r="65" spans="41:51" s="81" customFormat="1" x14ac:dyDescent="0.3">
      <c r="AO65" s="99"/>
      <c r="AP65" s="100"/>
      <c r="AQ65" s="101"/>
      <c r="AR65" s="101"/>
      <c r="AY65" s="101"/>
    </row>
    <row r="66" spans="41:51" s="81" customFormat="1" x14ac:dyDescent="0.3">
      <c r="AO66" s="99"/>
      <c r="AP66" s="100"/>
      <c r="AQ66" s="101"/>
      <c r="AR66" s="101"/>
      <c r="AY66" s="101"/>
    </row>
    <row r="67" spans="41:51" s="81" customFormat="1" x14ac:dyDescent="0.3">
      <c r="AO67" s="99"/>
      <c r="AP67" s="100"/>
      <c r="AQ67" s="101"/>
      <c r="AR67" s="101"/>
      <c r="AY67" s="101"/>
    </row>
    <row r="68" spans="41:51" s="81" customFormat="1" x14ac:dyDescent="0.3">
      <c r="AO68" s="99"/>
      <c r="AP68" s="100"/>
      <c r="AQ68" s="101"/>
      <c r="AR68" s="101"/>
      <c r="AY68" s="101"/>
    </row>
    <row r="69" spans="41:51" s="81" customFormat="1" x14ac:dyDescent="0.3">
      <c r="AO69" s="99"/>
      <c r="AP69" s="100"/>
      <c r="AQ69" s="101"/>
      <c r="AR69" s="101"/>
      <c r="AY69" s="101"/>
    </row>
    <row r="70" spans="41:51" s="81" customFormat="1" x14ac:dyDescent="0.3">
      <c r="AO70" s="99"/>
      <c r="AP70" s="100"/>
      <c r="AQ70" s="101"/>
      <c r="AR70" s="101"/>
      <c r="AY70" s="101"/>
    </row>
    <row r="71" spans="41:51" s="81" customFormat="1" x14ac:dyDescent="0.3">
      <c r="AO71" s="99"/>
      <c r="AP71" s="100"/>
      <c r="AQ71" s="101"/>
      <c r="AR71" s="101"/>
      <c r="AY71" s="101"/>
    </row>
    <row r="72" spans="41:51" s="81" customFormat="1" x14ac:dyDescent="0.3">
      <c r="AO72" s="99"/>
      <c r="AP72" s="100"/>
      <c r="AQ72" s="101"/>
      <c r="AR72" s="101"/>
      <c r="AY72" s="101"/>
    </row>
    <row r="73" spans="41:51" s="81" customFormat="1" x14ac:dyDescent="0.3">
      <c r="AO73" s="99"/>
      <c r="AP73" s="100"/>
      <c r="AQ73" s="101"/>
      <c r="AR73" s="101"/>
      <c r="AY73" s="101"/>
    </row>
    <row r="74" spans="41:51" s="81" customFormat="1" x14ac:dyDescent="0.3">
      <c r="AO74" s="99"/>
      <c r="AP74" s="100"/>
      <c r="AQ74" s="101"/>
      <c r="AR74" s="101"/>
      <c r="AY74" s="101"/>
    </row>
    <row r="75" spans="41:51" s="81" customFormat="1" x14ac:dyDescent="0.3">
      <c r="AO75" s="99"/>
      <c r="AP75" s="100"/>
      <c r="AQ75" s="101"/>
      <c r="AR75" s="101"/>
      <c r="AY75" s="101"/>
    </row>
    <row r="76" spans="41:51" s="81" customFormat="1" x14ac:dyDescent="0.3">
      <c r="AO76" s="99"/>
      <c r="AP76" s="100"/>
      <c r="AQ76" s="101"/>
      <c r="AR76" s="101"/>
      <c r="AY76" s="101"/>
    </row>
    <row r="77" spans="41:51" s="81" customFormat="1" x14ac:dyDescent="0.3">
      <c r="AO77" s="99"/>
      <c r="AP77" s="100"/>
      <c r="AQ77" s="101"/>
      <c r="AR77" s="101"/>
      <c r="AY77" s="101"/>
    </row>
    <row r="78" spans="41:51" s="81" customFormat="1" x14ac:dyDescent="0.3">
      <c r="AO78" s="99"/>
      <c r="AP78" s="100"/>
      <c r="AQ78" s="101"/>
      <c r="AR78" s="101"/>
      <c r="AY78" s="101"/>
    </row>
    <row r="79" spans="41:51" s="81" customFormat="1" x14ac:dyDescent="0.3"/>
    <row r="80" spans="41:51" s="102" customFormat="1" x14ac:dyDescent="0.3"/>
    <row r="81" s="102" customFormat="1" x14ac:dyDescent="0.3"/>
    <row r="82" s="102" customFormat="1" x14ac:dyDescent="0.3"/>
    <row r="83" s="102" customFormat="1" x14ac:dyDescent="0.3"/>
    <row r="84" s="102" customFormat="1" x14ac:dyDescent="0.3"/>
    <row r="85" s="102" customFormat="1" x14ac:dyDescent="0.3"/>
    <row r="86" s="102" customFormat="1" x14ac:dyDescent="0.3"/>
    <row r="87" s="102" customFormat="1" x14ac:dyDescent="0.3"/>
    <row r="88" s="102" customFormat="1" x14ac:dyDescent="0.3"/>
    <row r="89" s="102" customFormat="1" x14ac:dyDescent="0.3"/>
    <row r="90" s="102" customFormat="1" x14ac:dyDescent="0.3"/>
    <row r="91" s="102" customFormat="1" x14ac:dyDescent="0.3"/>
    <row r="92" s="102" customFormat="1" x14ac:dyDescent="0.3"/>
    <row r="93" s="102" customFormat="1" x14ac:dyDescent="0.3"/>
    <row r="94" s="102" customFormat="1" x14ac:dyDescent="0.3"/>
    <row r="95" s="102" customFormat="1" x14ac:dyDescent="0.3"/>
    <row r="96" s="102" customFormat="1" x14ac:dyDescent="0.3"/>
    <row r="97" spans="3:83" s="102" customFormat="1" x14ac:dyDescent="0.3"/>
    <row r="98" spans="3:83" s="102" customFormat="1" x14ac:dyDescent="0.3"/>
    <row r="99" spans="3:83" s="102" customFormat="1" x14ac:dyDescent="0.3"/>
    <row r="100" spans="3:83" s="102" customFormat="1" x14ac:dyDescent="0.3"/>
    <row r="101" spans="3:83" s="102" customFormat="1" x14ac:dyDescent="0.3"/>
    <row r="102" spans="3:83" s="102" customFormat="1" x14ac:dyDescent="0.3"/>
    <row r="103" spans="3:83" s="2" customFormat="1" x14ac:dyDescent="0.3"/>
    <row r="104" spans="3:83" s="2" customFormat="1" x14ac:dyDescent="0.3"/>
    <row r="105" spans="3:83" s="2" customFormat="1" x14ac:dyDescent="0.3">
      <c r="C105" s="1"/>
      <c r="D105" s="107"/>
      <c r="E105" s="1"/>
      <c r="F105" s="4"/>
    </row>
    <row r="106" spans="3:83" s="2" customFormat="1" x14ac:dyDescent="0.3">
      <c r="C106" s="1"/>
      <c r="D106" s="1"/>
      <c r="E106" s="1"/>
      <c r="F106" s="1"/>
    </row>
    <row r="107" spans="3:83" s="2" customFormat="1" x14ac:dyDescent="0.3">
      <c r="C107" s="1"/>
      <c r="D107" s="3">
        <f>+I8</f>
        <v>0</v>
      </c>
      <c r="E107" s="1"/>
      <c r="F107" s="4">
        <f>SUM(F109:F188)/100</f>
        <v>1</v>
      </c>
      <c r="R107" s="5"/>
    </row>
    <row r="108" spans="3:83" s="2" customFormat="1" x14ac:dyDescent="0.3">
      <c r="C108" s="1" t="s">
        <v>64</v>
      </c>
      <c r="D108" s="1"/>
      <c r="E108" s="1"/>
      <c r="F108" s="1"/>
      <c r="H108" s="2">
        <v>1</v>
      </c>
      <c r="I108" s="2">
        <f>+H108+1</f>
        <v>2</v>
      </c>
      <c r="J108" s="2">
        <f t="shared" ref="J108:Q108" si="8">+I108+1</f>
        <v>3</v>
      </c>
      <c r="K108" s="2">
        <f t="shared" si="8"/>
        <v>4</v>
      </c>
      <c r="L108" s="2">
        <f t="shared" si="8"/>
        <v>5</v>
      </c>
      <c r="M108" s="2">
        <f t="shared" si="8"/>
        <v>6</v>
      </c>
      <c r="N108" s="2">
        <f t="shared" si="8"/>
        <v>7</v>
      </c>
      <c r="O108" s="2">
        <f t="shared" si="8"/>
        <v>8</v>
      </c>
      <c r="P108" s="2">
        <f t="shared" si="8"/>
        <v>9</v>
      </c>
      <c r="Q108" s="2">
        <f t="shared" si="8"/>
        <v>10</v>
      </c>
      <c r="R108" s="2">
        <f t="shared" ref="R108" si="9">+Q108+1</f>
        <v>11</v>
      </c>
      <c r="S108" s="2">
        <f t="shared" ref="S108" si="10">+R108+1</f>
        <v>12</v>
      </c>
      <c r="T108" s="2">
        <f t="shared" ref="T108" si="11">+S108+1</f>
        <v>13</v>
      </c>
      <c r="U108" s="2">
        <f t="shared" ref="U108" si="12">+T108+1</f>
        <v>14</v>
      </c>
      <c r="V108" s="2">
        <f t="shared" ref="V108" si="13">+U108+1</f>
        <v>15</v>
      </c>
      <c r="W108" s="2">
        <f t="shared" ref="W108" si="14">+V108+1</f>
        <v>16</v>
      </c>
      <c r="X108" s="2">
        <f t="shared" ref="X108" si="15">+W108+1</f>
        <v>17</v>
      </c>
      <c r="Y108" s="2">
        <f t="shared" ref="Y108" si="16">+X108+1</f>
        <v>18</v>
      </c>
      <c r="Z108" s="2">
        <f t="shared" ref="Z108" si="17">+Y108+1</f>
        <v>19</v>
      </c>
      <c r="AA108" s="2">
        <f t="shared" ref="AA108" si="18">+Z108+1</f>
        <v>20</v>
      </c>
      <c r="AB108" s="2">
        <f t="shared" ref="AB108" si="19">+AA108+1</f>
        <v>21</v>
      </c>
      <c r="AC108" s="2">
        <f t="shared" ref="AC108" si="20">+AB108+1</f>
        <v>22</v>
      </c>
      <c r="AD108" s="2">
        <f t="shared" ref="AD108" si="21">+AC108+1</f>
        <v>23</v>
      </c>
      <c r="AE108" s="2">
        <f t="shared" ref="AE108" si="22">+AD108+1</f>
        <v>24</v>
      </c>
      <c r="AF108" s="2">
        <f t="shared" ref="AF108" si="23">+AE108+1</f>
        <v>25</v>
      </c>
      <c r="AG108" s="2">
        <f t="shared" ref="AG108" si="24">+AF108+1</f>
        <v>26</v>
      </c>
      <c r="AH108" s="2">
        <f t="shared" ref="AH108" si="25">+AG108+1</f>
        <v>27</v>
      </c>
      <c r="AI108" s="2">
        <f t="shared" ref="AI108" si="26">+AH108+1</f>
        <v>28</v>
      </c>
      <c r="AJ108" s="2">
        <f t="shared" ref="AJ108" si="27">+AI108+1</f>
        <v>29</v>
      </c>
      <c r="AK108" s="2">
        <f t="shared" ref="AK108" si="28">+AJ108+1</f>
        <v>30</v>
      </c>
      <c r="AL108" s="2">
        <f t="shared" ref="AL108" si="29">+AK108+1</f>
        <v>31</v>
      </c>
      <c r="AM108" s="2">
        <f t="shared" ref="AM108" si="30">+AL108+1</f>
        <v>32</v>
      </c>
      <c r="AN108" s="2">
        <f t="shared" ref="AN108" si="31">+AM108+1</f>
        <v>33</v>
      </c>
      <c r="AO108" s="2">
        <f t="shared" ref="AO108" si="32">+AN108+1</f>
        <v>34</v>
      </c>
      <c r="AP108" s="2">
        <f t="shared" ref="AP108" si="33">+AO108+1</f>
        <v>35</v>
      </c>
      <c r="AQ108" s="2">
        <f t="shared" ref="AQ108" si="34">+AP108+1</f>
        <v>36</v>
      </c>
      <c r="AR108" s="2">
        <f t="shared" ref="AR108" si="35">+AQ108+1</f>
        <v>37</v>
      </c>
      <c r="AS108" s="2">
        <f t="shared" ref="AS108" si="36">+AR108+1</f>
        <v>38</v>
      </c>
      <c r="AT108" s="2">
        <f t="shared" ref="AT108" si="37">+AS108+1</f>
        <v>39</v>
      </c>
      <c r="AU108" s="2">
        <f t="shared" ref="AU108" si="38">+AT108+1</f>
        <v>40</v>
      </c>
      <c r="AV108" s="2">
        <f t="shared" ref="AV108" si="39">+AU108+1</f>
        <v>41</v>
      </c>
      <c r="AW108" s="2">
        <f t="shared" ref="AW108" si="40">+AV108+1</f>
        <v>42</v>
      </c>
      <c r="AX108" s="2">
        <f t="shared" ref="AX108" si="41">+AW108+1</f>
        <v>43</v>
      </c>
      <c r="AY108" s="2">
        <f t="shared" ref="AY108" si="42">+AX108+1</f>
        <v>44</v>
      </c>
      <c r="AZ108" s="2">
        <f t="shared" ref="AZ108" si="43">+AY108+1</f>
        <v>45</v>
      </c>
      <c r="BA108" s="2">
        <f t="shared" ref="BA108" si="44">+AZ108+1</f>
        <v>46</v>
      </c>
      <c r="BB108" s="2">
        <f t="shared" ref="BB108" si="45">+BA108+1</f>
        <v>47</v>
      </c>
      <c r="BC108" s="2">
        <f t="shared" ref="BC108" si="46">+BB108+1</f>
        <v>48</v>
      </c>
      <c r="BD108" s="2">
        <f t="shared" ref="BD108" si="47">+BC108+1</f>
        <v>49</v>
      </c>
      <c r="BE108" s="2">
        <f t="shared" ref="BE108" si="48">+BD108+1</f>
        <v>50</v>
      </c>
    </row>
    <row r="109" spans="3:83" s="2" customFormat="1" x14ac:dyDescent="0.3">
      <c r="C109" s="1">
        <v>1</v>
      </c>
      <c r="D109" s="6">
        <v>100</v>
      </c>
      <c r="E109" s="7">
        <f>+D109-D110</f>
        <v>100</v>
      </c>
      <c r="F109" s="6">
        <f>+E109*C109</f>
        <v>100</v>
      </c>
      <c r="H109" s="8">
        <f>+D109</f>
        <v>100</v>
      </c>
      <c r="I109" s="8">
        <f>+D110</f>
        <v>0</v>
      </c>
      <c r="J109" s="8">
        <f>+D111</f>
        <v>0</v>
      </c>
      <c r="K109" s="8">
        <f>+D112</f>
        <v>0</v>
      </c>
      <c r="L109" s="8">
        <f>+D113</f>
        <v>0</v>
      </c>
      <c r="M109" s="8">
        <f>+D114</f>
        <v>0</v>
      </c>
      <c r="N109" s="8">
        <f>+D115</f>
        <v>0</v>
      </c>
      <c r="O109" s="8">
        <f>+D116</f>
        <v>0</v>
      </c>
      <c r="P109" s="8">
        <f>+D117</f>
        <v>0</v>
      </c>
      <c r="Q109" s="8">
        <f>+D118</f>
        <v>0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</row>
    <row r="110" spans="3:83" s="2" customFormat="1" x14ac:dyDescent="0.3">
      <c r="C110" s="1">
        <v>2</v>
      </c>
      <c r="D110" s="6">
        <f>+D109*D$107</f>
        <v>0</v>
      </c>
      <c r="E110" s="7">
        <f t="shared" ref="E110" si="49">+D110-D111</f>
        <v>0</v>
      </c>
      <c r="F110" s="6">
        <f t="shared" ref="F110" si="50">+E110*C110</f>
        <v>0</v>
      </c>
      <c r="G110" s="2">
        <v>1</v>
      </c>
      <c r="H110" s="9">
        <f t="shared" ref="H110:Q110" si="51">+G110*(1+$N$8)</f>
        <v>1.1000000000000001</v>
      </c>
      <c r="I110" s="9">
        <f t="shared" si="51"/>
        <v>1.2100000000000002</v>
      </c>
      <c r="J110" s="9">
        <f t="shared" si="51"/>
        <v>1.3310000000000004</v>
      </c>
      <c r="K110" s="9">
        <f t="shared" si="51"/>
        <v>1.4641000000000006</v>
      </c>
      <c r="L110" s="9">
        <f t="shared" si="51"/>
        <v>1.6105100000000008</v>
      </c>
      <c r="M110" s="9">
        <f t="shared" si="51"/>
        <v>1.7715610000000011</v>
      </c>
      <c r="N110" s="9">
        <f t="shared" si="51"/>
        <v>1.9487171000000014</v>
      </c>
      <c r="O110" s="9">
        <f t="shared" si="51"/>
        <v>2.1435888100000016</v>
      </c>
      <c r="P110" s="9">
        <f t="shared" si="51"/>
        <v>2.3579476910000019</v>
      </c>
      <c r="Q110" s="9">
        <f t="shared" si="51"/>
        <v>2.5937424601000023</v>
      </c>
      <c r="T110" s="9">
        <f>+U120*(1+$N$8)</f>
        <v>3.4522712143931042</v>
      </c>
      <c r="U110" s="9">
        <f t="shared" ref="U110:BE110" si="52">+T110*(1+$N$8)</f>
        <v>3.7974983358324148</v>
      </c>
      <c r="V110" s="9">
        <f t="shared" si="52"/>
        <v>4.1772481694156562</v>
      </c>
      <c r="W110" s="9">
        <f t="shared" si="52"/>
        <v>4.594972986357222</v>
      </c>
      <c r="X110" s="9">
        <f t="shared" si="52"/>
        <v>5.0544702849929442</v>
      </c>
      <c r="Y110" s="9">
        <f t="shared" si="52"/>
        <v>5.5599173134922388</v>
      </c>
      <c r="Z110" s="9">
        <f t="shared" si="52"/>
        <v>6.1159090448414632</v>
      </c>
      <c r="AA110" s="9">
        <f t="shared" si="52"/>
        <v>6.72749994932561</v>
      </c>
      <c r="AB110" s="9">
        <f t="shared" si="52"/>
        <v>7.4002499442581717</v>
      </c>
      <c r="AC110" s="9">
        <f t="shared" si="52"/>
        <v>8.140274938683989</v>
      </c>
      <c r="AD110" s="9">
        <f t="shared" si="52"/>
        <v>8.9543024325523888</v>
      </c>
      <c r="AE110" s="9">
        <f t="shared" si="52"/>
        <v>9.849732675807628</v>
      </c>
      <c r="AF110" s="9">
        <f t="shared" si="52"/>
        <v>10.834705943388391</v>
      </c>
      <c r="AG110" s="9">
        <f t="shared" si="52"/>
        <v>11.918176537727231</v>
      </c>
      <c r="AH110" s="9">
        <f t="shared" si="52"/>
        <v>13.109994191499954</v>
      </c>
      <c r="AI110" s="9">
        <f t="shared" si="52"/>
        <v>14.420993610649951</v>
      </c>
      <c r="AJ110" s="9">
        <f t="shared" si="52"/>
        <v>15.863092971714948</v>
      </c>
      <c r="AK110" s="9">
        <f t="shared" si="52"/>
        <v>17.449402268886445</v>
      </c>
      <c r="AL110" s="9">
        <f t="shared" si="52"/>
        <v>19.194342495775089</v>
      </c>
      <c r="AM110" s="9">
        <f t="shared" si="52"/>
        <v>21.113776745352599</v>
      </c>
      <c r="AN110" s="9">
        <f t="shared" si="52"/>
        <v>23.225154419887861</v>
      </c>
      <c r="AO110" s="9">
        <f t="shared" si="52"/>
        <v>25.547669861876649</v>
      </c>
      <c r="AP110" s="9">
        <f t="shared" si="52"/>
        <v>28.102436848064315</v>
      </c>
      <c r="AQ110" s="9">
        <f t="shared" si="52"/>
        <v>30.912680532870748</v>
      </c>
      <c r="AR110" s="9">
        <f t="shared" si="52"/>
        <v>34.003948586157826</v>
      </c>
      <c r="AS110" s="9">
        <f t="shared" si="52"/>
        <v>37.404343444773609</v>
      </c>
      <c r="AT110" s="9">
        <f t="shared" si="52"/>
        <v>41.144777789250973</v>
      </c>
      <c r="AU110" s="9">
        <f t="shared" si="52"/>
        <v>45.259255568176073</v>
      </c>
      <c r="AV110" s="9">
        <f t="shared" si="52"/>
        <v>49.785181124993684</v>
      </c>
      <c r="AW110" s="9">
        <f t="shared" si="52"/>
        <v>54.763699237493057</v>
      </c>
      <c r="AX110" s="9">
        <f t="shared" si="52"/>
        <v>60.240069161242367</v>
      </c>
      <c r="AY110" s="9">
        <f t="shared" si="52"/>
        <v>66.26407607736661</v>
      </c>
      <c r="AZ110" s="9">
        <f t="shared" si="52"/>
        <v>72.890483685103277</v>
      </c>
      <c r="BA110" s="9">
        <f t="shared" si="52"/>
        <v>80.179532053613613</v>
      </c>
      <c r="BB110" s="9">
        <f t="shared" si="52"/>
        <v>88.197485258974979</v>
      </c>
      <c r="BC110" s="9">
        <f t="shared" si="52"/>
        <v>97.017233784872488</v>
      </c>
      <c r="BD110" s="9">
        <f t="shared" si="52"/>
        <v>106.71895716335975</v>
      </c>
      <c r="BE110" s="9">
        <f t="shared" si="52"/>
        <v>117.39085287969573</v>
      </c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</row>
    <row r="111" spans="3:83" s="2" customFormat="1" x14ac:dyDescent="0.3">
      <c r="C111" s="1">
        <v>3</v>
      </c>
      <c r="D111" s="6">
        <f t="shared" ref="D111:D158" si="53">+D110*D$107</f>
        <v>0</v>
      </c>
      <c r="E111" s="7">
        <f t="shared" ref="E111:E158" si="54">+D111-D112</f>
        <v>0</v>
      </c>
      <c r="F111" s="6">
        <f t="shared" ref="F111:F158" si="55">+E111*C111</f>
        <v>0</v>
      </c>
      <c r="G111" s="10">
        <f>-D10/G110</f>
        <v>-200</v>
      </c>
      <c r="H111" s="10">
        <f t="shared" ref="H111:P111" si="56">+C22/H110</f>
        <v>90.909090909090907</v>
      </c>
      <c r="I111" s="10">
        <f t="shared" si="56"/>
        <v>54.54545454545454</v>
      </c>
      <c r="J111" s="10">
        <f t="shared" si="56"/>
        <v>33.538692712246423</v>
      </c>
      <c r="K111" s="10">
        <f t="shared" si="56"/>
        <v>21.139539648931077</v>
      </c>
      <c r="L111" s="10">
        <f t="shared" si="56"/>
        <v>13.659394850078542</v>
      </c>
      <c r="M111" s="10">
        <f t="shared" si="56"/>
        <v>9.0471316539481244</v>
      </c>
      <c r="N111" s="10">
        <f t="shared" si="56"/>
        <v>6.1410833044981201</v>
      </c>
      <c r="O111" s="10">
        <f t="shared" si="56"/>
        <v>4.270844298128238</v>
      </c>
      <c r="P111" s="10">
        <f t="shared" si="56"/>
        <v>3.0421201096827875</v>
      </c>
      <c r="Q111" s="10">
        <f>+$L$22/Q110</f>
        <v>2.2185966860514874</v>
      </c>
      <c r="R111" s="10">
        <f>+$L$22/U119</f>
        <v>2.0169060782286246</v>
      </c>
      <c r="S111" s="10">
        <f>+$L$22/U120</f>
        <v>1.8335509802078405</v>
      </c>
      <c r="T111" s="10">
        <f t="shared" ref="T111" si="57">+$L$22/T110</f>
        <v>1.6668645274616729</v>
      </c>
      <c r="U111" s="10">
        <f t="shared" ref="U111" si="58">+$L$22/U110</f>
        <v>1.5153313886015209</v>
      </c>
      <c r="V111" s="10">
        <f t="shared" ref="V111:W111" si="59">+$L$22/V110</f>
        <v>1.3775739896377461</v>
      </c>
      <c r="W111" s="10">
        <f t="shared" si="59"/>
        <v>1.2523399905797692</v>
      </c>
      <c r="X111" s="10">
        <f t="shared" ref="X111" si="60">+$L$22/X110</f>
        <v>1.1384909005270629</v>
      </c>
      <c r="Y111" s="10">
        <f t="shared" ref="Y111:Z111" si="61">+$L$22/Y110</f>
        <v>1.0349917277518754</v>
      </c>
      <c r="Z111" s="10">
        <f t="shared" si="61"/>
        <v>0.94090157068352298</v>
      </c>
      <c r="AA111" s="10">
        <f t="shared" ref="AA111" si="62">+$L$22/AA110</f>
        <v>0.85536506425774816</v>
      </c>
      <c r="AB111" s="10">
        <f t="shared" ref="AB111:AC111" si="63">+$L$22/AB110</f>
        <v>0.77760460387068009</v>
      </c>
      <c r="AC111" s="10">
        <f t="shared" si="63"/>
        <v>0.70691327624607281</v>
      </c>
      <c r="AD111" s="10">
        <f t="shared" ref="AD111" si="64">+$L$22/AD110</f>
        <v>0.64264843295097518</v>
      </c>
      <c r="AE111" s="10">
        <f t="shared" ref="AE111:AF111" si="65">+$L$22/AE110</f>
        <v>0.58422584813725009</v>
      </c>
      <c r="AF111" s="10">
        <f t="shared" si="65"/>
        <v>0.53111440739750015</v>
      </c>
      <c r="AG111" s="10">
        <f t="shared" ref="AG111" si="66">+$L$22/AG110</f>
        <v>0.48283127945227283</v>
      </c>
      <c r="AH111" s="10">
        <f t="shared" ref="AH111:AI111" si="67">+$L$22/AH110</f>
        <v>0.43893752677479347</v>
      </c>
      <c r="AI111" s="10">
        <f t="shared" si="67"/>
        <v>0.39903411524981219</v>
      </c>
      <c r="AJ111" s="10">
        <f t="shared" ref="AJ111" si="68">+$L$22/AJ110</f>
        <v>0.36275828659073828</v>
      </c>
      <c r="AK111" s="10">
        <f t="shared" ref="AK111:AL111" si="69">+$L$22/AK110</f>
        <v>0.3297802605370348</v>
      </c>
      <c r="AL111" s="10">
        <f t="shared" si="69"/>
        <v>0.29980023685184981</v>
      </c>
      <c r="AM111" s="10">
        <f t="shared" ref="AM111" si="70">+$L$22/AM110</f>
        <v>0.27254566986531797</v>
      </c>
      <c r="AN111" s="10">
        <f t="shared" ref="AN111:AO111" si="71">+$L$22/AN110</f>
        <v>0.2477687907866527</v>
      </c>
      <c r="AO111" s="10">
        <f t="shared" si="71"/>
        <v>0.22524435526059333</v>
      </c>
      <c r="AP111" s="10">
        <f t="shared" ref="AP111" si="72">+$L$22/AP110</f>
        <v>0.20476759569144848</v>
      </c>
      <c r="AQ111" s="10">
        <f t="shared" ref="AQ111:AR111" si="73">+$L$22/AQ110</f>
        <v>0.18615235971949862</v>
      </c>
      <c r="AR111" s="10">
        <f t="shared" si="73"/>
        <v>0.16922941792681692</v>
      </c>
      <c r="AS111" s="10">
        <f t="shared" ref="AS111" si="74">+$L$22/AS110</f>
        <v>0.15384492538801536</v>
      </c>
      <c r="AT111" s="10">
        <f t="shared" ref="AT111:AU111" si="75">+$L$22/AT110</f>
        <v>0.13985902308001397</v>
      </c>
      <c r="AU111" s="10">
        <f t="shared" si="75"/>
        <v>0.12714456643637631</v>
      </c>
      <c r="AV111" s="10">
        <f t="shared" ref="AV111" si="76">+$L$22/AV110</f>
        <v>0.11558596948761483</v>
      </c>
      <c r="AW111" s="10">
        <f t="shared" ref="AW111:AX111" si="77">+$L$22/AW110</f>
        <v>0.10507815407964984</v>
      </c>
      <c r="AX111" s="10">
        <f t="shared" si="77"/>
        <v>9.5525594617863474E-2</v>
      </c>
      <c r="AY111" s="10">
        <f t="shared" ref="AY111" si="78">+$L$22/AY110</f>
        <v>8.6841449652603153E-2</v>
      </c>
      <c r="AZ111" s="10">
        <f t="shared" ref="AZ111:BA111" si="79">+$L$22/AZ110</f>
        <v>7.8946772411457408E-2</v>
      </c>
      <c r="BA111" s="10">
        <f t="shared" si="79"/>
        <v>7.1769793101324905E-2</v>
      </c>
      <c r="BB111" s="10">
        <f t="shared" ref="BB111" si="80">+$L$22/BB110</f>
        <v>6.524526645574992E-2</v>
      </c>
      <c r="BC111" s="10">
        <f t="shared" ref="BC111:BD111" si="81">+$L$22/BC110</f>
        <v>5.931387859613628E-2</v>
      </c>
      <c r="BD111" s="10">
        <f t="shared" si="81"/>
        <v>5.3921707814669338E-2</v>
      </c>
      <c r="BE111" s="10">
        <f t="shared" ref="BE111" si="82">+$L$22/BE110</f>
        <v>4.9019734376972122E-2</v>
      </c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1"/>
      <c r="CE111" s="8"/>
    </row>
    <row r="112" spans="3:83" s="2" customFormat="1" x14ac:dyDescent="0.3">
      <c r="C112" s="1">
        <v>4</v>
      </c>
      <c r="D112" s="6">
        <f t="shared" si="53"/>
        <v>0</v>
      </c>
      <c r="E112" s="7">
        <f t="shared" si="54"/>
        <v>0</v>
      </c>
      <c r="F112" s="6">
        <f t="shared" si="55"/>
        <v>0</v>
      </c>
      <c r="H112" s="8">
        <f>+H111+G111</f>
        <v>-109.09090909090909</v>
      </c>
      <c r="I112" s="8">
        <f t="shared" ref="I112:Q112" si="83">+I111+H111</f>
        <v>145.45454545454544</v>
      </c>
      <c r="J112" s="8">
        <f t="shared" si="83"/>
        <v>88.084147257700963</v>
      </c>
      <c r="K112" s="8">
        <f t="shared" si="83"/>
        <v>54.6782323611775</v>
      </c>
      <c r="L112" s="8">
        <f t="shared" si="83"/>
        <v>34.798934499009619</v>
      </c>
      <c r="M112" s="8">
        <f t="shared" si="83"/>
        <v>22.706526504026666</v>
      </c>
      <c r="N112" s="8">
        <f t="shared" si="83"/>
        <v>15.188214958446245</v>
      </c>
      <c r="O112" s="8">
        <f t="shared" si="83"/>
        <v>10.411927602626358</v>
      </c>
      <c r="P112" s="8">
        <f t="shared" si="83"/>
        <v>7.312964407811025</v>
      </c>
      <c r="Q112" s="8">
        <f t="shared" si="83"/>
        <v>5.2607167957342753</v>
      </c>
    </row>
    <row r="113" spans="2:22" s="2" customFormat="1" x14ac:dyDescent="0.3">
      <c r="C113" s="1">
        <v>5</v>
      </c>
      <c r="D113" s="6">
        <f t="shared" si="53"/>
        <v>0</v>
      </c>
      <c r="E113" s="7">
        <f t="shared" si="54"/>
        <v>0</v>
      </c>
      <c r="F113" s="6">
        <f t="shared" si="55"/>
        <v>0</v>
      </c>
    </row>
    <row r="114" spans="2:22" s="2" customFormat="1" x14ac:dyDescent="0.3">
      <c r="C114" s="1">
        <v>6</v>
      </c>
      <c r="D114" s="6">
        <f t="shared" si="53"/>
        <v>0</v>
      </c>
      <c r="E114" s="7">
        <f t="shared" si="54"/>
        <v>0</v>
      </c>
      <c r="F114" s="6">
        <f t="shared" si="55"/>
        <v>0</v>
      </c>
      <c r="H114" s="2">
        <f>IF(H112&gt;0,1,0)</f>
        <v>0</v>
      </c>
      <c r="I114" s="2">
        <f t="shared" ref="I114:Q114" si="84">IF(I112&gt;0,1,0)</f>
        <v>1</v>
      </c>
      <c r="J114" s="2">
        <f t="shared" si="84"/>
        <v>1</v>
      </c>
      <c r="K114" s="2">
        <f t="shared" si="84"/>
        <v>1</v>
      </c>
      <c r="L114" s="2">
        <f t="shared" si="84"/>
        <v>1</v>
      </c>
      <c r="M114" s="2">
        <f t="shared" si="84"/>
        <v>1</v>
      </c>
      <c r="N114" s="2">
        <f t="shared" si="84"/>
        <v>1</v>
      </c>
      <c r="O114" s="2">
        <f t="shared" si="84"/>
        <v>1</v>
      </c>
      <c r="P114" s="2">
        <f t="shared" si="84"/>
        <v>1</v>
      </c>
      <c r="Q114" s="2">
        <f t="shared" si="84"/>
        <v>1</v>
      </c>
    </row>
    <row r="115" spans="2:22" s="2" customFormat="1" x14ac:dyDescent="0.3">
      <c r="C115" s="1">
        <v>7</v>
      </c>
      <c r="D115" s="6">
        <f t="shared" si="53"/>
        <v>0</v>
      </c>
      <c r="E115" s="7">
        <f t="shared" si="54"/>
        <v>0</v>
      </c>
      <c r="F115" s="6">
        <f t="shared" si="55"/>
        <v>0</v>
      </c>
    </row>
    <row r="116" spans="2:22" s="12" customFormat="1" x14ac:dyDescent="0.3">
      <c r="C116" s="13">
        <v>8</v>
      </c>
      <c r="D116" s="14">
        <f t="shared" si="53"/>
        <v>0</v>
      </c>
      <c r="E116" s="15">
        <f t="shared" si="54"/>
        <v>0</v>
      </c>
      <c r="F116" s="14">
        <f t="shared" si="55"/>
        <v>0</v>
      </c>
      <c r="H116" s="12">
        <f>+H114-G114</f>
        <v>0</v>
      </c>
      <c r="I116" s="12">
        <f>+I114-H114</f>
        <v>1</v>
      </c>
      <c r="J116" s="12">
        <f t="shared" ref="J116:Q116" si="85">+J114-I114</f>
        <v>0</v>
      </c>
      <c r="K116" s="12">
        <f t="shared" si="85"/>
        <v>0</v>
      </c>
      <c r="L116" s="12">
        <f t="shared" si="85"/>
        <v>0</v>
      </c>
      <c r="M116" s="12">
        <f t="shared" si="85"/>
        <v>0</v>
      </c>
      <c r="N116" s="12">
        <f t="shared" si="85"/>
        <v>0</v>
      </c>
      <c r="O116" s="12">
        <f t="shared" si="85"/>
        <v>0</v>
      </c>
      <c r="P116" s="12">
        <f t="shared" si="85"/>
        <v>0</v>
      </c>
      <c r="Q116" s="12">
        <f t="shared" si="85"/>
        <v>0</v>
      </c>
    </row>
    <row r="117" spans="2:22" s="12" customFormat="1" x14ac:dyDescent="0.3">
      <c r="C117" s="13">
        <v>9</v>
      </c>
      <c r="D117" s="14">
        <f t="shared" si="53"/>
        <v>0</v>
      </c>
      <c r="E117" s="15">
        <f t="shared" si="54"/>
        <v>0</v>
      </c>
      <c r="F117" s="14">
        <f t="shared" si="55"/>
        <v>0</v>
      </c>
    </row>
    <row r="118" spans="2:22" s="12" customFormat="1" x14ac:dyDescent="0.3">
      <c r="B118" s="16"/>
      <c r="C118" s="13">
        <v>10</v>
      </c>
      <c r="D118" s="14">
        <f t="shared" si="53"/>
        <v>0</v>
      </c>
      <c r="E118" s="15">
        <f t="shared" si="54"/>
        <v>0</v>
      </c>
      <c r="F118" s="14">
        <f t="shared" si="55"/>
        <v>0</v>
      </c>
      <c r="H118" s="12">
        <f>+H116*H108</f>
        <v>0</v>
      </c>
      <c r="I118" s="12">
        <f t="shared" ref="I118:Q118" si="86">+I116*I108</f>
        <v>2</v>
      </c>
      <c r="J118" s="12">
        <f t="shared" si="86"/>
        <v>0</v>
      </c>
      <c r="K118" s="12">
        <f t="shared" si="86"/>
        <v>0</v>
      </c>
      <c r="L118" s="12">
        <f t="shared" si="86"/>
        <v>0</v>
      </c>
      <c r="M118" s="12">
        <f t="shared" si="86"/>
        <v>0</v>
      </c>
      <c r="N118" s="12">
        <f t="shared" si="86"/>
        <v>0</v>
      </c>
      <c r="O118" s="12">
        <f t="shared" si="86"/>
        <v>0</v>
      </c>
      <c r="P118" s="12">
        <f t="shared" si="86"/>
        <v>0</v>
      </c>
      <c r="Q118" s="12">
        <f t="shared" si="86"/>
        <v>0</v>
      </c>
      <c r="R118" s="12">
        <f>SUM(H118:Q118)</f>
        <v>2</v>
      </c>
    </row>
    <row r="119" spans="2:22" s="12" customFormat="1" x14ac:dyDescent="0.3">
      <c r="B119" s="16">
        <f>+M$19/100*D119</f>
        <v>0</v>
      </c>
      <c r="C119" s="13">
        <f>+C118+1</f>
        <v>11</v>
      </c>
      <c r="D119" s="14">
        <f t="shared" si="53"/>
        <v>0</v>
      </c>
      <c r="E119" s="15">
        <f t="shared" si="54"/>
        <v>0</v>
      </c>
      <c r="F119" s="14">
        <f t="shared" si="55"/>
        <v>0</v>
      </c>
      <c r="U119" s="17">
        <f>+Q110*(1+$N$8)</f>
        <v>2.8531167061100029</v>
      </c>
      <c r="V119" s="12">
        <f>+B119/U119</f>
        <v>0</v>
      </c>
    </row>
    <row r="120" spans="2:22" s="12" customFormat="1" x14ac:dyDescent="0.3">
      <c r="B120" s="16">
        <f t="shared" ref="B120:B158" si="87">+M$19/100*D120</f>
        <v>0</v>
      </c>
      <c r="C120" s="13">
        <f t="shared" ref="C120:C158" si="88">+C119+1</f>
        <v>12</v>
      </c>
      <c r="D120" s="14">
        <f t="shared" si="53"/>
        <v>0</v>
      </c>
      <c r="E120" s="15">
        <f t="shared" si="54"/>
        <v>0</v>
      </c>
      <c r="F120" s="14">
        <f t="shared" si="55"/>
        <v>0</v>
      </c>
      <c r="G120" s="18">
        <f>+G111</f>
        <v>-200</v>
      </c>
      <c r="H120" s="16">
        <f t="shared" ref="H120:Q120" si="89">+C22</f>
        <v>100</v>
      </c>
      <c r="I120" s="16">
        <f t="shared" si="89"/>
        <v>66</v>
      </c>
      <c r="J120" s="16">
        <f t="shared" si="89"/>
        <v>44.64</v>
      </c>
      <c r="K120" s="16">
        <f t="shared" si="89"/>
        <v>30.950400000000002</v>
      </c>
      <c r="L120" s="16">
        <f t="shared" si="89"/>
        <v>21.998592000000002</v>
      </c>
      <c r="M120" s="16">
        <f t="shared" si="89"/>
        <v>16.027545600000003</v>
      </c>
      <c r="N120" s="16">
        <f t="shared" si="89"/>
        <v>11.967234048000002</v>
      </c>
      <c r="O120" s="16">
        <f t="shared" si="89"/>
        <v>9.1549340467200011</v>
      </c>
      <c r="P120" s="16">
        <f t="shared" si="89"/>
        <v>7.1731600883712012</v>
      </c>
      <c r="Q120" s="16">
        <f t="shared" si="89"/>
        <v>5.7544684264488977</v>
      </c>
      <c r="U120" s="17">
        <f t="shared" ref="U120:U158" si="90">+U119*(1+$N$8)</f>
        <v>3.1384283767210035</v>
      </c>
      <c r="V120" s="12">
        <f t="shared" ref="V120:V158" si="91">+B120/U120</f>
        <v>0</v>
      </c>
    </row>
    <row r="121" spans="2:22" s="12" customFormat="1" x14ac:dyDescent="0.3">
      <c r="B121" s="16">
        <f t="shared" si="87"/>
        <v>0</v>
      </c>
      <c r="C121" s="13">
        <f t="shared" si="88"/>
        <v>13</v>
      </c>
      <c r="D121" s="14">
        <f t="shared" si="53"/>
        <v>0</v>
      </c>
      <c r="E121" s="15">
        <f t="shared" si="54"/>
        <v>0</v>
      </c>
      <c r="F121" s="14">
        <f t="shared" si="55"/>
        <v>0</v>
      </c>
      <c r="H121" s="18">
        <f>+H120+G120</f>
        <v>-100</v>
      </c>
      <c r="I121" s="18">
        <f>+I120+H121</f>
        <v>-34</v>
      </c>
      <c r="J121" s="18">
        <f t="shared" ref="J121:P121" si="92">+J120+I121</f>
        <v>10.64</v>
      </c>
      <c r="K121" s="18">
        <f t="shared" si="92"/>
        <v>41.590400000000002</v>
      </c>
      <c r="L121" s="18">
        <f t="shared" si="92"/>
        <v>63.588992000000005</v>
      </c>
      <c r="M121" s="18">
        <f t="shared" si="92"/>
        <v>79.616537600000015</v>
      </c>
      <c r="N121" s="18">
        <f t="shared" si="92"/>
        <v>91.58377164800001</v>
      </c>
      <c r="O121" s="18">
        <f t="shared" si="92"/>
        <v>100.73870569472001</v>
      </c>
      <c r="P121" s="18">
        <f t="shared" si="92"/>
        <v>107.91186578309122</v>
      </c>
      <c r="Q121" s="18">
        <f>+Q120+P121</f>
        <v>113.66633420954011</v>
      </c>
      <c r="U121" s="17">
        <f t="shared" si="90"/>
        <v>3.4522712143931042</v>
      </c>
      <c r="V121" s="12">
        <f t="shared" si="91"/>
        <v>0</v>
      </c>
    </row>
    <row r="122" spans="2:22" s="12" customFormat="1" x14ac:dyDescent="0.3">
      <c r="B122" s="16">
        <f t="shared" si="87"/>
        <v>0</v>
      </c>
      <c r="C122" s="13">
        <f t="shared" si="88"/>
        <v>14</v>
      </c>
      <c r="D122" s="14">
        <f t="shared" si="53"/>
        <v>0</v>
      </c>
      <c r="E122" s="15">
        <f t="shared" si="54"/>
        <v>0</v>
      </c>
      <c r="F122" s="14">
        <f t="shared" si="55"/>
        <v>0</v>
      </c>
      <c r="U122" s="17">
        <f t="shared" si="90"/>
        <v>3.7974983358324148</v>
      </c>
      <c r="V122" s="12">
        <f t="shared" si="91"/>
        <v>0</v>
      </c>
    </row>
    <row r="123" spans="2:22" s="12" customFormat="1" x14ac:dyDescent="0.3">
      <c r="B123" s="16">
        <f t="shared" si="87"/>
        <v>0</v>
      </c>
      <c r="C123" s="13">
        <f t="shared" si="88"/>
        <v>15</v>
      </c>
      <c r="D123" s="14">
        <f t="shared" si="53"/>
        <v>0</v>
      </c>
      <c r="E123" s="15">
        <f t="shared" si="54"/>
        <v>0</v>
      </c>
      <c r="F123" s="14">
        <f t="shared" si="55"/>
        <v>0</v>
      </c>
      <c r="H123" s="12">
        <f>IF(H121&gt;-0.0000001,1,0)</f>
        <v>0</v>
      </c>
      <c r="I123" s="12">
        <f t="shared" ref="I123:Q123" si="93">IF(I121&gt;0,1,0)</f>
        <v>0</v>
      </c>
      <c r="J123" s="12">
        <f t="shared" si="93"/>
        <v>1</v>
      </c>
      <c r="K123" s="12">
        <f t="shared" si="93"/>
        <v>1</v>
      </c>
      <c r="L123" s="12">
        <f t="shared" si="93"/>
        <v>1</v>
      </c>
      <c r="M123" s="12">
        <f t="shared" si="93"/>
        <v>1</v>
      </c>
      <c r="N123" s="12">
        <f t="shared" si="93"/>
        <v>1</v>
      </c>
      <c r="O123" s="12">
        <f t="shared" si="93"/>
        <v>1</v>
      </c>
      <c r="P123" s="12">
        <f t="shared" si="93"/>
        <v>1</v>
      </c>
      <c r="Q123" s="12">
        <f t="shared" si="93"/>
        <v>1</v>
      </c>
      <c r="U123" s="17">
        <f t="shared" si="90"/>
        <v>4.1772481694156562</v>
      </c>
      <c r="V123" s="12">
        <f t="shared" si="91"/>
        <v>0</v>
      </c>
    </row>
    <row r="124" spans="2:22" s="12" customFormat="1" x14ac:dyDescent="0.3">
      <c r="B124" s="16">
        <f t="shared" si="87"/>
        <v>0</v>
      </c>
      <c r="C124" s="13">
        <f t="shared" si="88"/>
        <v>16</v>
      </c>
      <c r="D124" s="14">
        <f t="shared" si="53"/>
        <v>0</v>
      </c>
      <c r="E124" s="15">
        <f t="shared" si="54"/>
        <v>0</v>
      </c>
      <c r="F124" s="14">
        <f t="shared" si="55"/>
        <v>0</v>
      </c>
      <c r="U124" s="17">
        <f t="shared" si="90"/>
        <v>4.594972986357222</v>
      </c>
      <c r="V124" s="12">
        <f t="shared" si="91"/>
        <v>0</v>
      </c>
    </row>
    <row r="125" spans="2:22" s="12" customFormat="1" x14ac:dyDescent="0.3">
      <c r="B125" s="16">
        <f t="shared" si="87"/>
        <v>0</v>
      </c>
      <c r="C125" s="13">
        <f t="shared" si="88"/>
        <v>17</v>
      </c>
      <c r="D125" s="14">
        <f t="shared" si="53"/>
        <v>0</v>
      </c>
      <c r="E125" s="15">
        <f t="shared" si="54"/>
        <v>0</v>
      </c>
      <c r="F125" s="14">
        <f t="shared" si="55"/>
        <v>0</v>
      </c>
      <c r="H125" s="12">
        <f>+H123-G123</f>
        <v>0</v>
      </c>
      <c r="I125" s="12">
        <f>+I123-H123</f>
        <v>0</v>
      </c>
      <c r="J125" s="12">
        <f t="shared" ref="J125:Q125" si="94">+J123-I123</f>
        <v>1</v>
      </c>
      <c r="K125" s="12">
        <f t="shared" si="94"/>
        <v>0</v>
      </c>
      <c r="L125" s="12">
        <f t="shared" si="94"/>
        <v>0</v>
      </c>
      <c r="M125" s="12">
        <f t="shared" si="94"/>
        <v>0</v>
      </c>
      <c r="N125" s="12">
        <f t="shared" si="94"/>
        <v>0</v>
      </c>
      <c r="O125" s="12">
        <f t="shared" si="94"/>
        <v>0</v>
      </c>
      <c r="P125" s="12">
        <f t="shared" si="94"/>
        <v>0</v>
      </c>
      <c r="Q125" s="12">
        <f t="shared" si="94"/>
        <v>0</v>
      </c>
      <c r="U125" s="17">
        <f t="shared" si="90"/>
        <v>5.0544702849929442</v>
      </c>
      <c r="V125" s="12">
        <f t="shared" si="91"/>
        <v>0</v>
      </c>
    </row>
    <row r="126" spans="2:22" s="12" customFormat="1" x14ac:dyDescent="0.3">
      <c r="B126" s="16">
        <f t="shared" si="87"/>
        <v>0</v>
      </c>
      <c r="C126" s="13">
        <f t="shared" si="88"/>
        <v>18</v>
      </c>
      <c r="D126" s="14">
        <f t="shared" si="53"/>
        <v>0</v>
      </c>
      <c r="E126" s="15">
        <f t="shared" si="54"/>
        <v>0</v>
      </c>
      <c r="F126" s="14">
        <f t="shared" si="55"/>
        <v>0</v>
      </c>
      <c r="U126" s="17">
        <f t="shared" si="90"/>
        <v>5.5599173134922388</v>
      </c>
      <c r="V126" s="12">
        <f t="shared" si="91"/>
        <v>0</v>
      </c>
    </row>
    <row r="127" spans="2:22" s="12" customFormat="1" x14ac:dyDescent="0.3">
      <c r="B127" s="16">
        <f t="shared" si="87"/>
        <v>0</v>
      </c>
      <c r="C127" s="13">
        <f t="shared" si="88"/>
        <v>19</v>
      </c>
      <c r="D127" s="14">
        <f t="shared" si="53"/>
        <v>0</v>
      </c>
      <c r="E127" s="15">
        <f t="shared" si="54"/>
        <v>0</v>
      </c>
      <c r="F127" s="14">
        <f t="shared" si="55"/>
        <v>0</v>
      </c>
      <c r="H127" s="12">
        <f>+H125*H108</f>
        <v>0</v>
      </c>
      <c r="I127" s="12">
        <f t="shared" ref="I127:Q127" si="95">+I125*I108</f>
        <v>0</v>
      </c>
      <c r="J127" s="12">
        <f t="shared" si="95"/>
        <v>3</v>
      </c>
      <c r="K127" s="12">
        <f t="shared" si="95"/>
        <v>0</v>
      </c>
      <c r="L127" s="12">
        <f t="shared" si="95"/>
        <v>0</v>
      </c>
      <c r="M127" s="12">
        <f t="shared" si="95"/>
        <v>0</v>
      </c>
      <c r="N127" s="12">
        <f t="shared" si="95"/>
        <v>0</v>
      </c>
      <c r="O127" s="12">
        <f t="shared" si="95"/>
        <v>0</v>
      </c>
      <c r="P127" s="12">
        <f t="shared" si="95"/>
        <v>0</v>
      </c>
      <c r="Q127" s="12">
        <f t="shared" si="95"/>
        <v>0</v>
      </c>
      <c r="R127" s="12">
        <f>SUM(H127:Q127)</f>
        <v>3</v>
      </c>
      <c r="U127" s="17">
        <f t="shared" si="90"/>
        <v>6.1159090448414632</v>
      </c>
      <c r="V127" s="12">
        <f t="shared" si="91"/>
        <v>0</v>
      </c>
    </row>
    <row r="128" spans="2:22" s="12" customFormat="1" x14ac:dyDescent="0.3">
      <c r="B128" s="16">
        <f t="shared" si="87"/>
        <v>0</v>
      </c>
      <c r="C128" s="13">
        <f t="shared" si="88"/>
        <v>20</v>
      </c>
      <c r="D128" s="14">
        <f t="shared" si="53"/>
        <v>0</v>
      </c>
      <c r="E128" s="15">
        <f t="shared" si="54"/>
        <v>0</v>
      </c>
      <c r="F128" s="14">
        <f t="shared" si="55"/>
        <v>0</v>
      </c>
      <c r="H128" s="12">
        <v>1</v>
      </c>
      <c r="I128" s="12">
        <f>+H128+1</f>
        <v>2</v>
      </c>
      <c r="J128" s="12">
        <f t="shared" ref="J128" si="96">+I128+1</f>
        <v>3</v>
      </c>
      <c r="K128" s="12">
        <f t="shared" ref="K128" si="97">+J128+1</f>
        <v>4</v>
      </c>
      <c r="L128" s="12">
        <f t="shared" ref="L128" si="98">+K128+1</f>
        <v>5</v>
      </c>
      <c r="M128" s="12">
        <f t="shared" ref="M128" si="99">+L128+1</f>
        <v>6</v>
      </c>
      <c r="N128" s="12">
        <f t="shared" ref="N128" si="100">+M128+1</f>
        <v>7</v>
      </c>
      <c r="O128" s="12">
        <f t="shared" ref="O128" si="101">+N128+1</f>
        <v>8</v>
      </c>
      <c r="P128" s="12">
        <f t="shared" ref="P128" si="102">+O128+1</f>
        <v>9</v>
      </c>
      <c r="Q128" s="12">
        <f t="shared" ref="Q128" si="103">+P128+1</f>
        <v>10</v>
      </c>
      <c r="U128" s="17">
        <f t="shared" si="90"/>
        <v>6.72749994932561</v>
      </c>
      <c r="V128" s="12">
        <f t="shared" si="91"/>
        <v>0</v>
      </c>
    </row>
    <row r="129" spans="2:22" s="12" customFormat="1" x14ac:dyDescent="0.3">
      <c r="B129" s="16">
        <f t="shared" si="87"/>
        <v>0</v>
      </c>
      <c r="C129" s="13">
        <f t="shared" si="88"/>
        <v>21</v>
      </c>
      <c r="D129" s="14">
        <f t="shared" si="53"/>
        <v>0</v>
      </c>
      <c r="E129" s="15">
        <f t="shared" si="54"/>
        <v>0</v>
      </c>
      <c r="F129" s="14">
        <f t="shared" si="55"/>
        <v>0</v>
      </c>
      <c r="H129" s="19">
        <f>1-H121/(+G120+H121)</f>
        <v>0.66666666666666674</v>
      </c>
      <c r="I129" s="19">
        <f>1-I121/(-H121+I121)</f>
        <v>1.5151515151515151</v>
      </c>
      <c r="J129" s="19">
        <f>1-J121/(-I121+J121)</f>
        <v>0.76164874551971329</v>
      </c>
      <c r="K129" s="19">
        <f t="shared" ref="K129:Q129" si="104">1-K121/(-J121+K121)</f>
        <v>-0.34377584780810588</v>
      </c>
      <c r="L129" s="19">
        <f t="shared" si="104"/>
        <v>-1.8905937252711444</v>
      </c>
      <c r="M129" s="19">
        <f t="shared" si="104"/>
        <v>-3.9674815837054904</v>
      </c>
      <c r="N129" s="19">
        <f t="shared" si="104"/>
        <v>-6.6528771210341464</v>
      </c>
      <c r="O129" s="19">
        <f t="shared" si="104"/>
        <v>-10.00376094252829</v>
      </c>
      <c r="P129" s="19">
        <f t="shared" si="104"/>
        <v>-14.043839040764327</v>
      </c>
      <c r="Q129" s="19">
        <f t="shared" si="104"/>
        <v>-18.752707945551116</v>
      </c>
      <c r="R129" s="20">
        <f>LOOKUP(R127,H128:Q129)</f>
        <v>0.76164874551971329</v>
      </c>
      <c r="U129" s="17">
        <f t="shared" si="90"/>
        <v>7.4002499442581717</v>
      </c>
      <c r="V129" s="12">
        <f t="shared" si="91"/>
        <v>0</v>
      </c>
    </row>
    <row r="130" spans="2:22" s="12" customFormat="1" x14ac:dyDescent="0.3">
      <c r="B130" s="16">
        <f t="shared" si="87"/>
        <v>0</v>
      </c>
      <c r="C130" s="13">
        <f t="shared" si="88"/>
        <v>22</v>
      </c>
      <c r="D130" s="14">
        <f t="shared" si="53"/>
        <v>0</v>
      </c>
      <c r="E130" s="15">
        <f t="shared" si="54"/>
        <v>0</v>
      </c>
      <c r="F130" s="14">
        <f t="shared" si="55"/>
        <v>0</v>
      </c>
      <c r="U130" s="17">
        <f t="shared" si="90"/>
        <v>8.140274938683989</v>
      </c>
      <c r="V130" s="12">
        <f t="shared" si="91"/>
        <v>0</v>
      </c>
    </row>
    <row r="131" spans="2:22" s="12" customFormat="1" x14ac:dyDescent="0.3">
      <c r="B131" s="16">
        <f t="shared" si="87"/>
        <v>0</v>
      </c>
      <c r="C131" s="13">
        <f t="shared" si="88"/>
        <v>23</v>
      </c>
      <c r="D131" s="14">
        <f t="shared" si="53"/>
        <v>0</v>
      </c>
      <c r="E131" s="15">
        <f t="shared" si="54"/>
        <v>0</v>
      </c>
      <c r="F131" s="14">
        <f t="shared" si="55"/>
        <v>0</v>
      </c>
      <c r="R131" s="19">
        <f>+R127+R129</f>
        <v>3.7616487455197132</v>
      </c>
      <c r="U131" s="17">
        <f t="shared" si="90"/>
        <v>8.9543024325523888</v>
      </c>
      <c r="V131" s="12">
        <f t="shared" si="91"/>
        <v>0</v>
      </c>
    </row>
    <row r="132" spans="2:22" s="12" customFormat="1" x14ac:dyDescent="0.3">
      <c r="B132" s="16">
        <f t="shared" si="87"/>
        <v>0</v>
      </c>
      <c r="C132" s="13">
        <f t="shared" si="88"/>
        <v>24</v>
      </c>
      <c r="D132" s="14">
        <f t="shared" si="53"/>
        <v>0</v>
      </c>
      <c r="E132" s="15">
        <f t="shared" si="54"/>
        <v>0</v>
      </c>
      <c r="F132" s="14">
        <f t="shared" si="55"/>
        <v>0</v>
      </c>
      <c r="U132" s="17">
        <f t="shared" si="90"/>
        <v>9.849732675807628</v>
      </c>
      <c r="V132" s="12">
        <f t="shared" si="91"/>
        <v>0</v>
      </c>
    </row>
    <row r="133" spans="2:22" s="12" customFormat="1" x14ac:dyDescent="0.3">
      <c r="B133" s="16">
        <f t="shared" si="87"/>
        <v>0</v>
      </c>
      <c r="C133" s="13">
        <f t="shared" si="88"/>
        <v>25</v>
      </c>
      <c r="D133" s="14">
        <f t="shared" si="53"/>
        <v>0</v>
      </c>
      <c r="E133" s="15">
        <f t="shared" si="54"/>
        <v>0</v>
      </c>
      <c r="F133" s="14">
        <f t="shared" si="55"/>
        <v>0</v>
      </c>
      <c r="U133" s="17">
        <f t="shared" si="90"/>
        <v>10.834705943388391</v>
      </c>
      <c r="V133" s="12">
        <f t="shared" si="91"/>
        <v>0</v>
      </c>
    </row>
    <row r="134" spans="2:22" s="12" customFormat="1" x14ac:dyDescent="0.3">
      <c r="B134" s="16">
        <f t="shared" si="87"/>
        <v>0</v>
      </c>
      <c r="C134" s="13">
        <f t="shared" si="88"/>
        <v>26</v>
      </c>
      <c r="D134" s="14">
        <f t="shared" si="53"/>
        <v>0</v>
      </c>
      <c r="E134" s="15">
        <f t="shared" si="54"/>
        <v>0</v>
      </c>
      <c r="F134" s="14">
        <f t="shared" si="55"/>
        <v>0</v>
      </c>
      <c r="G134" s="18">
        <f>+G120</f>
        <v>-200</v>
      </c>
      <c r="H134" s="16">
        <f>+C22</f>
        <v>100</v>
      </c>
      <c r="I134" s="16">
        <f t="shared" ref="I134:Q134" si="105">+D22</f>
        <v>66</v>
      </c>
      <c r="J134" s="16">
        <f t="shared" si="105"/>
        <v>44.64</v>
      </c>
      <c r="K134" s="16">
        <f t="shared" si="105"/>
        <v>30.950400000000002</v>
      </c>
      <c r="L134" s="16">
        <f t="shared" si="105"/>
        <v>21.998592000000002</v>
      </c>
      <c r="M134" s="16">
        <f t="shared" si="105"/>
        <v>16.027545600000003</v>
      </c>
      <c r="N134" s="16">
        <f t="shared" si="105"/>
        <v>11.967234048000002</v>
      </c>
      <c r="O134" s="16">
        <f t="shared" si="105"/>
        <v>9.1549340467200011</v>
      </c>
      <c r="P134" s="16">
        <f t="shared" si="105"/>
        <v>7.1731600883712012</v>
      </c>
      <c r="Q134" s="16">
        <f t="shared" si="105"/>
        <v>5.7544684264488977</v>
      </c>
      <c r="U134" s="17">
        <f t="shared" si="90"/>
        <v>11.918176537727231</v>
      </c>
      <c r="V134" s="12">
        <f t="shared" si="91"/>
        <v>0</v>
      </c>
    </row>
    <row r="135" spans="2:22" s="12" customFormat="1" x14ac:dyDescent="0.3">
      <c r="B135" s="16">
        <f t="shared" si="87"/>
        <v>0</v>
      </c>
      <c r="C135" s="13">
        <f t="shared" si="88"/>
        <v>27</v>
      </c>
      <c r="D135" s="14">
        <f t="shared" si="53"/>
        <v>0</v>
      </c>
      <c r="E135" s="15">
        <f t="shared" si="54"/>
        <v>0</v>
      </c>
      <c r="F135" s="14">
        <f t="shared" si="55"/>
        <v>0</v>
      </c>
      <c r="G135" s="18">
        <f>+G134</f>
        <v>-200</v>
      </c>
      <c r="H135" s="18">
        <f>+H134+G135</f>
        <v>-100</v>
      </c>
      <c r="I135" s="18">
        <f t="shared" ref="I135:Q135" si="106">+I134+H135</f>
        <v>-34</v>
      </c>
      <c r="J135" s="18">
        <f t="shared" si="106"/>
        <v>10.64</v>
      </c>
      <c r="K135" s="18">
        <f t="shared" si="106"/>
        <v>41.590400000000002</v>
      </c>
      <c r="L135" s="18">
        <f t="shared" si="106"/>
        <v>63.588992000000005</v>
      </c>
      <c r="M135" s="18">
        <f t="shared" si="106"/>
        <v>79.616537600000015</v>
      </c>
      <c r="N135" s="18">
        <f t="shared" si="106"/>
        <v>91.58377164800001</v>
      </c>
      <c r="O135" s="18">
        <f t="shared" si="106"/>
        <v>100.73870569472001</v>
      </c>
      <c r="P135" s="18">
        <f t="shared" si="106"/>
        <v>107.91186578309122</v>
      </c>
      <c r="Q135" s="18">
        <f t="shared" si="106"/>
        <v>113.66633420954011</v>
      </c>
      <c r="U135" s="17">
        <f t="shared" si="90"/>
        <v>13.109994191499954</v>
      </c>
      <c r="V135" s="12">
        <f t="shared" si="91"/>
        <v>0</v>
      </c>
    </row>
    <row r="136" spans="2:22" s="12" customFormat="1" x14ac:dyDescent="0.3">
      <c r="B136" s="16">
        <f t="shared" si="87"/>
        <v>0</v>
      </c>
      <c r="C136" s="13">
        <f t="shared" si="88"/>
        <v>28</v>
      </c>
      <c r="D136" s="14">
        <f t="shared" si="53"/>
        <v>0</v>
      </c>
      <c r="E136" s="15">
        <f t="shared" si="54"/>
        <v>0</v>
      </c>
      <c r="F136" s="14">
        <f t="shared" si="55"/>
        <v>0</v>
      </c>
      <c r="G136" s="12">
        <v>0</v>
      </c>
      <c r="H136" s="12">
        <f>IF(H135&gt;-0.00000000000000001,1,)</f>
        <v>0</v>
      </c>
      <c r="I136" s="12">
        <f t="shared" ref="I136:Q136" si="107">IF(I135&gt;-0.00000000000000001,1,)</f>
        <v>0</v>
      </c>
      <c r="J136" s="12">
        <f t="shared" si="107"/>
        <v>1</v>
      </c>
      <c r="K136" s="12">
        <f t="shared" si="107"/>
        <v>1</v>
      </c>
      <c r="L136" s="12">
        <f t="shared" si="107"/>
        <v>1</v>
      </c>
      <c r="M136" s="12">
        <f t="shared" si="107"/>
        <v>1</v>
      </c>
      <c r="N136" s="12">
        <f t="shared" si="107"/>
        <v>1</v>
      </c>
      <c r="O136" s="12">
        <f t="shared" si="107"/>
        <v>1</v>
      </c>
      <c r="P136" s="12">
        <f t="shared" si="107"/>
        <v>1</v>
      </c>
      <c r="Q136" s="12">
        <f t="shared" si="107"/>
        <v>1</v>
      </c>
      <c r="U136" s="17">
        <f t="shared" si="90"/>
        <v>14.420993610649951</v>
      </c>
      <c r="V136" s="12">
        <f t="shared" si="91"/>
        <v>0</v>
      </c>
    </row>
    <row r="137" spans="2:22" s="12" customFormat="1" x14ac:dyDescent="0.3">
      <c r="B137" s="16">
        <f t="shared" si="87"/>
        <v>0</v>
      </c>
      <c r="C137" s="13">
        <f t="shared" si="88"/>
        <v>29</v>
      </c>
      <c r="D137" s="14">
        <f t="shared" si="53"/>
        <v>0</v>
      </c>
      <c r="E137" s="15">
        <f t="shared" si="54"/>
        <v>0</v>
      </c>
      <c r="F137" s="14">
        <f t="shared" si="55"/>
        <v>0</v>
      </c>
      <c r="H137" s="12">
        <f>+H136-G136</f>
        <v>0</v>
      </c>
      <c r="I137" s="12">
        <f t="shared" ref="I137:Q137" si="108">+I136-H136</f>
        <v>0</v>
      </c>
      <c r="J137" s="12">
        <f t="shared" si="108"/>
        <v>1</v>
      </c>
      <c r="K137" s="12">
        <f t="shared" si="108"/>
        <v>0</v>
      </c>
      <c r="L137" s="12">
        <f t="shared" si="108"/>
        <v>0</v>
      </c>
      <c r="M137" s="12">
        <f t="shared" si="108"/>
        <v>0</v>
      </c>
      <c r="N137" s="12">
        <f t="shared" si="108"/>
        <v>0</v>
      </c>
      <c r="O137" s="12">
        <f t="shared" si="108"/>
        <v>0</v>
      </c>
      <c r="P137" s="12">
        <f t="shared" si="108"/>
        <v>0</v>
      </c>
      <c r="Q137" s="12">
        <f t="shared" si="108"/>
        <v>0</v>
      </c>
      <c r="U137" s="17">
        <f t="shared" si="90"/>
        <v>15.863092971714948</v>
      </c>
      <c r="V137" s="12">
        <f t="shared" si="91"/>
        <v>0</v>
      </c>
    </row>
    <row r="138" spans="2:22" s="12" customFormat="1" x14ac:dyDescent="0.3">
      <c r="B138" s="16">
        <f t="shared" si="87"/>
        <v>0</v>
      </c>
      <c r="C138" s="13">
        <f t="shared" si="88"/>
        <v>30</v>
      </c>
      <c r="D138" s="14">
        <f t="shared" si="53"/>
        <v>0</v>
      </c>
      <c r="E138" s="15">
        <f t="shared" si="54"/>
        <v>0</v>
      </c>
      <c r="F138" s="14">
        <f t="shared" si="55"/>
        <v>0</v>
      </c>
      <c r="H138" s="12">
        <f>+H137*H128</f>
        <v>0</v>
      </c>
      <c r="I138" s="12">
        <f t="shared" ref="I138:Q138" si="109">+I137*I128</f>
        <v>0</v>
      </c>
      <c r="J138" s="12">
        <f t="shared" si="109"/>
        <v>3</v>
      </c>
      <c r="K138" s="12">
        <f t="shared" si="109"/>
        <v>0</v>
      </c>
      <c r="L138" s="12">
        <f t="shared" si="109"/>
        <v>0</v>
      </c>
      <c r="M138" s="12">
        <f t="shared" si="109"/>
        <v>0</v>
      </c>
      <c r="N138" s="12">
        <f t="shared" si="109"/>
        <v>0</v>
      </c>
      <c r="O138" s="12">
        <f t="shared" si="109"/>
        <v>0</v>
      </c>
      <c r="P138" s="12">
        <f t="shared" si="109"/>
        <v>0</v>
      </c>
      <c r="Q138" s="12">
        <f t="shared" si="109"/>
        <v>0</v>
      </c>
      <c r="R138" s="12">
        <f>SUM(H138:Q138)</f>
        <v>3</v>
      </c>
      <c r="U138" s="17">
        <f t="shared" si="90"/>
        <v>17.449402268886445</v>
      </c>
      <c r="V138" s="12">
        <f t="shared" si="91"/>
        <v>0</v>
      </c>
    </row>
    <row r="139" spans="2:22" s="12" customFormat="1" x14ac:dyDescent="0.3">
      <c r="B139" s="16">
        <f t="shared" si="87"/>
        <v>0</v>
      </c>
      <c r="C139" s="13">
        <f t="shared" si="88"/>
        <v>31</v>
      </c>
      <c r="D139" s="14">
        <f t="shared" si="53"/>
        <v>0</v>
      </c>
      <c r="E139" s="15">
        <f t="shared" si="54"/>
        <v>0</v>
      </c>
      <c r="F139" s="14">
        <f t="shared" si="55"/>
        <v>0</v>
      </c>
      <c r="H139" s="19">
        <f>+H135/(H135-G135)</f>
        <v>-1</v>
      </c>
      <c r="I139" s="19">
        <f>+I135/(I135-H135)</f>
        <v>-0.51515151515151514</v>
      </c>
      <c r="J139" s="19">
        <f>+J135/(J135-I135)</f>
        <v>0.23835125448028674</v>
      </c>
      <c r="K139" s="19">
        <f t="shared" ref="K139:Q139" si="110">+K135/(K135-J135)</f>
        <v>1.3437758478081059</v>
      </c>
      <c r="L139" s="19">
        <f t="shared" si="110"/>
        <v>2.8905937252711444</v>
      </c>
      <c r="M139" s="19">
        <f t="shared" si="110"/>
        <v>4.9674815837054904</v>
      </c>
      <c r="N139" s="19">
        <f t="shared" si="110"/>
        <v>7.6528771210341464</v>
      </c>
      <c r="O139" s="19">
        <f t="shared" si="110"/>
        <v>11.00376094252829</v>
      </c>
      <c r="P139" s="19">
        <f t="shared" si="110"/>
        <v>15.043839040764327</v>
      </c>
      <c r="Q139" s="19">
        <f t="shared" si="110"/>
        <v>19.752707945551116</v>
      </c>
      <c r="U139" s="17">
        <f t="shared" si="90"/>
        <v>19.194342495775089</v>
      </c>
      <c r="V139" s="12">
        <f t="shared" si="91"/>
        <v>0</v>
      </c>
    </row>
    <row r="140" spans="2:22" s="12" customFormat="1" x14ac:dyDescent="0.3">
      <c r="B140" s="16">
        <f t="shared" si="87"/>
        <v>0</v>
      </c>
      <c r="C140" s="13">
        <f t="shared" si="88"/>
        <v>32</v>
      </c>
      <c r="D140" s="14">
        <f t="shared" si="53"/>
        <v>0</v>
      </c>
      <c r="E140" s="15">
        <f t="shared" si="54"/>
        <v>0</v>
      </c>
      <c r="F140" s="14">
        <f t="shared" si="55"/>
        <v>0</v>
      </c>
      <c r="H140" s="12">
        <f>+H139*H137</f>
        <v>0</v>
      </c>
      <c r="I140" s="12">
        <f t="shared" ref="I140:Q140" si="111">+I139*I137</f>
        <v>0</v>
      </c>
      <c r="J140" s="12">
        <f t="shared" si="111"/>
        <v>0.23835125448028674</v>
      </c>
      <c r="K140" s="12">
        <f t="shared" si="111"/>
        <v>0</v>
      </c>
      <c r="L140" s="12">
        <f t="shared" si="111"/>
        <v>0</v>
      </c>
      <c r="M140" s="12">
        <f t="shared" si="111"/>
        <v>0</v>
      </c>
      <c r="N140" s="12">
        <f t="shared" si="111"/>
        <v>0</v>
      </c>
      <c r="O140" s="12">
        <f t="shared" si="111"/>
        <v>0</v>
      </c>
      <c r="P140" s="12">
        <f t="shared" si="111"/>
        <v>0</v>
      </c>
      <c r="Q140" s="12">
        <f t="shared" si="111"/>
        <v>0</v>
      </c>
      <c r="R140" s="12">
        <f>SUM(H140:Q140)</f>
        <v>0.23835125448028674</v>
      </c>
      <c r="U140" s="17">
        <f t="shared" si="90"/>
        <v>21.113776745352599</v>
      </c>
      <c r="V140" s="12">
        <f t="shared" si="91"/>
        <v>0</v>
      </c>
    </row>
    <row r="141" spans="2:22" s="12" customFormat="1" x14ac:dyDescent="0.3">
      <c r="B141" s="16">
        <f t="shared" si="87"/>
        <v>0</v>
      </c>
      <c r="C141" s="13">
        <f t="shared" si="88"/>
        <v>33</v>
      </c>
      <c r="D141" s="14">
        <f t="shared" si="53"/>
        <v>0</v>
      </c>
      <c r="E141" s="15">
        <f t="shared" si="54"/>
        <v>0</v>
      </c>
      <c r="F141" s="14">
        <f t="shared" si="55"/>
        <v>0</v>
      </c>
      <c r="U141" s="17">
        <f t="shared" si="90"/>
        <v>23.225154419887861</v>
      </c>
      <c r="V141" s="12">
        <f t="shared" si="91"/>
        <v>0</v>
      </c>
    </row>
    <row r="142" spans="2:22" s="12" customFormat="1" x14ac:dyDescent="0.3">
      <c r="B142" s="16">
        <f t="shared" si="87"/>
        <v>0</v>
      </c>
      <c r="C142" s="13">
        <f t="shared" si="88"/>
        <v>34</v>
      </c>
      <c r="D142" s="14">
        <f t="shared" si="53"/>
        <v>0</v>
      </c>
      <c r="E142" s="15">
        <f t="shared" si="54"/>
        <v>0</v>
      </c>
      <c r="F142" s="14">
        <f t="shared" si="55"/>
        <v>0</v>
      </c>
      <c r="R142" s="12">
        <f>+R138-R140</f>
        <v>2.7616487455197132</v>
      </c>
      <c r="U142" s="17">
        <f t="shared" si="90"/>
        <v>25.547669861876649</v>
      </c>
      <c r="V142" s="12">
        <f t="shared" si="91"/>
        <v>0</v>
      </c>
    </row>
    <row r="143" spans="2:22" s="12" customFormat="1" x14ac:dyDescent="0.3">
      <c r="B143" s="16">
        <f t="shared" si="87"/>
        <v>0</v>
      </c>
      <c r="C143" s="13">
        <f t="shared" si="88"/>
        <v>35</v>
      </c>
      <c r="D143" s="14">
        <f t="shared" si="53"/>
        <v>0</v>
      </c>
      <c r="E143" s="15">
        <f t="shared" si="54"/>
        <v>0</v>
      </c>
      <c r="F143" s="14">
        <f t="shared" si="55"/>
        <v>0</v>
      </c>
      <c r="U143" s="17">
        <f t="shared" si="90"/>
        <v>28.102436848064315</v>
      </c>
      <c r="V143" s="12">
        <f t="shared" si="91"/>
        <v>0</v>
      </c>
    </row>
    <row r="144" spans="2:22" s="2" customFormat="1" x14ac:dyDescent="0.3">
      <c r="B144" s="16">
        <f t="shared" si="87"/>
        <v>0</v>
      </c>
      <c r="C144" s="1">
        <f t="shared" si="88"/>
        <v>36</v>
      </c>
      <c r="D144" s="6">
        <f t="shared" si="53"/>
        <v>0</v>
      </c>
      <c r="E144" s="7">
        <f t="shared" si="54"/>
        <v>0</v>
      </c>
      <c r="F144" s="6">
        <f t="shared" si="55"/>
        <v>0</v>
      </c>
      <c r="U144" s="9">
        <f t="shared" si="90"/>
        <v>30.912680532870748</v>
      </c>
      <c r="V144" s="2">
        <f t="shared" si="91"/>
        <v>0</v>
      </c>
    </row>
    <row r="145" spans="2:22" s="2" customFormat="1" x14ac:dyDescent="0.3">
      <c r="B145" s="16">
        <f t="shared" si="87"/>
        <v>0</v>
      </c>
      <c r="C145" s="1">
        <f t="shared" si="88"/>
        <v>37</v>
      </c>
      <c r="D145" s="6">
        <f t="shared" si="53"/>
        <v>0</v>
      </c>
      <c r="E145" s="7">
        <f t="shared" si="54"/>
        <v>0</v>
      </c>
      <c r="F145" s="6">
        <f t="shared" si="55"/>
        <v>0</v>
      </c>
      <c r="U145" s="9">
        <f t="shared" si="90"/>
        <v>34.003948586157826</v>
      </c>
      <c r="V145" s="2">
        <f t="shared" si="91"/>
        <v>0</v>
      </c>
    </row>
    <row r="146" spans="2:22" s="2" customFormat="1" x14ac:dyDescent="0.3">
      <c r="B146" s="16">
        <f t="shared" si="87"/>
        <v>0</v>
      </c>
      <c r="C146" s="1">
        <f t="shared" si="88"/>
        <v>38</v>
      </c>
      <c r="D146" s="6">
        <f t="shared" si="53"/>
        <v>0</v>
      </c>
      <c r="E146" s="7">
        <f t="shared" si="54"/>
        <v>0</v>
      </c>
      <c r="F146" s="6">
        <f t="shared" si="55"/>
        <v>0</v>
      </c>
      <c r="U146" s="9">
        <f t="shared" si="90"/>
        <v>37.404343444773609</v>
      </c>
      <c r="V146" s="2">
        <f t="shared" si="91"/>
        <v>0</v>
      </c>
    </row>
    <row r="147" spans="2:22" s="2" customFormat="1" x14ac:dyDescent="0.3">
      <c r="B147" s="16">
        <f t="shared" si="87"/>
        <v>0</v>
      </c>
      <c r="C147" s="1">
        <f t="shared" si="88"/>
        <v>39</v>
      </c>
      <c r="D147" s="6">
        <f t="shared" si="53"/>
        <v>0</v>
      </c>
      <c r="E147" s="7">
        <f t="shared" si="54"/>
        <v>0</v>
      </c>
      <c r="F147" s="6">
        <f t="shared" si="55"/>
        <v>0</v>
      </c>
      <c r="U147" s="9">
        <f t="shared" si="90"/>
        <v>41.144777789250973</v>
      </c>
      <c r="V147" s="2">
        <f t="shared" si="91"/>
        <v>0</v>
      </c>
    </row>
    <row r="148" spans="2:22" s="2" customFormat="1" x14ac:dyDescent="0.3">
      <c r="B148" s="16">
        <f t="shared" si="87"/>
        <v>0</v>
      </c>
      <c r="C148" s="1">
        <f t="shared" si="88"/>
        <v>40</v>
      </c>
      <c r="D148" s="6">
        <f t="shared" si="53"/>
        <v>0</v>
      </c>
      <c r="E148" s="7">
        <f t="shared" si="54"/>
        <v>0</v>
      </c>
      <c r="F148" s="6">
        <f t="shared" si="55"/>
        <v>0</v>
      </c>
      <c r="U148" s="9">
        <f t="shared" si="90"/>
        <v>45.259255568176073</v>
      </c>
      <c r="V148" s="2">
        <f t="shared" si="91"/>
        <v>0</v>
      </c>
    </row>
    <row r="149" spans="2:22" s="2" customFormat="1" x14ac:dyDescent="0.3">
      <c r="B149" s="16">
        <f t="shared" si="87"/>
        <v>0</v>
      </c>
      <c r="C149" s="1">
        <f t="shared" si="88"/>
        <v>41</v>
      </c>
      <c r="D149" s="6">
        <f t="shared" si="53"/>
        <v>0</v>
      </c>
      <c r="E149" s="7">
        <f t="shared" si="54"/>
        <v>0</v>
      </c>
      <c r="F149" s="6">
        <f t="shared" si="55"/>
        <v>0</v>
      </c>
      <c r="U149" s="9">
        <f t="shared" si="90"/>
        <v>49.785181124993684</v>
      </c>
      <c r="V149" s="2">
        <f t="shared" si="91"/>
        <v>0</v>
      </c>
    </row>
    <row r="150" spans="2:22" s="2" customFormat="1" x14ac:dyDescent="0.3">
      <c r="B150" s="16">
        <f t="shared" si="87"/>
        <v>0</v>
      </c>
      <c r="C150" s="1">
        <f t="shared" si="88"/>
        <v>42</v>
      </c>
      <c r="D150" s="6">
        <f t="shared" si="53"/>
        <v>0</v>
      </c>
      <c r="E150" s="7">
        <f t="shared" si="54"/>
        <v>0</v>
      </c>
      <c r="F150" s="6">
        <f t="shared" si="55"/>
        <v>0</v>
      </c>
      <c r="U150" s="9">
        <f t="shared" si="90"/>
        <v>54.763699237493057</v>
      </c>
      <c r="V150" s="2">
        <f t="shared" si="91"/>
        <v>0</v>
      </c>
    </row>
    <row r="151" spans="2:22" s="2" customFormat="1" x14ac:dyDescent="0.3">
      <c r="B151" s="16">
        <f t="shared" si="87"/>
        <v>0</v>
      </c>
      <c r="C151" s="1">
        <f t="shared" si="88"/>
        <v>43</v>
      </c>
      <c r="D151" s="6">
        <f t="shared" si="53"/>
        <v>0</v>
      </c>
      <c r="E151" s="7">
        <f t="shared" si="54"/>
        <v>0</v>
      </c>
      <c r="F151" s="6">
        <f t="shared" si="55"/>
        <v>0</v>
      </c>
      <c r="U151" s="9">
        <f t="shared" si="90"/>
        <v>60.240069161242367</v>
      </c>
      <c r="V151" s="2">
        <f t="shared" si="91"/>
        <v>0</v>
      </c>
    </row>
    <row r="152" spans="2:22" s="2" customFormat="1" x14ac:dyDescent="0.3">
      <c r="B152" s="16">
        <f t="shared" si="87"/>
        <v>0</v>
      </c>
      <c r="C152" s="1">
        <f t="shared" si="88"/>
        <v>44</v>
      </c>
      <c r="D152" s="6">
        <f t="shared" si="53"/>
        <v>0</v>
      </c>
      <c r="E152" s="7">
        <f t="shared" si="54"/>
        <v>0</v>
      </c>
      <c r="F152" s="6">
        <f t="shared" si="55"/>
        <v>0</v>
      </c>
      <c r="U152" s="9">
        <f t="shared" si="90"/>
        <v>66.26407607736661</v>
      </c>
      <c r="V152" s="2">
        <f t="shared" si="91"/>
        <v>0</v>
      </c>
    </row>
    <row r="153" spans="2:22" s="2" customFormat="1" x14ac:dyDescent="0.3">
      <c r="B153" s="16">
        <f t="shared" si="87"/>
        <v>0</v>
      </c>
      <c r="C153" s="1">
        <f t="shared" si="88"/>
        <v>45</v>
      </c>
      <c r="D153" s="6">
        <f t="shared" si="53"/>
        <v>0</v>
      </c>
      <c r="E153" s="7">
        <f t="shared" si="54"/>
        <v>0</v>
      </c>
      <c r="F153" s="6">
        <f t="shared" si="55"/>
        <v>0</v>
      </c>
      <c r="U153" s="9">
        <f t="shared" si="90"/>
        <v>72.890483685103277</v>
      </c>
      <c r="V153" s="2">
        <f t="shared" si="91"/>
        <v>0</v>
      </c>
    </row>
    <row r="154" spans="2:22" s="2" customFormat="1" x14ac:dyDescent="0.3">
      <c r="B154" s="16">
        <f t="shared" si="87"/>
        <v>0</v>
      </c>
      <c r="C154" s="1">
        <f t="shared" si="88"/>
        <v>46</v>
      </c>
      <c r="D154" s="6">
        <f t="shared" si="53"/>
        <v>0</v>
      </c>
      <c r="E154" s="7">
        <f t="shared" si="54"/>
        <v>0</v>
      </c>
      <c r="F154" s="6">
        <f t="shared" si="55"/>
        <v>0</v>
      </c>
      <c r="U154" s="9">
        <f t="shared" si="90"/>
        <v>80.179532053613613</v>
      </c>
      <c r="V154" s="2">
        <f t="shared" si="91"/>
        <v>0</v>
      </c>
    </row>
    <row r="155" spans="2:22" s="2" customFormat="1" x14ac:dyDescent="0.3">
      <c r="B155" s="16">
        <f t="shared" si="87"/>
        <v>0</v>
      </c>
      <c r="C155" s="1">
        <f t="shared" si="88"/>
        <v>47</v>
      </c>
      <c r="D155" s="6">
        <f t="shared" si="53"/>
        <v>0</v>
      </c>
      <c r="E155" s="7">
        <f t="shared" si="54"/>
        <v>0</v>
      </c>
      <c r="F155" s="6">
        <f t="shared" si="55"/>
        <v>0</v>
      </c>
      <c r="U155" s="9">
        <f t="shared" si="90"/>
        <v>88.197485258974979</v>
      </c>
      <c r="V155" s="2">
        <f t="shared" si="91"/>
        <v>0</v>
      </c>
    </row>
    <row r="156" spans="2:22" s="2" customFormat="1" x14ac:dyDescent="0.3">
      <c r="B156" s="16">
        <f t="shared" si="87"/>
        <v>0</v>
      </c>
      <c r="C156" s="1">
        <f t="shared" si="88"/>
        <v>48</v>
      </c>
      <c r="D156" s="6">
        <f t="shared" si="53"/>
        <v>0</v>
      </c>
      <c r="E156" s="7">
        <f t="shared" si="54"/>
        <v>0</v>
      </c>
      <c r="F156" s="6">
        <f t="shared" si="55"/>
        <v>0</v>
      </c>
      <c r="U156" s="9">
        <f t="shared" si="90"/>
        <v>97.017233784872488</v>
      </c>
      <c r="V156" s="2">
        <f t="shared" si="91"/>
        <v>0</v>
      </c>
    </row>
    <row r="157" spans="2:22" s="2" customFormat="1" x14ac:dyDescent="0.3">
      <c r="B157" s="16">
        <f t="shared" si="87"/>
        <v>0</v>
      </c>
      <c r="C157" s="1">
        <f t="shared" si="88"/>
        <v>49</v>
      </c>
      <c r="D157" s="6">
        <f t="shared" si="53"/>
        <v>0</v>
      </c>
      <c r="E157" s="7">
        <f t="shared" si="54"/>
        <v>0</v>
      </c>
      <c r="F157" s="6">
        <f t="shared" si="55"/>
        <v>0</v>
      </c>
      <c r="U157" s="9">
        <f t="shared" si="90"/>
        <v>106.71895716335975</v>
      </c>
      <c r="V157" s="2">
        <f t="shared" si="91"/>
        <v>0</v>
      </c>
    </row>
    <row r="158" spans="2:22" s="2" customFormat="1" x14ac:dyDescent="0.3">
      <c r="B158" s="16">
        <f t="shared" si="87"/>
        <v>0</v>
      </c>
      <c r="C158" s="1">
        <f t="shared" si="88"/>
        <v>50</v>
      </c>
      <c r="D158" s="6">
        <f t="shared" si="53"/>
        <v>0</v>
      </c>
      <c r="E158" s="7">
        <f t="shared" si="54"/>
        <v>0</v>
      </c>
      <c r="F158" s="6">
        <f t="shared" si="55"/>
        <v>0</v>
      </c>
      <c r="U158" s="9">
        <f t="shared" si="90"/>
        <v>117.39085287969573</v>
      </c>
      <c r="V158" s="2">
        <f t="shared" si="91"/>
        <v>0</v>
      </c>
    </row>
    <row r="159" spans="2:22" s="2" customFormat="1" x14ac:dyDescent="0.3">
      <c r="B159" s="5">
        <f>SUM(B119:B158)</f>
        <v>0</v>
      </c>
      <c r="C159" s="1"/>
      <c r="D159" s="1"/>
      <c r="E159" s="1"/>
      <c r="F159" s="1"/>
      <c r="V159" s="2">
        <f>SUM(V119:V158)</f>
        <v>0</v>
      </c>
    </row>
    <row r="160" spans="2:22" s="2" customFormat="1" x14ac:dyDescent="0.3">
      <c r="C160" s="1"/>
      <c r="D160" s="1"/>
      <c r="E160" s="1"/>
      <c r="F160" s="1"/>
    </row>
    <row r="161" spans="3:6" s="2" customFormat="1" x14ac:dyDescent="0.3">
      <c r="C161" s="1"/>
      <c r="D161" s="1"/>
      <c r="E161" s="1"/>
      <c r="F161" s="1"/>
    </row>
    <row r="162" spans="3:6" s="2" customFormat="1" x14ac:dyDescent="0.3">
      <c r="C162" s="1"/>
      <c r="D162" s="1"/>
      <c r="E162" s="1"/>
      <c r="F162" s="1"/>
    </row>
    <row r="163" spans="3:6" s="2" customFormat="1" x14ac:dyDescent="0.3">
      <c r="C163" s="1"/>
      <c r="D163" s="1"/>
      <c r="E163" s="1"/>
      <c r="F163" s="1"/>
    </row>
    <row r="164" spans="3:6" s="2" customFormat="1" x14ac:dyDescent="0.3">
      <c r="C164" s="1"/>
      <c r="D164" s="1"/>
      <c r="E164" s="1"/>
      <c r="F164" s="1"/>
    </row>
    <row r="165" spans="3:6" s="2" customFormat="1" x14ac:dyDescent="0.3">
      <c r="C165" s="1"/>
      <c r="D165" s="1"/>
      <c r="E165" s="1"/>
      <c r="F165" s="1"/>
    </row>
    <row r="166" spans="3:6" s="2" customFormat="1" x14ac:dyDescent="0.3">
      <c r="C166" s="1"/>
      <c r="D166" s="1"/>
      <c r="E166" s="1"/>
      <c r="F166" s="1"/>
    </row>
    <row r="167" spans="3:6" s="2" customFormat="1" x14ac:dyDescent="0.3">
      <c r="C167" s="1"/>
      <c r="D167" s="1"/>
      <c r="E167" s="1"/>
      <c r="F167" s="1"/>
    </row>
    <row r="168" spans="3:6" s="2" customFormat="1" x14ac:dyDescent="0.3">
      <c r="C168" s="1"/>
      <c r="D168" s="1"/>
      <c r="E168" s="1"/>
      <c r="F168" s="1"/>
    </row>
    <row r="169" spans="3:6" s="2" customFormat="1" x14ac:dyDescent="0.3">
      <c r="C169" s="1"/>
      <c r="D169" s="1"/>
      <c r="E169" s="1"/>
      <c r="F169" s="1"/>
    </row>
    <row r="170" spans="3:6" s="2" customFormat="1" x14ac:dyDescent="0.3">
      <c r="C170" s="1"/>
      <c r="D170" s="1"/>
      <c r="E170" s="1"/>
      <c r="F170" s="1"/>
    </row>
    <row r="171" spans="3:6" s="2" customFormat="1" x14ac:dyDescent="0.3">
      <c r="C171" s="1"/>
      <c r="D171" s="1"/>
      <c r="E171" s="1"/>
      <c r="F171" s="1"/>
    </row>
    <row r="172" spans="3:6" s="2" customFormat="1" x14ac:dyDescent="0.3">
      <c r="C172" s="1"/>
      <c r="D172" s="1"/>
      <c r="E172" s="1"/>
      <c r="F172" s="1"/>
    </row>
    <row r="173" spans="3:6" s="2" customFormat="1" x14ac:dyDescent="0.3">
      <c r="C173" s="1"/>
      <c r="D173" s="1"/>
      <c r="E173" s="1"/>
      <c r="F173" s="1"/>
    </row>
    <row r="174" spans="3:6" s="2" customFormat="1" x14ac:dyDescent="0.3">
      <c r="C174" s="1"/>
      <c r="D174" s="1"/>
      <c r="E174" s="1"/>
      <c r="F174" s="1"/>
    </row>
    <row r="175" spans="3:6" s="2" customFormat="1" x14ac:dyDescent="0.3">
      <c r="C175" s="1"/>
      <c r="D175" s="1"/>
      <c r="E175" s="1"/>
      <c r="F175" s="1"/>
    </row>
    <row r="176" spans="3:6" s="2" customFormat="1" x14ac:dyDescent="0.3">
      <c r="C176" s="1"/>
      <c r="D176" s="1"/>
      <c r="E176" s="1"/>
      <c r="F176" s="1"/>
    </row>
    <row r="177" spans="3:6" s="2" customFormat="1" x14ac:dyDescent="0.3">
      <c r="C177" s="1"/>
      <c r="D177" s="1"/>
      <c r="E177" s="1"/>
      <c r="F177" s="1"/>
    </row>
    <row r="178" spans="3:6" s="2" customFormat="1" x14ac:dyDescent="0.3">
      <c r="C178" s="1"/>
      <c r="D178" s="1"/>
      <c r="E178" s="1"/>
      <c r="F178" s="1"/>
    </row>
    <row r="179" spans="3:6" s="2" customFormat="1" x14ac:dyDescent="0.3">
      <c r="C179" s="1"/>
      <c r="D179" s="1"/>
      <c r="E179" s="1"/>
      <c r="F179" s="1"/>
    </row>
    <row r="180" spans="3:6" s="2" customFormat="1" x14ac:dyDescent="0.3">
      <c r="C180" s="1"/>
      <c r="D180" s="1"/>
      <c r="E180" s="1"/>
      <c r="F180" s="1"/>
    </row>
    <row r="181" spans="3:6" s="2" customFormat="1" x14ac:dyDescent="0.3">
      <c r="C181" s="1"/>
      <c r="D181" s="1"/>
      <c r="E181" s="1"/>
      <c r="F181" s="1"/>
    </row>
    <row r="182" spans="3:6" s="2" customFormat="1" x14ac:dyDescent="0.3">
      <c r="C182" s="1"/>
      <c r="D182" s="1"/>
      <c r="E182" s="1"/>
      <c r="F182" s="1"/>
    </row>
    <row r="183" spans="3:6" s="2" customFormat="1" x14ac:dyDescent="0.3">
      <c r="C183" s="1"/>
      <c r="D183" s="1"/>
      <c r="E183" s="1"/>
      <c r="F183" s="1"/>
    </row>
    <row r="184" spans="3:6" s="2" customFormat="1" x14ac:dyDescent="0.3">
      <c r="C184" s="1"/>
      <c r="D184" s="1"/>
      <c r="E184" s="1"/>
      <c r="F184" s="1"/>
    </row>
    <row r="185" spans="3:6" s="2" customFormat="1" x14ac:dyDescent="0.3">
      <c r="C185" s="1"/>
      <c r="D185" s="1"/>
      <c r="E185" s="1"/>
      <c r="F185" s="1"/>
    </row>
    <row r="186" spans="3:6" s="2" customFormat="1" x14ac:dyDescent="0.3">
      <c r="C186" s="1"/>
      <c r="D186" s="1"/>
      <c r="E186" s="1"/>
      <c r="F186" s="1"/>
    </row>
    <row r="187" spans="3:6" s="2" customFormat="1" x14ac:dyDescent="0.3">
      <c r="C187" s="1"/>
      <c r="D187" s="1"/>
      <c r="E187" s="1"/>
      <c r="F187" s="1"/>
    </row>
    <row r="188" spans="3:6" s="2" customFormat="1" x14ac:dyDescent="0.3">
      <c r="C188" s="1"/>
      <c r="D188" s="1"/>
      <c r="E188" s="1"/>
      <c r="F188" s="1"/>
    </row>
    <row r="189" spans="3:6" s="2" customFormat="1" x14ac:dyDescent="0.3">
      <c r="C189" s="1"/>
      <c r="D189" s="1"/>
      <c r="E189" s="1"/>
      <c r="F189" s="1"/>
    </row>
    <row r="190" spans="3:6" s="2" customFormat="1" x14ac:dyDescent="0.3">
      <c r="C190" s="1"/>
      <c r="D190" s="1"/>
      <c r="E190" s="1"/>
      <c r="F190" s="1"/>
    </row>
    <row r="191" spans="3:6" s="2" customFormat="1" x14ac:dyDescent="0.3">
      <c r="C191" s="1"/>
      <c r="D191" s="1"/>
      <c r="E191" s="1"/>
      <c r="F191" s="1"/>
    </row>
    <row r="192" spans="3:6" s="2" customFormat="1" x14ac:dyDescent="0.3">
      <c r="C192" s="1"/>
      <c r="D192" s="1"/>
      <c r="E192" s="1"/>
      <c r="F192" s="1"/>
    </row>
    <row r="193" spans="3:6" s="2" customFormat="1" x14ac:dyDescent="0.3">
      <c r="C193" s="1"/>
      <c r="D193" s="1"/>
      <c r="E193" s="1"/>
      <c r="F193" s="1"/>
    </row>
    <row r="194" spans="3:6" s="2" customFormat="1" x14ac:dyDescent="0.3">
      <c r="C194" s="1"/>
      <c r="D194" s="1"/>
      <c r="E194" s="1"/>
      <c r="F194" s="1"/>
    </row>
    <row r="195" spans="3:6" s="2" customFormat="1" x14ac:dyDescent="0.3">
      <c r="C195" s="1"/>
      <c r="D195" s="1"/>
      <c r="E195" s="1"/>
      <c r="F195" s="1"/>
    </row>
    <row r="196" spans="3:6" s="2" customFormat="1" x14ac:dyDescent="0.3">
      <c r="C196" s="1"/>
      <c r="D196" s="1"/>
      <c r="E196" s="1"/>
      <c r="F196" s="1"/>
    </row>
    <row r="197" spans="3:6" s="2" customFormat="1" x14ac:dyDescent="0.3">
      <c r="C197" s="1"/>
      <c r="D197" s="1"/>
      <c r="E197" s="1"/>
      <c r="F197" s="1"/>
    </row>
    <row r="198" spans="3:6" s="2" customFormat="1" x14ac:dyDescent="0.3">
      <c r="C198" s="1"/>
      <c r="D198" s="1"/>
      <c r="E198" s="1"/>
      <c r="F198" s="1"/>
    </row>
    <row r="199" spans="3:6" s="2" customFormat="1" x14ac:dyDescent="0.3">
      <c r="C199" s="1"/>
      <c r="D199" s="1"/>
      <c r="E199" s="1"/>
      <c r="F199" s="1"/>
    </row>
    <row r="200" spans="3:6" s="2" customFormat="1" x14ac:dyDescent="0.3">
      <c r="C200" s="1"/>
      <c r="D200" s="1"/>
      <c r="E200" s="1"/>
      <c r="F200" s="1"/>
    </row>
    <row r="201" spans="3:6" s="2" customFormat="1" x14ac:dyDescent="0.3">
      <c r="C201" s="1"/>
      <c r="D201" s="1"/>
      <c r="E201" s="1"/>
      <c r="F201" s="1"/>
    </row>
    <row r="202" spans="3:6" s="22" customFormat="1" x14ac:dyDescent="0.3">
      <c r="C202" s="1"/>
      <c r="D202" s="21"/>
      <c r="E202" s="21"/>
      <c r="F202" s="21"/>
    </row>
    <row r="203" spans="3:6" s="22" customFormat="1" x14ac:dyDescent="0.3">
      <c r="C203" s="1"/>
      <c r="D203" s="21"/>
      <c r="E203" s="21"/>
      <c r="F203" s="21"/>
    </row>
    <row r="204" spans="3:6" s="22" customFormat="1" x14ac:dyDescent="0.3">
      <c r="C204" s="1"/>
    </row>
    <row r="205" spans="3:6" s="22" customFormat="1" x14ac:dyDescent="0.3">
      <c r="C205" s="1"/>
    </row>
    <row r="206" spans="3:6" s="22" customFormat="1" x14ac:dyDescent="0.3">
      <c r="C206" s="1"/>
    </row>
    <row r="207" spans="3:6" s="22" customFormat="1" x14ac:dyDescent="0.3">
      <c r="C207" s="1"/>
    </row>
    <row r="208" spans="3:6" s="22" customFormat="1" x14ac:dyDescent="0.3">
      <c r="C208" s="1"/>
    </row>
    <row r="209" spans="2:56" s="22" customFormat="1" x14ac:dyDescent="0.3">
      <c r="C209" s="1"/>
    </row>
    <row r="210" spans="2:56" s="22" customFormat="1" x14ac:dyDescent="0.3">
      <c r="C210" s="1"/>
    </row>
    <row r="211" spans="2:56" s="22" customFormat="1" x14ac:dyDescent="0.3">
      <c r="C211" s="1"/>
    </row>
    <row r="212" spans="2:56" s="22" customFormat="1" x14ac:dyDescent="0.3">
      <c r="C212" s="1"/>
    </row>
    <row r="213" spans="2:56" s="22" customFormat="1" x14ac:dyDescent="0.3">
      <c r="C213" s="1"/>
    </row>
    <row r="214" spans="2:56" s="22" customFormat="1" x14ac:dyDescent="0.3">
      <c r="C214" s="1"/>
    </row>
    <row r="215" spans="2:56" s="22" customFormat="1" x14ac:dyDescent="0.3">
      <c r="C215" s="1"/>
    </row>
    <row r="216" spans="2:56" s="22" customFormat="1" x14ac:dyDescent="0.3">
      <c r="C216" s="1"/>
    </row>
    <row r="217" spans="2:56" s="22" customFormat="1" x14ac:dyDescent="0.3">
      <c r="C217" s="1">
        <v>0</v>
      </c>
      <c r="D217" s="1">
        <v>1</v>
      </c>
      <c r="E217" s="1">
        <v>2</v>
      </c>
      <c r="F217" s="1">
        <v>3</v>
      </c>
      <c r="G217" s="1">
        <v>4</v>
      </c>
      <c r="H217" s="1">
        <v>5</v>
      </c>
      <c r="I217" s="1">
        <v>6</v>
      </c>
      <c r="J217" s="1">
        <v>7</v>
      </c>
      <c r="K217" s="1">
        <v>8</v>
      </c>
      <c r="L217" s="1">
        <v>9</v>
      </c>
      <c r="M217" s="1">
        <v>10</v>
      </c>
      <c r="N217" s="1">
        <v>11</v>
      </c>
      <c r="O217" s="1">
        <v>12</v>
      </c>
      <c r="P217" s="1">
        <v>13</v>
      </c>
      <c r="Q217" s="1">
        <v>14</v>
      </c>
      <c r="R217" s="1">
        <v>15</v>
      </c>
      <c r="S217" s="1">
        <v>16</v>
      </c>
      <c r="T217" s="1">
        <v>17</v>
      </c>
      <c r="U217" s="1">
        <v>18</v>
      </c>
      <c r="V217" s="1">
        <v>19</v>
      </c>
      <c r="W217" s="1">
        <v>20</v>
      </c>
      <c r="X217" s="1">
        <v>21</v>
      </c>
      <c r="Y217" s="1">
        <v>22</v>
      </c>
      <c r="Z217" s="1">
        <v>23</v>
      </c>
      <c r="AA217" s="1">
        <v>24</v>
      </c>
      <c r="AB217" s="1">
        <v>25</v>
      </c>
      <c r="AC217" s="1">
        <v>26</v>
      </c>
      <c r="AD217" s="1">
        <v>27</v>
      </c>
      <c r="AE217" s="1">
        <v>28</v>
      </c>
      <c r="AF217" s="1">
        <v>29</v>
      </c>
      <c r="AG217" s="1">
        <v>30</v>
      </c>
      <c r="AH217" s="1">
        <v>31</v>
      </c>
      <c r="AI217" s="1">
        <v>32</v>
      </c>
      <c r="AJ217" s="1">
        <v>33</v>
      </c>
      <c r="AK217" s="1">
        <v>34</v>
      </c>
      <c r="AL217" s="1">
        <v>35</v>
      </c>
      <c r="AM217" s="1">
        <v>36</v>
      </c>
      <c r="AN217" s="1">
        <v>37</v>
      </c>
      <c r="AO217" s="1">
        <v>38</v>
      </c>
      <c r="AP217" s="1">
        <v>39</v>
      </c>
      <c r="AQ217" s="1">
        <v>40</v>
      </c>
      <c r="AR217" s="1">
        <v>41</v>
      </c>
      <c r="AS217" s="1">
        <v>42</v>
      </c>
      <c r="AT217" s="1">
        <v>43</v>
      </c>
      <c r="AU217" s="1">
        <v>44</v>
      </c>
      <c r="AV217" s="1">
        <v>45</v>
      </c>
      <c r="AW217" s="1">
        <v>46</v>
      </c>
      <c r="AX217" s="1">
        <v>47</v>
      </c>
      <c r="AY217" s="1">
        <v>48</v>
      </c>
      <c r="AZ217" s="1">
        <v>49</v>
      </c>
      <c r="BA217" s="1">
        <v>50</v>
      </c>
    </row>
    <row r="218" spans="2:56" s="22" customFormat="1" x14ac:dyDescent="0.3">
      <c r="B218" s="22" t="s">
        <v>17</v>
      </c>
      <c r="C218" s="23">
        <f>-D10</f>
        <v>-200</v>
      </c>
      <c r="D218" s="23">
        <f>+C19</f>
        <v>100</v>
      </c>
      <c r="E218" s="23">
        <f t="shared" ref="E218:N218" si="112">+D19</f>
        <v>110</v>
      </c>
      <c r="F218" s="23">
        <f t="shared" si="112"/>
        <v>120</v>
      </c>
      <c r="G218" s="23">
        <f t="shared" si="112"/>
        <v>130</v>
      </c>
      <c r="H218" s="23">
        <f t="shared" si="112"/>
        <v>140</v>
      </c>
      <c r="I218" s="23">
        <f t="shared" si="112"/>
        <v>150</v>
      </c>
      <c r="J218" s="23">
        <f t="shared" si="112"/>
        <v>160</v>
      </c>
      <c r="K218" s="23">
        <f t="shared" si="112"/>
        <v>170</v>
      </c>
      <c r="L218" s="23">
        <f t="shared" si="112"/>
        <v>180</v>
      </c>
      <c r="M218" s="23">
        <f t="shared" si="112"/>
        <v>190</v>
      </c>
      <c r="N218" s="23">
        <f t="shared" si="112"/>
        <v>200</v>
      </c>
      <c r="O218" s="23">
        <f>+N218</f>
        <v>200</v>
      </c>
      <c r="P218" s="23">
        <f t="shared" ref="P218:BA218" si="113">+O218</f>
        <v>200</v>
      </c>
      <c r="Q218" s="23">
        <f t="shared" si="113"/>
        <v>200</v>
      </c>
      <c r="R218" s="23">
        <f t="shared" si="113"/>
        <v>200</v>
      </c>
      <c r="S218" s="23">
        <f t="shared" si="113"/>
        <v>200</v>
      </c>
      <c r="T218" s="23">
        <f t="shared" si="113"/>
        <v>200</v>
      </c>
      <c r="U218" s="23">
        <f t="shared" si="113"/>
        <v>200</v>
      </c>
      <c r="V218" s="23">
        <f t="shared" si="113"/>
        <v>200</v>
      </c>
      <c r="W218" s="23">
        <f t="shared" si="113"/>
        <v>200</v>
      </c>
      <c r="X218" s="23">
        <f t="shared" si="113"/>
        <v>200</v>
      </c>
      <c r="Y218" s="23">
        <f t="shared" si="113"/>
        <v>200</v>
      </c>
      <c r="Z218" s="23">
        <f t="shared" si="113"/>
        <v>200</v>
      </c>
      <c r="AA218" s="23">
        <f t="shared" si="113"/>
        <v>200</v>
      </c>
      <c r="AB218" s="23">
        <f t="shared" si="113"/>
        <v>200</v>
      </c>
      <c r="AC218" s="23">
        <f t="shared" si="113"/>
        <v>200</v>
      </c>
      <c r="AD218" s="23">
        <f t="shared" si="113"/>
        <v>200</v>
      </c>
      <c r="AE218" s="23">
        <f t="shared" si="113"/>
        <v>200</v>
      </c>
      <c r="AF218" s="23">
        <f t="shared" si="113"/>
        <v>200</v>
      </c>
      <c r="AG218" s="23">
        <f t="shared" si="113"/>
        <v>200</v>
      </c>
      <c r="AH218" s="23">
        <f t="shared" si="113"/>
        <v>200</v>
      </c>
      <c r="AI218" s="23">
        <f t="shared" si="113"/>
        <v>200</v>
      </c>
      <c r="AJ218" s="23">
        <f t="shared" si="113"/>
        <v>200</v>
      </c>
      <c r="AK218" s="23">
        <f t="shared" si="113"/>
        <v>200</v>
      </c>
      <c r="AL218" s="23">
        <f t="shared" si="113"/>
        <v>200</v>
      </c>
      <c r="AM218" s="23">
        <f t="shared" si="113"/>
        <v>200</v>
      </c>
      <c r="AN218" s="23">
        <f t="shared" si="113"/>
        <v>200</v>
      </c>
      <c r="AO218" s="23">
        <f t="shared" si="113"/>
        <v>200</v>
      </c>
      <c r="AP218" s="23">
        <f t="shared" si="113"/>
        <v>200</v>
      </c>
      <c r="AQ218" s="23">
        <f t="shared" si="113"/>
        <v>200</v>
      </c>
      <c r="AR218" s="23">
        <f t="shared" si="113"/>
        <v>200</v>
      </c>
      <c r="AS218" s="23">
        <f t="shared" si="113"/>
        <v>200</v>
      </c>
      <c r="AT218" s="23">
        <f t="shared" si="113"/>
        <v>200</v>
      </c>
      <c r="AU218" s="23">
        <f t="shared" si="113"/>
        <v>200</v>
      </c>
      <c r="AV218" s="23">
        <f t="shared" si="113"/>
        <v>200</v>
      </c>
      <c r="AW218" s="23">
        <f t="shared" si="113"/>
        <v>200</v>
      </c>
      <c r="AX218" s="23">
        <f t="shared" si="113"/>
        <v>200</v>
      </c>
      <c r="AY218" s="23">
        <f t="shared" si="113"/>
        <v>200</v>
      </c>
      <c r="AZ218" s="23">
        <f t="shared" si="113"/>
        <v>200</v>
      </c>
      <c r="BA218" s="23">
        <f t="shared" si="113"/>
        <v>200</v>
      </c>
    </row>
    <row r="219" spans="2:56" s="22" customFormat="1" x14ac:dyDescent="0.3">
      <c r="B219" s="22" t="s">
        <v>18</v>
      </c>
      <c r="D219" s="24">
        <v>1</v>
      </c>
      <c r="E219" s="24">
        <f>+D20</f>
        <v>0.6</v>
      </c>
      <c r="F219" s="24">
        <f t="shared" ref="F219:N219" si="114">+E20</f>
        <v>0.62</v>
      </c>
      <c r="G219" s="24">
        <f t="shared" si="114"/>
        <v>0.64</v>
      </c>
      <c r="H219" s="24">
        <f t="shared" si="114"/>
        <v>0.66</v>
      </c>
      <c r="I219" s="24">
        <f t="shared" si="114"/>
        <v>0.68</v>
      </c>
      <c r="J219" s="24">
        <f t="shared" si="114"/>
        <v>0.7</v>
      </c>
      <c r="K219" s="24">
        <f t="shared" si="114"/>
        <v>0.72</v>
      </c>
      <c r="L219" s="24">
        <f t="shared" si="114"/>
        <v>0.74</v>
      </c>
      <c r="M219" s="24">
        <f t="shared" si="114"/>
        <v>0.76</v>
      </c>
      <c r="N219" s="24">
        <f t="shared" si="114"/>
        <v>0.8</v>
      </c>
      <c r="O219" s="24">
        <f>+N219</f>
        <v>0.8</v>
      </c>
      <c r="P219" s="24">
        <f t="shared" ref="P219:BA219" si="115">+O219</f>
        <v>0.8</v>
      </c>
      <c r="Q219" s="24">
        <f t="shared" si="115"/>
        <v>0.8</v>
      </c>
      <c r="R219" s="24">
        <f t="shared" si="115"/>
        <v>0.8</v>
      </c>
      <c r="S219" s="24">
        <f t="shared" si="115"/>
        <v>0.8</v>
      </c>
      <c r="T219" s="24">
        <f t="shared" si="115"/>
        <v>0.8</v>
      </c>
      <c r="U219" s="24">
        <f t="shared" si="115"/>
        <v>0.8</v>
      </c>
      <c r="V219" s="24">
        <f t="shared" si="115"/>
        <v>0.8</v>
      </c>
      <c r="W219" s="24">
        <f t="shared" si="115"/>
        <v>0.8</v>
      </c>
      <c r="X219" s="24">
        <f t="shared" si="115"/>
        <v>0.8</v>
      </c>
      <c r="Y219" s="24">
        <f t="shared" si="115"/>
        <v>0.8</v>
      </c>
      <c r="Z219" s="24">
        <f t="shared" si="115"/>
        <v>0.8</v>
      </c>
      <c r="AA219" s="24">
        <f t="shared" si="115"/>
        <v>0.8</v>
      </c>
      <c r="AB219" s="24">
        <f t="shared" si="115"/>
        <v>0.8</v>
      </c>
      <c r="AC219" s="24">
        <f t="shared" si="115"/>
        <v>0.8</v>
      </c>
      <c r="AD219" s="24">
        <f t="shared" si="115"/>
        <v>0.8</v>
      </c>
      <c r="AE219" s="24">
        <f t="shared" si="115"/>
        <v>0.8</v>
      </c>
      <c r="AF219" s="24">
        <f t="shared" si="115"/>
        <v>0.8</v>
      </c>
      <c r="AG219" s="24">
        <f t="shared" si="115"/>
        <v>0.8</v>
      </c>
      <c r="AH219" s="24">
        <f t="shared" si="115"/>
        <v>0.8</v>
      </c>
      <c r="AI219" s="24">
        <f t="shared" si="115"/>
        <v>0.8</v>
      </c>
      <c r="AJ219" s="24">
        <f t="shared" si="115"/>
        <v>0.8</v>
      </c>
      <c r="AK219" s="24">
        <f t="shared" si="115"/>
        <v>0.8</v>
      </c>
      <c r="AL219" s="24">
        <f t="shared" si="115"/>
        <v>0.8</v>
      </c>
      <c r="AM219" s="24">
        <f t="shared" si="115"/>
        <v>0.8</v>
      </c>
      <c r="AN219" s="24">
        <f t="shared" si="115"/>
        <v>0.8</v>
      </c>
      <c r="AO219" s="24">
        <f t="shared" si="115"/>
        <v>0.8</v>
      </c>
      <c r="AP219" s="24">
        <f t="shared" si="115"/>
        <v>0.8</v>
      </c>
      <c r="AQ219" s="24">
        <f t="shared" si="115"/>
        <v>0.8</v>
      </c>
      <c r="AR219" s="24">
        <f t="shared" si="115"/>
        <v>0.8</v>
      </c>
      <c r="AS219" s="24">
        <f t="shared" si="115"/>
        <v>0.8</v>
      </c>
      <c r="AT219" s="24">
        <f t="shared" si="115"/>
        <v>0.8</v>
      </c>
      <c r="AU219" s="24">
        <f t="shared" si="115"/>
        <v>0.8</v>
      </c>
      <c r="AV219" s="24">
        <f t="shared" si="115"/>
        <v>0.8</v>
      </c>
      <c r="AW219" s="24">
        <f t="shared" si="115"/>
        <v>0.8</v>
      </c>
      <c r="AX219" s="24">
        <f t="shared" si="115"/>
        <v>0.8</v>
      </c>
      <c r="AY219" s="24">
        <f t="shared" si="115"/>
        <v>0.8</v>
      </c>
      <c r="AZ219" s="24">
        <f t="shared" si="115"/>
        <v>0.8</v>
      </c>
      <c r="BA219" s="24">
        <f t="shared" si="115"/>
        <v>0.8</v>
      </c>
    </row>
    <row r="220" spans="2:56" s="22" customFormat="1" x14ac:dyDescent="0.3">
      <c r="B220" s="22" t="s">
        <v>19</v>
      </c>
      <c r="C220" s="22">
        <v>1</v>
      </c>
      <c r="D220" s="24">
        <f>+D219*C220</f>
        <v>1</v>
      </c>
      <c r="E220" s="24">
        <f>+E219*D220</f>
        <v>0.6</v>
      </c>
      <c r="F220" s="24">
        <f t="shared" ref="F220:P220" si="116">+F219*E220</f>
        <v>0.372</v>
      </c>
      <c r="G220" s="24">
        <f t="shared" si="116"/>
        <v>0.23808000000000001</v>
      </c>
      <c r="H220" s="24">
        <f t="shared" si="116"/>
        <v>0.15713280000000002</v>
      </c>
      <c r="I220" s="24">
        <f t="shared" si="116"/>
        <v>0.10685030400000002</v>
      </c>
      <c r="J220" s="24">
        <f t="shared" si="116"/>
        <v>7.479521280000001E-2</v>
      </c>
      <c r="K220" s="24">
        <f t="shared" si="116"/>
        <v>5.3852553216000007E-2</v>
      </c>
      <c r="L220" s="24">
        <f t="shared" si="116"/>
        <v>3.9850889379840007E-2</v>
      </c>
      <c r="M220" s="24">
        <f t="shared" si="116"/>
        <v>3.0286675928678407E-2</v>
      </c>
      <c r="N220" s="24">
        <f t="shared" si="116"/>
        <v>2.4229340742942727E-2</v>
      </c>
      <c r="O220" s="24">
        <f t="shared" si="116"/>
        <v>1.9383472594354183E-2</v>
      </c>
      <c r="P220" s="24">
        <f t="shared" si="116"/>
        <v>1.5506778075483348E-2</v>
      </c>
      <c r="Q220" s="24">
        <f t="shared" ref="Q220" si="117">+Q219*P220</f>
        <v>1.2405422460386679E-2</v>
      </c>
      <c r="R220" s="24">
        <f t="shared" ref="R220" si="118">+R219*Q220</f>
        <v>9.9243379683093443E-3</v>
      </c>
      <c r="S220" s="24">
        <f t="shared" ref="S220" si="119">+S219*R220</f>
        <v>7.9394703746474751E-3</v>
      </c>
      <c r="T220" s="24">
        <f t="shared" ref="T220" si="120">+T219*S220</f>
        <v>6.3515762997179807E-3</v>
      </c>
      <c r="U220" s="24">
        <f t="shared" ref="U220" si="121">+U219*T220</f>
        <v>5.0812610397743853E-3</v>
      </c>
      <c r="V220" s="24">
        <f t="shared" ref="V220" si="122">+V219*U220</f>
        <v>4.0650088318195084E-3</v>
      </c>
      <c r="W220" s="24">
        <f t="shared" ref="W220" si="123">+W219*V220</f>
        <v>3.252007065455607E-3</v>
      </c>
      <c r="X220" s="24">
        <f t="shared" ref="X220" si="124">+X219*W220</f>
        <v>2.6016056523644857E-3</v>
      </c>
      <c r="Y220" s="24">
        <f t="shared" ref="Y220" si="125">+Y219*X220</f>
        <v>2.0812845218915886E-3</v>
      </c>
      <c r="Z220" s="24">
        <f t="shared" ref="Z220:AA220" si="126">+Z219*Y220</f>
        <v>1.6650276175132709E-3</v>
      </c>
      <c r="AA220" s="24">
        <f t="shared" si="126"/>
        <v>1.3320220940106168E-3</v>
      </c>
      <c r="AB220" s="24">
        <f t="shared" ref="AB220" si="127">+AB219*AA220</f>
        <v>1.0656176752084935E-3</v>
      </c>
      <c r="AC220" s="24">
        <f t="shared" ref="AC220" si="128">+AC219*AB220</f>
        <v>8.5249414016679492E-4</v>
      </c>
      <c r="AD220" s="24">
        <f t="shared" ref="AD220" si="129">+AD219*AC220</f>
        <v>6.8199531213343598E-4</v>
      </c>
      <c r="AE220" s="24">
        <f t="shared" ref="AE220" si="130">+AE219*AD220</f>
        <v>5.4559624970674885E-4</v>
      </c>
      <c r="AF220" s="24">
        <f t="shared" ref="AF220" si="131">+AF219*AE220</f>
        <v>4.3647699976539909E-4</v>
      </c>
      <c r="AG220" s="24">
        <f t="shared" ref="AG220" si="132">+AG219*AF220</f>
        <v>3.4918159981231928E-4</v>
      </c>
      <c r="AH220" s="24">
        <f t="shared" ref="AH220" si="133">+AH219*AG220</f>
        <v>2.7934527984985544E-4</v>
      </c>
      <c r="AI220" s="24">
        <f t="shared" ref="AI220" si="134">+AI219*AH220</f>
        <v>2.2347622387988437E-4</v>
      </c>
      <c r="AJ220" s="24">
        <f t="shared" ref="AJ220" si="135">+AJ219*AI220</f>
        <v>1.7878097910390751E-4</v>
      </c>
      <c r="AK220" s="24">
        <f t="shared" ref="AK220:AL220" si="136">+AK219*AJ220</f>
        <v>1.43024783283126E-4</v>
      </c>
      <c r="AL220" s="24">
        <f t="shared" si="136"/>
        <v>1.144198266265008E-4</v>
      </c>
      <c r="AM220" s="24">
        <f t="shared" ref="AM220" si="137">+AM219*AL220</f>
        <v>9.1535861301200646E-5</v>
      </c>
      <c r="AN220" s="24">
        <f t="shared" ref="AN220" si="138">+AN219*AM220</f>
        <v>7.3228689040960517E-5</v>
      </c>
      <c r="AO220" s="24">
        <f t="shared" ref="AO220" si="139">+AO219*AN220</f>
        <v>5.8582951232768419E-5</v>
      </c>
      <c r="AP220" s="24">
        <f t="shared" ref="AP220" si="140">+AP219*AO220</f>
        <v>4.6866360986214738E-5</v>
      </c>
      <c r="AQ220" s="24">
        <f t="shared" ref="AQ220" si="141">+AQ219*AP220</f>
        <v>3.7493088788971796E-5</v>
      </c>
      <c r="AR220" s="24">
        <f t="shared" ref="AR220" si="142">+AR219*AQ220</f>
        <v>2.9994471031177439E-5</v>
      </c>
      <c r="AS220" s="24">
        <f t="shared" ref="AS220" si="143">+AS219*AR220</f>
        <v>2.3995576824941954E-5</v>
      </c>
      <c r="AT220" s="24">
        <f t="shared" ref="AT220" si="144">+AT219*AS220</f>
        <v>1.9196461459953566E-5</v>
      </c>
      <c r="AU220" s="24">
        <f t="shared" ref="AU220" si="145">+AU219*AT220</f>
        <v>1.5357169167962853E-5</v>
      </c>
      <c r="AV220" s="24">
        <f t="shared" ref="AV220:AW220" si="146">+AV219*AU220</f>
        <v>1.2285735334370283E-5</v>
      </c>
      <c r="AW220" s="24">
        <f t="shared" si="146"/>
        <v>9.8285882674962267E-6</v>
      </c>
      <c r="AX220" s="24">
        <f t="shared" ref="AX220" si="147">+AX219*AW220</f>
        <v>7.8628706139969821E-6</v>
      </c>
      <c r="AY220" s="24">
        <f t="shared" ref="AY220" si="148">+AY219*AX220</f>
        <v>6.2902964911975863E-6</v>
      </c>
      <c r="AZ220" s="24">
        <f t="shared" ref="AZ220" si="149">+AZ219*AY220</f>
        <v>5.0322371929580697E-6</v>
      </c>
      <c r="BA220" s="24">
        <f t="shared" ref="BA220" si="150">+BA219*AZ220</f>
        <v>4.0257897543664556E-6</v>
      </c>
    </row>
    <row r="221" spans="2:56" s="22" customFormat="1" x14ac:dyDescent="0.3">
      <c r="B221" s="22" t="s">
        <v>20</v>
      </c>
      <c r="C221" s="25">
        <f>+C220*C218</f>
        <v>-200</v>
      </c>
      <c r="D221" s="25">
        <f t="shared" ref="D221:N221" si="151">+D220*D218</f>
        <v>100</v>
      </c>
      <c r="E221" s="25">
        <f t="shared" si="151"/>
        <v>66</v>
      </c>
      <c r="F221" s="25">
        <f t="shared" si="151"/>
        <v>44.64</v>
      </c>
      <c r="G221" s="25">
        <f t="shared" si="151"/>
        <v>30.950400000000002</v>
      </c>
      <c r="H221" s="25">
        <f t="shared" si="151"/>
        <v>21.998592000000002</v>
      </c>
      <c r="I221" s="25">
        <f t="shared" si="151"/>
        <v>16.027545600000003</v>
      </c>
      <c r="J221" s="25">
        <f t="shared" si="151"/>
        <v>11.967234048000002</v>
      </c>
      <c r="K221" s="25">
        <f t="shared" si="151"/>
        <v>9.1549340467200011</v>
      </c>
      <c r="L221" s="25">
        <f t="shared" si="151"/>
        <v>7.1731600883712012</v>
      </c>
      <c r="M221" s="25">
        <f t="shared" si="151"/>
        <v>5.7544684264488977</v>
      </c>
      <c r="N221" s="25">
        <f t="shared" si="151"/>
        <v>4.8458681485885453</v>
      </c>
      <c r="O221" s="25">
        <f t="shared" ref="O221" si="152">+O220*O218</f>
        <v>3.8766945188708366</v>
      </c>
      <c r="P221" s="25">
        <f t="shared" ref="P221" si="153">+P220*P218</f>
        <v>3.1013556150966695</v>
      </c>
      <c r="Q221" s="25">
        <f t="shared" ref="Q221" si="154">+Q220*Q218</f>
        <v>2.4810844920773358</v>
      </c>
      <c r="R221" s="25">
        <f t="shared" ref="R221" si="155">+R220*R218</f>
        <v>1.9848675936618689</v>
      </c>
      <c r="S221" s="25">
        <f t="shared" ref="S221" si="156">+S220*S218</f>
        <v>1.587894074929495</v>
      </c>
      <c r="T221" s="25">
        <f t="shared" ref="T221" si="157">+T220*T218</f>
        <v>1.2703152599435961</v>
      </c>
      <c r="U221" s="25">
        <f t="shared" ref="U221" si="158">+U220*U218</f>
        <v>1.016252207954877</v>
      </c>
      <c r="V221" s="25">
        <f t="shared" ref="V221" si="159">+V220*V218</f>
        <v>0.81300176636390165</v>
      </c>
      <c r="W221" s="25">
        <f t="shared" ref="W221" si="160">+W220*W218</f>
        <v>0.65040141309112143</v>
      </c>
      <c r="X221" s="25">
        <f t="shared" ref="X221" si="161">+X220*X218</f>
        <v>0.52032113047289719</v>
      </c>
      <c r="Y221" s="25">
        <f t="shared" ref="Y221" si="162">+Y220*Y218</f>
        <v>0.41625690437831775</v>
      </c>
      <c r="Z221" s="25">
        <f t="shared" ref="Z221" si="163">+Z220*Z218</f>
        <v>0.33300552350265417</v>
      </c>
      <c r="AA221" s="25">
        <f t="shared" ref="AA221" si="164">+AA220*AA218</f>
        <v>0.26640441880212334</v>
      </c>
      <c r="AB221" s="25">
        <f t="shared" ref="AB221" si="165">+AB220*AB218</f>
        <v>0.2131235350416987</v>
      </c>
      <c r="AC221" s="25">
        <f t="shared" ref="AC221" si="166">+AC220*AC218</f>
        <v>0.17049882803335897</v>
      </c>
      <c r="AD221" s="25">
        <f t="shared" ref="AD221" si="167">+AD220*AD218</f>
        <v>0.1363990624266872</v>
      </c>
      <c r="AE221" s="25">
        <f t="shared" ref="AE221" si="168">+AE220*AE218</f>
        <v>0.10911924994134976</v>
      </c>
      <c r="AF221" s="25">
        <f t="shared" ref="AF221" si="169">+AF220*AF218</f>
        <v>8.7295399953079819E-2</v>
      </c>
      <c r="AG221" s="25">
        <f t="shared" ref="AG221" si="170">+AG220*AG218</f>
        <v>6.9836319962463853E-2</v>
      </c>
      <c r="AH221" s="25">
        <f t="shared" ref="AH221" si="171">+AH220*AH218</f>
        <v>5.586905596997109E-2</v>
      </c>
      <c r="AI221" s="25">
        <f t="shared" ref="AI221" si="172">+AI220*AI218</f>
        <v>4.4695244775976875E-2</v>
      </c>
      <c r="AJ221" s="25">
        <f t="shared" ref="AJ221" si="173">+AJ220*AJ218</f>
        <v>3.5756195820781503E-2</v>
      </c>
      <c r="AK221" s="25">
        <f t="shared" ref="AK221" si="174">+AK220*AK218</f>
        <v>2.8604956656625199E-2</v>
      </c>
      <c r="AL221" s="25">
        <f t="shared" ref="AL221" si="175">+AL220*AL218</f>
        <v>2.2883965325300161E-2</v>
      </c>
      <c r="AM221" s="25">
        <f t="shared" ref="AM221" si="176">+AM220*AM218</f>
        <v>1.8307172260240128E-2</v>
      </c>
      <c r="AN221" s="25">
        <f t="shared" ref="AN221" si="177">+AN220*AN218</f>
        <v>1.4645737808192102E-2</v>
      </c>
      <c r="AO221" s="25">
        <f t="shared" ref="AO221" si="178">+AO220*AO218</f>
        <v>1.1716590246553684E-2</v>
      </c>
      <c r="AP221" s="25">
        <f t="shared" ref="AP221" si="179">+AP220*AP218</f>
        <v>9.3732721972429479E-3</v>
      </c>
      <c r="AQ221" s="25">
        <f t="shared" ref="AQ221" si="180">+AQ220*AQ218</f>
        <v>7.4986177577943593E-3</v>
      </c>
      <c r="AR221" s="25">
        <f t="shared" ref="AR221" si="181">+AR220*AR218</f>
        <v>5.9988942062354882E-3</v>
      </c>
      <c r="AS221" s="25">
        <f t="shared" ref="AS221" si="182">+AS220*AS218</f>
        <v>4.7991153649883907E-3</v>
      </c>
      <c r="AT221" s="25">
        <f t="shared" ref="AT221" si="183">+AT220*AT218</f>
        <v>3.8392922919907131E-3</v>
      </c>
      <c r="AU221" s="25">
        <f t="shared" ref="AU221" si="184">+AU220*AU218</f>
        <v>3.0714338335925706E-3</v>
      </c>
      <c r="AV221" s="25">
        <f t="shared" ref="AV221" si="185">+AV220*AV218</f>
        <v>2.4571470668740569E-3</v>
      </c>
      <c r="AW221" s="25">
        <f t="shared" ref="AW221" si="186">+AW220*AW218</f>
        <v>1.9657176534992452E-3</v>
      </c>
      <c r="AX221" s="25">
        <f t="shared" ref="AX221" si="187">+AX220*AX218</f>
        <v>1.5725741227993965E-3</v>
      </c>
      <c r="AY221" s="25">
        <f t="shared" ref="AY221" si="188">+AY220*AY218</f>
        <v>1.2580592982395172E-3</v>
      </c>
      <c r="AZ221" s="25">
        <f t="shared" ref="AZ221" si="189">+AZ220*AZ218</f>
        <v>1.0064474385916139E-3</v>
      </c>
      <c r="BA221" s="25">
        <f t="shared" ref="BA221" si="190">+BA220*BA218</f>
        <v>8.0515795087329116E-4</v>
      </c>
      <c r="BC221" s="26">
        <f>SUM(D221:BA221)</f>
        <v>337.89245432067952</v>
      </c>
      <c r="BD221" s="27">
        <f>IRR(C221:BA221)</f>
        <v>0.18507797649841073</v>
      </c>
    </row>
    <row r="222" spans="2:56" s="22" customFormat="1" x14ac:dyDescent="0.3">
      <c r="B222" s="22" t="s">
        <v>21</v>
      </c>
      <c r="C222" s="22">
        <v>1</v>
      </c>
      <c r="D222" s="28">
        <v>1</v>
      </c>
      <c r="E222" s="28">
        <f t="shared" ref="E222:BB222" si="191">+D222*(1+$N$8)</f>
        <v>1.1000000000000001</v>
      </c>
      <c r="F222" s="28">
        <f t="shared" si="191"/>
        <v>1.2100000000000002</v>
      </c>
      <c r="G222" s="28">
        <f t="shared" si="191"/>
        <v>1.3310000000000004</v>
      </c>
      <c r="H222" s="28">
        <f t="shared" si="191"/>
        <v>1.4641000000000006</v>
      </c>
      <c r="I222" s="28">
        <f t="shared" si="191"/>
        <v>1.6105100000000008</v>
      </c>
      <c r="J222" s="28">
        <f t="shared" si="191"/>
        <v>1.7715610000000011</v>
      </c>
      <c r="K222" s="28">
        <f t="shared" si="191"/>
        <v>1.9487171000000014</v>
      </c>
      <c r="L222" s="28">
        <f t="shared" si="191"/>
        <v>2.1435888100000016</v>
      </c>
      <c r="M222" s="28">
        <f t="shared" si="191"/>
        <v>2.3579476910000019</v>
      </c>
      <c r="N222" s="28">
        <f t="shared" si="191"/>
        <v>2.5937424601000023</v>
      </c>
      <c r="O222" s="28">
        <f t="shared" si="191"/>
        <v>2.8531167061100029</v>
      </c>
      <c r="P222" s="28">
        <f t="shared" si="191"/>
        <v>3.1384283767210035</v>
      </c>
      <c r="Q222" s="28">
        <f t="shared" si="191"/>
        <v>3.4522712143931042</v>
      </c>
      <c r="R222" s="28">
        <f t="shared" si="191"/>
        <v>3.7974983358324148</v>
      </c>
      <c r="S222" s="28">
        <f t="shared" si="191"/>
        <v>4.1772481694156562</v>
      </c>
      <c r="T222" s="28">
        <f t="shared" si="191"/>
        <v>4.594972986357222</v>
      </c>
      <c r="U222" s="28">
        <f t="shared" si="191"/>
        <v>5.0544702849929442</v>
      </c>
      <c r="V222" s="28">
        <f t="shared" si="191"/>
        <v>5.5599173134922388</v>
      </c>
      <c r="W222" s="28">
        <f t="shared" si="191"/>
        <v>6.1159090448414632</v>
      </c>
      <c r="X222" s="28">
        <f t="shared" si="191"/>
        <v>6.72749994932561</v>
      </c>
      <c r="Y222" s="28">
        <f t="shared" si="191"/>
        <v>7.4002499442581717</v>
      </c>
      <c r="Z222" s="28">
        <f t="shared" si="191"/>
        <v>8.140274938683989</v>
      </c>
      <c r="AA222" s="28">
        <f t="shared" si="191"/>
        <v>8.9543024325523888</v>
      </c>
      <c r="AB222" s="28">
        <f t="shared" si="191"/>
        <v>9.849732675807628</v>
      </c>
      <c r="AC222" s="28">
        <f t="shared" si="191"/>
        <v>10.834705943388391</v>
      </c>
      <c r="AD222" s="28">
        <f t="shared" si="191"/>
        <v>11.918176537727231</v>
      </c>
      <c r="AE222" s="28">
        <f t="shared" si="191"/>
        <v>13.109994191499954</v>
      </c>
      <c r="AF222" s="28">
        <f t="shared" si="191"/>
        <v>14.420993610649951</v>
      </c>
      <c r="AG222" s="28">
        <f t="shared" si="191"/>
        <v>15.863092971714948</v>
      </c>
      <c r="AH222" s="28">
        <f t="shared" si="191"/>
        <v>17.449402268886445</v>
      </c>
      <c r="AI222" s="28">
        <f t="shared" si="191"/>
        <v>19.194342495775089</v>
      </c>
      <c r="AJ222" s="28">
        <f t="shared" si="191"/>
        <v>21.113776745352599</v>
      </c>
      <c r="AK222" s="28">
        <f t="shared" si="191"/>
        <v>23.225154419887861</v>
      </c>
      <c r="AL222" s="28">
        <f t="shared" si="191"/>
        <v>25.547669861876649</v>
      </c>
      <c r="AM222" s="28">
        <f t="shared" si="191"/>
        <v>28.102436848064315</v>
      </c>
      <c r="AN222" s="28">
        <f t="shared" si="191"/>
        <v>30.912680532870748</v>
      </c>
      <c r="AO222" s="28">
        <f t="shared" si="191"/>
        <v>34.003948586157826</v>
      </c>
      <c r="AP222" s="28">
        <f t="shared" si="191"/>
        <v>37.404343444773609</v>
      </c>
      <c r="AQ222" s="28">
        <f t="shared" si="191"/>
        <v>41.144777789250973</v>
      </c>
      <c r="AR222" s="28">
        <f t="shared" si="191"/>
        <v>45.259255568176073</v>
      </c>
      <c r="AS222" s="28">
        <f t="shared" si="191"/>
        <v>49.785181124993684</v>
      </c>
      <c r="AT222" s="28">
        <f t="shared" si="191"/>
        <v>54.763699237493057</v>
      </c>
      <c r="AU222" s="28">
        <f t="shared" si="191"/>
        <v>60.240069161242367</v>
      </c>
      <c r="AV222" s="28">
        <f t="shared" si="191"/>
        <v>66.26407607736661</v>
      </c>
      <c r="AW222" s="28">
        <f t="shared" si="191"/>
        <v>72.890483685103277</v>
      </c>
      <c r="AX222" s="28">
        <f t="shared" si="191"/>
        <v>80.179532053613613</v>
      </c>
      <c r="AY222" s="28">
        <f t="shared" si="191"/>
        <v>88.197485258974979</v>
      </c>
      <c r="AZ222" s="28">
        <f t="shared" si="191"/>
        <v>97.017233784872488</v>
      </c>
      <c r="BA222" s="28">
        <f t="shared" si="191"/>
        <v>106.71895716335975</v>
      </c>
      <c r="BB222" s="28">
        <f t="shared" si="191"/>
        <v>117.39085287969573</v>
      </c>
    </row>
    <row r="223" spans="2:56" s="22" customFormat="1" x14ac:dyDescent="0.3">
      <c r="B223" s="22" t="s">
        <v>22</v>
      </c>
      <c r="C223" s="25">
        <f>+C221/C222</f>
        <v>-200</v>
      </c>
      <c r="D223" s="25">
        <f t="shared" ref="D223:BA223" si="192">+D221/D222</f>
        <v>100</v>
      </c>
      <c r="E223" s="25">
        <f t="shared" si="192"/>
        <v>59.999999999999993</v>
      </c>
      <c r="F223" s="25">
        <f t="shared" si="192"/>
        <v>36.892561983471069</v>
      </c>
      <c r="G223" s="25">
        <f t="shared" si="192"/>
        <v>23.253493613824187</v>
      </c>
      <c r="H223" s="25">
        <f t="shared" si="192"/>
        <v>15.025334335086397</v>
      </c>
      <c r="I223" s="25">
        <f t="shared" si="192"/>
        <v>9.9518448193429379</v>
      </c>
      <c r="J223" s="25">
        <f t="shared" si="192"/>
        <v>6.7551916349479324</v>
      </c>
      <c r="K223" s="25">
        <f t="shared" si="192"/>
        <v>4.6979287279410613</v>
      </c>
      <c r="L223" s="25">
        <f t="shared" si="192"/>
        <v>3.3463321206510663</v>
      </c>
      <c r="M223" s="25">
        <f t="shared" si="192"/>
        <v>2.4404563546566362</v>
      </c>
      <c r="N223" s="25">
        <f t="shared" si="192"/>
        <v>1.8682919461486209</v>
      </c>
      <c r="O223" s="25">
        <f t="shared" si="192"/>
        <v>1.358757779017179</v>
      </c>
      <c r="P223" s="25">
        <f t="shared" si="192"/>
        <v>0.98818747564885734</v>
      </c>
      <c r="Q223" s="25">
        <f t="shared" si="192"/>
        <v>0.71868180047189623</v>
      </c>
      <c r="R223" s="25">
        <f t="shared" si="192"/>
        <v>0.52267767307047008</v>
      </c>
      <c r="S223" s="25">
        <f t="shared" si="192"/>
        <v>0.38012921677852363</v>
      </c>
      <c r="T223" s="25">
        <f t="shared" si="192"/>
        <v>0.27645761220256265</v>
      </c>
      <c r="U223" s="25">
        <f t="shared" si="192"/>
        <v>0.20106008160186378</v>
      </c>
      <c r="V223" s="25">
        <f t="shared" si="192"/>
        <v>0.14622551389226457</v>
      </c>
      <c r="W223" s="25">
        <f t="shared" si="192"/>
        <v>0.10634582828528333</v>
      </c>
      <c r="X223" s="25">
        <f t="shared" si="192"/>
        <v>7.734242057111515E-2</v>
      </c>
      <c r="Y223" s="25">
        <f t="shared" si="192"/>
        <v>5.6249033142629197E-2</v>
      </c>
      <c r="Z223" s="25">
        <f t="shared" si="192"/>
        <v>4.0908387740093956E-2</v>
      </c>
      <c r="AA223" s="25">
        <f t="shared" si="192"/>
        <v>2.9751554720068331E-2</v>
      </c>
      <c r="AB223" s="25">
        <f t="shared" si="192"/>
        <v>2.1637494341867878E-2</v>
      </c>
      <c r="AC223" s="25">
        <f t="shared" si="192"/>
        <v>1.5736359521358458E-2</v>
      </c>
      <c r="AD223" s="25">
        <f t="shared" si="192"/>
        <v>1.1444625106442516E-2</v>
      </c>
      <c r="AE223" s="25">
        <f t="shared" si="192"/>
        <v>8.3233637137763751E-3</v>
      </c>
      <c r="AF223" s="25">
        <f t="shared" si="192"/>
        <v>6.0533554282009997E-3</v>
      </c>
      <c r="AG223" s="25">
        <f t="shared" si="192"/>
        <v>4.4024403114189085E-3</v>
      </c>
      <c r="AH223" s="25">
        <f t="shared" si="192"/>
        <v>3.2017747719410242E-3</v>
      </c>
      <c r="AI223" s="25">
        <f t="shared" si="192"/>
        <v>2.3285634705025632E-3</v>
      </c>
      <c r="AJ223" s="25">
        <f t="shared" si="192"/>
        <v>1.6935007058200462E-3</v>
      </c>
      <c r="AK223" s="25">
        <f t="shared" si="192"/>
        <v>1.2316368769600334E-3</v>
      </c>
      <c r="AL223" s="25">
        <f t="shared" si="192"/>
        <v>8.9573591051638781E-4</v>
      </c>
      <c r="AM223" s="25">
        <f t="shared" si="192"/>
        <v>6.5144429855737299E-4</v>
      </c>
      <c r="AN223" s="25">
        <f t="shared" si="192"/>
        <v>4.7377767167808938E-4</v>
      </c>
      <c r="AO223" s="25">
        <f t="shared" si="192"/>
        <v>3.4456557940224685E-4</v>
      </c>
      <c r="AP223" s="25">
        <f t="shared" si="192"/>
        <v>2.5059314865617956E-4</v>
      </c>
      <c r="AQ223" s="25">
        <f t="shared" si="192"/>
        <v>1.8224956265903969E-4</v>
      </c>
      <c r="AR223" s="25">
        <f t="shared" si="192"/>
        <v>1.325451364793016E-4</v>
      </c>
      <c r="AS223" s="25">
        <f t="shared" si="192"/>
        <v>9.6396462894037516E-5</v>
      </c>
      <c r="AT223" s="25">
        <f t="shared" si="192"/>
        <v>7.0106518468390924E-5</v>
      </c>
      <c r="AU223" s="25">
        <f t="shared" si="192"/>
        <v>5.0986558886102487E-5</v>
      </c>
      <c r="AV223" s="25">
        <f t="shared" si="192"/>
        <v>3.7081133735347266E-5</v>
      </c>
      <c r="AW223" s="25">
        <f t="shared" si="192"/>
        <v>2.6968097262070736E-5</v>
      </c>
      <c r="AX223" s="25">
        <f t="shared" si="192"/>
        <v>1.9613161645142353E-5</v>
      </c>
      <c r="AY223" s="25">
        <f t="shared" si="192"/>
        <v>1.4264117560103531E-5</v>
      </c>
      <c r="AZ223" s="25">
        <f t="shared" si="192"/>
        <v>1.0373903680075295E-5</v>
      </c>
      <c r="BA223" s="25">
        <f t="shared" si="192"/>
        <v>7.5446572218729408E-6</v>
      </c>
      <c r="BC223" s="26">
        <f>SUM(D223:BA223)</f>
        <v>269.21352727338035</v>
      </c>
    </row>
    <row r="224" spans="2:56" s="22" customFormat="1" x14ac:dyDescent="0.3"/>
    <row r="225" spans="2:55" s="22" customFormat="1" x14ac:dyDescent="0.3">
      <c r="B225" s="22" t="s">
        <v>23</v>
      </c>
      <c r="D225" s="25">
        <f>+D220*100</f>
        <v>100</v>
      </c>
      <c r="E225" s="25">
        <f t="shared" ref="E225:BA225" si="193">+E220*100</f>
        <v>60</v>
      </c>
      <c r="F225" s="25">
        <f t="shared" si="193"/>
        <v>37.200000000000003</v>
      </c>
      <c r="G225" s="25">
        <f t="shared" si="193"/>
        <v>23.808</v>
      </c>
      <c r="H225" s="25">
        <f t="shared" si="193"/>
        <v>15.713280000000001</v>
      </c>
      <c r="I225" s="25">
        <f t="shared" si="193"/>
        <v>10.685030400000002</v>
      </c>
      <c r="J225" s="25">
        <f t="shared" si="193"/>
        <v>7.479521280000001</v>
      </c>
      <c r="K225" s="25">
        <f t="shared" si="193"/>
        <v>5.3852553216000008</v>
      </c>
      <c r="L225" s="25">
        <f t="shared" si="193"/>
        <v>3.9850889379840009</v>
      </c>
      <c r="M225" s="25">
        <f t="shared" si="193"/>
        <v>3.0286675928678406</v>
      </c>
      <c r="N225" s="25">
        <f t="shared" si="193"/>
        <v>2.4229340742942727</v>
      </c>
      <c r="O225" s="25">
        <f t="shared" si="193"/>
        <v>1.9383472594354183</v>
      </c>
      <c r="P225" s="25">
        <f t="shared" si="193"/>
        <v>1.5506778075483347</v>
      </c>
      <c r="Q225" s="25">
        <f t="shared" si="193"/>
        <v>1.2405422460386679</v>
      </c>
      <c r="R225" s="25">
        <f t="shared" si="193"/>
        <v>0.99243379683093447</v>
      </c>
      <c r="S225" s="25">
        <f t="shared" si="193"/>
        <v>0.79394703746474748</v>
      </c>
      <c r="T225" s="25">
        <f t="shared" si="193"/>
        <v>0.63515762997179803</v>
      </c>
      <c r="U225" s="25">
        <f t="shared" si="193"/>
        <v>0.50812610397743851</v>
      </c>
      <c r="V225" s="25">
        <f t="shared" si="193"/>
        <v>0.40650088318195082</v>
      </c>
      <c r="W225" s="25">
        <f t="shared" si="193"/>
        <v>0.32520070654556071</v>
      </c>
      <c r="X225" s="25">
        <f t="shared" si="193"/>
        <v>0.26016056523644859</v>
      </c>
      <c r="Y225" s="25">
        <f t="shared" si="193"/>
        <v>0.20812845218915887</v>
      </c>
      <c r="Z225" s="25">
        <f t="shared" si="193"/>
        <v>0.16650276175132708</v>
      </c>
      <c r="AA225" s="25">
        <f t="shared" si="193"/>
        <v>0.13320220940106167</v>
      </c>
      <c r="AB225" s="25">
        <f t="shared" si="193"/>
        <v>0.10656176752084935</v>
      </c>
      <c r="AC225" s="25">
        <f t="shared" si="193"/>
        <v>8.5249414016679487E-2</v>
      </c>
      <c r="AD225" s="25">
        <f t="shared" si="193"/>
        <v>6.81995312133436E-2</v>
      </c>
      <c r="AE225" s="25">
        <f t="shared" si="193"/>
        <v>5.4559624970674882E-2</v>
      </c>
      <c r="AF225" s="25">
        <f t="shared" si="193"/>
        <v>4.364769997653991E-2</v>
      </c>
      <c r="AG225" s="25">
        <f t="shared" si="193"/>
        <v>3.4918159981231926E-2</v>
      </c>
      <c r="AH225" s="25">
        <f t="shared" si="193"/>
        <v>2.7934527984985545E-2</v>
      </c>
      <c r="AI225" s="25">
        <f t="shared" si="193"/>
        <v>2.2347622387988438E-2</v>
      </c>
      <c r="AJ225" s="25">
        <f t="shared" si="193"/>
        <v>1.7878097910390751E-2</v>
      </c>
      <c r="AK225" s="25">
        <f t="shared" si="193"/>
        <v>1.43024783283126E-2</v>
      </c>
      <c r="AL225" s="25">
        <f t="shared" si="193"/>
        <v>1.144198266265008E-2</v>
      </c>
      <c r="AM225" s="25">
        <f t="shared" si="193"/>
        <v>9.153586130120064E-3</v>
      </c>
      <c r="AN225" s="25">
        <f t="shared" si="193"/>
        <v>7.3228689040960512E-3</v>
      </c>
      <c r="AO225" s="25">
        <f t="shared" si="193"/>
        <v>5.8582951232768422E-3</v>
      </c>
      <c r="AP225" s="25">
        <f t="shared" si="193"/>
        <v>4.6866360986214739E-3</v>
      </c>
      <c r="AQ225" s="25">
        <f t="shared" si="193"/>
        <v>3.7493088788971797E-3</v>
      </c>
      <c r="AR225" s="25">
        <f t="shared" si="193"/>
        <v>2.9994471031177441E-3</v>
      </c>
      <c r="AS225" s="25">
        <f t="shared" si="193"/>
        <v>2.3995576824941954E-3</v>
      </c>
      <c r="AT225" s="25">
        <f t="shared" si="193"/>
        <v>1.9196461459953565E-3</v>
      </c>
      <c r="AU225" s="25">
        <f t="shared" si="193"/>
        <v>1.5357169167962853E-3</v>
      </c>
      <c r="AV225" s="25">
        <f t="shared" si="193"/>
        <v>1.2285735334370284E-3</v>
      </c>
      <c r="AW225" s="25">
        <f t="shared" si="193"/>
        <v>9.8285882674962262E-4</v>
      </c>
      <c r="AX225" s="25">
        <f t="shared" si="193"/>
        <v>7.8628706139969825E-4</v>
      </c>
      <c r="AY225" s="25">
        <f t="shared" si="193"/>
        <v>6.2902964911975862E-4</v>
      </c>
      <c r="AZ225" s="25">
        <f t="shared" si="193"/>
        <v>5.0322371929580696E-4</v>
      </c>
      <c r="BA225" s="25">
        <f t="shared" si="193"/>
        <v>4.0257897543664558E-4</v>
      </c>
    </row>
    <row r="226" spans="2:55" s="22" customFormat="1" x14ac:dyDescent="0.3">
      <c r="B226" s="22" t="s">
        <v>24</v>
      </c>
      <c r="D226" s="26">
        <f>+D225-E225</f>
        <v>40</v>
      </c>
      <c r="E226" s="26">
        <f t="shared" ref="E226:AZ226" si="194">+E225-F225</f>
        <v>22.799999999999997</v>
      </c>
      <c r="F226" s="26">
        <f t="shared" si="194"/>
        <v>13.392000000000003</v>
      </c>
      <c r="G226" s="26">
        <f t="shared" si="194"/>
        <v>8.0947199999999988</v>
      </c>
      <c r="H226" s="26">
        <f t="shared" si="194"/>
        <v>5.0282495999999988</v>
      </c>
      <c r="I226" s="26">
        <f t="shared" si="194"/>
        <v>3.2055091200000012</v>
      </c>
      <c r="J226" s="26">
        <f t="shared" si="194"/>
        <v>2.0942659584000003</v>
      </c>
      <c r="K226" s="26">
        <f t="shared" si="194"/>
        <v>1.4001663836159999</v>
      </c>
      <c r="L226" s="26">
        <f t="shared" si="194"/>
        <v>0.95642134511616028</v>
      </c>
      <c r="M226" s="26">
        <f t="shared" si="194"/>
        <v>0.60573351857356794</v>
      </c>
      <c r="N226" s="26">
        <f t="shared" si="194"/>
        <v>0.48458681485885435</v>
      </c>
      <c r="O226" s="26">
        <f t="shared" si="194"/>
        <v>0.38766945188708357</v>
      </c>
      <c r="P226" s="26">
        <f t="shared" si="194"/>
        <v>0.31013556150966681</v>
      </c>
      <c r="Q226" s="26">
        <f t="shared" si="194"/>
        <v>0.24810844920773345</v>
      </c>
      <c r="R226" s="26">
        <f t="shared" si="194"/>
        <v>0.19848675936618698</v>
      </c>
      <c r="S226" s="26">
        <f t="shared" si="194"/>
        <v>0.15878940749294945</v>
      </c>
      <c r="T226" s="26">
        <f t="shared" si="194"/>
        <v>0.12703152599435952</v>
      </c>
      <c r="U226" s="26">
        <f t="shared" si="194"/>
        <v>0.10162522079548769</v>
      </c>
      <c r="V226" s="26">
        <f t="shared" si="194"/>
        <v>8.1300176636390109E-2</v>
      </c>
      <c r="W226" s="26">
        <f t="shared" si="194"/>
        <v>6.5040141309112121E-2</v>
      </c>
      <c r="X226" s="26">
        <f t="shared" si="194"/>
        <v>5.2032113047289719E-2</v>
      </c>
      <c r="Y226" s="26">
        <f t="shared" si="194"/>
        <v>4.1625690437831792E-2</v>
      </c>
      <c r="Z226" s="26">
        <f t="shared" si="194"/>
        <v>3.3300552350265411E-2</v>
      </c>
      <c r="AA226" s="26">
        <f t="shared" si="194"/>
        <v>2.6640441880212321E-2</v>
      </c>
      <c r="AB226" s="26">
        <f t="shared" si="194"/>
        <v>2.1312353504169865E-2</v>
      </c>
      <c r="AC226" s="26">
        <f t="shared" si="194"/>
        <v>1.7049882803335886E-2</v>
      </c>
      <c r="AD226" s="26">
        <f t="shared" si="194"/>
        <v>1.3639906242668719E-2</v>
      </c>
      <c r="AE226" s="26">
        <f t="shared" si="194"/>
        <v>1.0911924994134972E-2</v>
      </c>
      <c r="AF226" s="26">
        <f t="shared" si="194"/>
        <v>8.7295399953079833E-3</v>
      </c>
      <c r="AG226" s="26">
        <f t="shared" si="194"/>
        <v>6.9836319962463811E-3</v>
      </c>
      <c r="AH226" s="26">
        <f t="shared" si="194"/>
        <v>5.5869055969971076E-3</v>
      </c>
      <c r="AI226" s="26">
        <f t="shared" si="194"/>
        <v>4.4695244775976861E-3</v>
      </c>
      <c r="AJ226" s="26">
        <f t="shared" si="194"/>
        <v>3.5756195820781517E-3</v>
      </c>
      <c r="AK226" s="26">
        <f t="shared" si="194"/>
        <v>2.8604956656625193E-3</v>
      </c>
      <c r="AL226" s="26">
        <f t="shared" si="194"/>
        <v>2.2883965325300164E-3</v>
      </c>
      <c r="AM226" s="26">
        <f t="shared" si="194"/>
        <v>1.8307172260240128E-3</v>
      </c>
      <c r="AN226" s="26">
        <f t="shared" si="194"/>
        <v>1.464573780819209E-3</v>
      </c>
      <c r="AO226" s="26">
        <f t="shared" si="194"/>
        <v>1.1716590246553683E-3</v>
      </c>
      <c r="AP226" s="26">
        <f t="shared" si="194"/>
        <v>9.3732721972429427E-4</v>
      </c>
      <c r="AQ226" s="26">
        <f t="shared" si="194"/>
        <v>7.4986177577943559E-4</v>
      </c>
      <c r="AR226" s="26">
        <f t="shared" si="194"/>
        <v>5.9988942062354873E-4</v>
      </c>
      <c r="AS226" s="26">
        <f t="shared" si="194"/>
        <v>4.7991153649883881E-4</v>
      </c>
      <c r="AT226" s="26">
        <f t="shared" si="194"/>
        <v>3.8392922919907127E-4</v>
      </c>
      <c r="AU226" s="26">
        <f t="shared" si="194"/>
        <v>3.0714338335925684E-4</v>
      </c>
      <c r="AV226" s="26">
        <f t="shared" si="194"/>
        <v>2.4571470668740582E-4</v>
      </c>
      <c r="AW226" s="26">
        <f t="shared" si="194"/>
        <v>1.9657176534992437E-4</v>
      </c>
      <c r="AX226" s="26">
        <f t="shared" si="194"/>
        <v>1.5725741227993963E-4</v>
      </c>
      <c r="AY226" s="26">
        <f t="shared" si="194"/>
        <v>1.2580592982395166E-4</v>
      </c>
      <c r="AZ226" s="26">
        <f t="shared" si="194"/>
        <v>1.0064474385916138E-4</v>
      </c>
    </row>
    <row r="227" spans="2:55" s="22" customFormat="1" x14ac:dyDescent="0.3">
      <c r="B227" s="22" t="s">
        <v>25</v>
      </c>
      <c r="D227" s="25">
        <f>+D226*D217</f>
        <v>40</v>
      </c>
      <c r="E227" s="25">
        <f>+E226*E217</f>
        <v>45.599999999999994</v>
      </c>
      <c r="F227" s="25">
        <f>+F226*F217</f>
        <v>40.176000000000009</v>
      </c>
      <c r="G227" s="25">
        <f t="shared" ref="G227:AZ227" si="195">+G226*G217</f>
        <v>32.378879999999995</v>
      </c>
      <c r="H227" s="25">
        <f t="shared" si="195"/>
        <v>25.141247999999994</v>
      </c>
      <c r="I227" s="25">
        <f t="shared" si="195"/>
        <v>19.233054720000005</v>
      </c>
      <c r="J227" s="25">
        <f t="shared" si="195"/>
        <v>14.659861708800001</v>
      </c>
      <c r="K227" s="25">
        <f t="shared" si="195"/>
        <v>11.201331068927999</v>
      </c>
      <c r="L227" s="25">
        <f t="shared" si="195"/>
        <v>8.6077921060454425</v>
      </c>
      <c r="M227" s="25">
        <f t="shared" si="195"/>
        <v>6.0573351857356794</v>
      </c>
      <c r="N227" s="25">
        <f t="shared" si="195"/>
        <v>5.3304549634473979</v>
      </c>
      <c r="O227" s="25">
        <f t="shared" si="195"/>
        <v>4.6520334226450029</v>
      </c>
      <c r="P227" s="25">
        <f t="shared" si="195"/>
        <v>4.0317622996256688</v>
      </c>
      <c r="Q227" s="25">
        <f t="shared" si="195"/>
        <v>3.4735182889082683</v>
      </c>
      <c r="R227" s="25">
        <f t="shared" si="195"/>
        <v>2.977301390492805</v>
      </c>
      <c r="S227" s="25">
        <f t="shared" si="195"/>
        <v>2.5406305198871912</v>
      </c>
      <c r="T227" s="25">
        <f t="shared" si="195"/>
        <v>2.159535941904112</v>
      </c>
      <c r="U227" s="25">
        <f t="shared" si="195"/>
        <v>1.8292539743187786</v>
      </c>
      <c r="V227" s="25">
        <f t="shared" si="195"/>
        <v>1.5447033560914121</v>
      </c>
      <c r="W227" s="25">
        <f t="shared" si="195"/>
        <v>1.3008028261822424</v>
      </c>
      <c r="X227" s="25">
        <f t="shared" si="195"/>
        <v>1.0926743739930842</v>
      </c>
      <c r="Y227" s="25">
        <f t="shared" si="195"/>
        <v>0.91576518963229936</v>
      </c>
      <c r="Z227" s="25">
        <f t="shared" si="195"/>
        <v>0.76591270405610445</v>
      </c>
      <c r="AA227" s="25">
        <f t="shared" si="195"/>
        <v>0.63937060512509569</v>
      </c>
      <c r="AB227" s="25">
        <f t="shared" si="195"/>
        <v>0.53280883760424658</v>
      </c>
      <c r="AC227" s="25">
        <f t="shared" si="195"/>
        <v>0.44329695288673304</v>
      </c>
      <c r="AD227" s="25">
        <f t="shared" si="195"/>
        <v>0.3682774685520554</v>
      </c>
      <c r="AE227" s="25">
        <f t="shared" si="195"/>
        <v>0.30553389983577922</v>
      </c>
      <c r="AF227" s="25">
        <f t="shared" si="195"/>
        <v>0.25315665986393154</v>
      </c>
      <c r="AG227" s="25">
        <f t="shared" si="195"/>
        <v>0.20950895988739143</v>
      </c>
      <c r="AH227" s="25">
        <f t="shared" si="195"/>
        <v>0.17319407350691035</v>
      </c>
      <c r="AI227" s="25">
        <f t="shared" si="195"/>
        <v>0.14302478328312596</v>
      </c>
      <c r="AJ227" s="25">
        <f t="shared" si="195"/>
        <v>0.11799544620857901</v>
      </c>
      <c r="AK227" s="25">
        <f t="shared" si="195"/>
        <v>9.7256852632525648E-2</v>
      </c>
      <c r="AL227" s="25">
        <f t="shared" si="195"/>
        <v>8.0093878638550581E-2</v>
      </c>
      <c r="AM227" s="25">
        <f t="shared" si="195"/>
        <v>6.5905820136864468E-2</v>
      </c>
      <c r="AN227" s="25">
        <f t="shared" si="195"/>
        <v>5.4189229890310733E-2</v>
      </c>
      <c r="AO227" s="25">
        <f t="shared" si="195"/>
        <v>4.4523042936903998E-2</v>
      </c>
      <c r="AP227" s="25">
        <f t="shared" si="195"/>
        <v>3.6555761569247475E-2</v>
      </c>
      <c r="AQ227" s="25">
        <f t="shared" si="195"/>
        <v>2.9994471031177423E-2</v>
      </c>
      <c r="AR227" s="25">
        <f t="shared" si="195"/>
        <v>2.4595466245565498E-2</v>
      </c>
      <c r="AS227" s="25">
        <f t="shared" si="195"/>
        <v>2.0156284532951228E-2</v>
      </c>
      <c r="AT227" s="25">
        <f t="shared" si="195"/>
        <v>1.6508956855560065E-2</v>
      </c>
      <c r="AU227" s="25">
        <f t="shared" si="195"/>
        <v>1.3514308867807301E-2</v>
      </c>
      <c r="AV227" s="25">
        <f t="shared" si="195"/>
        <v>1.1057161800933262E-2</v>
      </c>
      <c r="AW227" s="25">
        <f t="shared" si="195"/>
        <v>9.0423012060965209E-3</v>
      </c>
      <c r="AX227" s="25">
        <f t="shared" si="195"/>
        <v>7.3910983771571627E-3</v>
      </c>
      <c r="AY227" s="25">
        <f t="shared" si="195"/>
        <v>6.0386846315496796E-3</v>
      </c>
      <c r="AZ227" s="25">
        <f t="shared" si="195"/>
        <v>4.9315924490989076E-3</v>
      </c>
      <c r="BC227" s="29">
        <f>SUM(D227:AZ227)/100</f>
        <v>2.7937777463924967</v>
      </c>
    </row>
    <row r="228" spans="2:55" s="22" customFormat="1" x14ac:dyDescent="0.3"/>
    <row r="229" spans="2:55" s="22" customFormat="1" x14ac:dyDescent="0.3">
      <c r="B229" s="22" t="s">
        <v>27</v>
      </c>
      <c r="C229" s="26">
        <f>+C221</f>
        <v>-200</v>
      </c>
      <c r="D229" s="26">
        <f>+D221+C229</f>
        <v>-100</v>
      </c>
      <c r="E229" s="26">
        <f t="shared" ref="E229:BA229" si="196">+E221+D229</f>
        <v>-34</v>
      </c>
      <c r="F229" s="26">
        <f t="shared" si="196"/>
        <v>10.64</v>
      </c>
      <c r="G229" s="26">
        <f t="shared" si="196"/>
        <v>41.590400000000002</v>
      </c>
      <c r="H229" s="26">
        <f t="shared" si="196"/>
        <v>63.588992000000005</v>
      </c>
      <c r="I229" s="26">
        <f t="shared" si="196"/>
        <v>79.616537600000015</v>
      </c>
      <c r="J229" s="26">
        <f t="shared" si="196"/>
        <v>91.58377164800001</v>
      </c>
      <c r="K229" s="26">
        <f t="shared" si="196"/>
        <v>100.73870569472001</v>
      </c>
      <c r="L229" s="26">
        <f t="shared" si="196"/>
        <v>107.91186578309122</v>
      </c>
      <c r="M229" s="26">
        <f t="shared" si="196"/>
        <v>113.66633420954011</v>
      </c>
      <c r="N229" s="26">
        <f t="shared" si="196"/>
        <v>118.51220235812866</v>
      </c>
      <c r="O229" s="26">
        <f t="shared" si="196"/>
        <v>122.3888968769995</v>
      </c>
      <c r="P229" s="26">
        <f t="shared" si="196"/>
        <v>125.49025249209616</v>
      </c>
      <c r="Q229" s="26">
        <f t="shared" si="196"/>
        <v>127.97133698417349</v>
      </c>
      <c r="R229" s="26">
        <f t="shared" si="196"/>
        <v>129.95620457783536</v>
      </c>
      <c r="S229" s="26">
        <f t="shared" si="196"/>
        <v>131.54409865276486</v>
      </c>
      <c r="T229" s="26">
        <f t="shared" si="196"/>
        <v>132.81441391270846</v>
      </c>
      <c r="U229" s="26">
        <f t="shared" si="196"/>
        <v>133.83066612066332</v>
      </c>
      <c r="V229" s="26">
        <f t="shared" si="196"/>
        <v>134.64366788702722</v>
      </c>
      <c r="W229" s="26">
        <f t="shared" si="196"/>
        <v>135.29406930011834</v>
      </c>
      <c r="X229" s="26">
        <f t="shared" si="196"/>
        <v>135.81439043059123</v>
      </c>
      <c r="Y229" s="26">
        <f t="shared" si="196"/>
        <v>136.23064733496955</v>
      </c>
      <c r="Z229" s="26">
        <f t="shared" si="196"/>
        <v>136.56365285847221</v>
      </c>
      <c r="AA229" s="26">
        <f t="shared" si="196"/>
        <v>136.83005727727434</v>
      </c>
      <c r="AB229" s="26">
        <f t="shared" si="196"/>
        <v>137.04318081231602</v>
      </c>
      <c r="AC229" s="26">
        <f t="shared" si="196"/>
        <v>137.21367964034937</v>
      </c>
      <c r="AD229" s="26">
        <f t="shared" si="196"/>
        <v>137.35007870277605</v>
      </c>
      <c r="AE229" s="26">
        <f t="shared" si="196"/>
        <v>137.4591979527174</v>
      </c>
      <c r="AF229" s="26">
        <f t="shared" si="196"/>
        <v>137.5464933526705</v>
      </c>
      <c r="AG229" s="26">
        <f t="shared" si="196"/>
        <v>137.61632967263296</v>
      </c>
      <c r="AH229" s="26">
        <f t="shared" si="196"/>
        <v>137.67219872860292</v>
      </c>
      <c r="AI229" s="26">
        <f t="shared" si="196"/>
        <v>137.71689397337889</v>
      </c>
      <c r="AJ229" s="26">
        <f t="shared" si="196"/>
        <v>137.75265016919968</v>
      </c>
      <c r="AK229" s="26">
        <f t="shared" si="196"/>
        <v>137.78125512585632</v>
      </c>
      <c r="AL229" s="26">
        <f t="shared" si="196"/>
        <v>137.80413909118161</v>
      </c>
      <c r="AM229" s="26">
        <f t="shared" si="196"/>
        <v>137.82244626344186</v>
      </c>
      <c r="AN229" s="26">
        <f t="shared" si="196"/>
        <v>137.83709200125006</v>
      </c>
      <c r="AO229" s="26">
        <f t="shared" si="196"/>
        <v>137.84880859149661</v>
      </c>
      <c r="AP229" s="26">
        <f t="shared" si="196"/>
        <v>137.85818186369386</v>
      </c>
      <c r="AQ229" s="26">
        <f t="shared" si="196"/>
        <v>137.86568048145165</v>
      </c>
      <c r="AR229" s="26">
        <f t="shared" si="196"/>
        <v>137.87167937565789</v>
      </c>
      <c r="AS229" s="26">
        <f t="shared" si="196"/>
        <v>137.87647849102288</v>
      </c>
      <c r="AT229" s="26">
        <f t="shared" si="196"/>
        <v>137.88031778331487</v>
      </c>
      <c r="AU229" s="26">
        <f t="shared" si="196"/>
        <v>137.88338921714845</v>
      </c>
      <c r="AV229" s="26">
        <f t="shared" si="196"/>
        <v>137.88584636421533</v>
      </c>
      <c r="AW229" s="26">
        <f t="shared" si="196"/>
        <v>137.88781208186882</v>
      </c>
      <c r="AX229" s="26">
        <f t="shared" si="196"/>
        <v>137.88938465599162</v>
      </c>
      <c r="AY229" s="26">
        <f t="shared" si="196"/>
        <v>137.89064271528986</v>
      </c>
      <c r="AZ229" s="26">
        <f t="shared" si="196"/>
        <v>137.89164916272844</v>
      </c>
      <c r="BA229" s="26">
        <f t="shared" si="196"/>
        <v>137.89245432067932</v>
      </c>
    </row>
    <row r="230" spans="2:55" s="22" customFormat="1" x14ac:dyDescent="0.3">
      <c r="C230" s="22">
        <v>0</v>
      </c>
      <c r="D230" s="22">
        <f>IF(D229&gt;0,1,0)</f>
        <v>0</v>
      </c>
      <c r="E230" s="22">
        <f t="shared" ref="E230:K230" si="197">IF(E229&gt;0,1,0)</f>
        <v>0</v>
      </c>
      <c r="F230" s="22">
        <f t="shared" si="197"/>
        <v>1</v>
      </c>
      <c r="G230" s="22">
        <f t="shared" si="197"/>
        <v>1</v>
      </c>
      <c r="H230" s="22">
        <f t="shared" si="197"/>
        <v>1</v>
      </c>
      <c r="I230" s="22">
        <f t="shared" si="197"/>
        <v>1</v>
      </c>
      <c r="J230" s="22">
        <f t="shared" si="197"/>
        <v>1</v>
      </c>
      <c r="K230" s="22">
        <f t="shared" si="197"/>
        <v>1</v>
      </c>
      <c r="L230" s="22">
        <f t="shared" ref="L230" si="198">IF(L229&gt;0,1,0)</f>
        <v>1</v>
      </c>
      <c r="M230" s="22">
        <f t="shared" ref="M230" si="199">IF(M229&gt;0,1,0)</f>
        <v>1</v>
      </c>
      <c r="N230" s="22">
        <f t="shared" ref="N230" si="200">IF(N229&gt;0,1,0)</f>
        <v>1</v>
      </c>
      <c r="O230" s="22">
        <f t="shared" ref="O230" si="201">IF(O229&gt;0,1,0)</f>
        <v>1</v>
      </c>
      <c r="P230" s="22">
        <f t="shared" ref="P230" si="202">IF(P229&gt;0,1,0)</f>
        <v>1</v>
      </c>
      <c r="Q230" s="22">
        <f t="shared" ref="Q230:R230" si="203">IF(Q229&gt;0,1,0)</f>
        <v>1</v>
      </c>
      <c r="R230" s="22">
        <f t="shared" si="203"/>
        <v>1</v>
      </c>
      <c r="S230" s="22">
        <f t="shared" ref="S230" si="204">IF(S229&gt;0,1,0)</f>
        <v>1</v>
      </c>
      <c r="T230" s="22">
        <f t="shared" ref="T230" si="205">IF(T229&gt;0,1,0)</f>
        <v>1</v>
      </c>
      <c r="U230" s="22">
        <f t="shared" ref="U230" si="206">IF(U229&gt;0,1,0)</f>
        <v>1</v>
      </c>
      <c r="V230" s="22">
        <f t="shared" ref="V230" si="207">IF(V229&gt;0,1,0)</f>
        <v>1</v>
      </c>
      <c r="W230" s="22">
        <f t="shared" ref="W230" si="208">IF(W229&gt;0,1,0)</f>
        <v>1</v>
      </c>
      <c r="X230" s="22">
        <f t="shared" ref="X230:Y230" si="209">IF(X229&gt;0,1,0)</f>
        <v>1</v>
      </c>
      <c r="Y230" s="22">
        <f t="shared" si="209"/>
        <v>1</v>
      </c>
      <c r="Z230" s="22">
        <f t="shared" ref="Z230" si="210">IF(Z229&gt;0,1,0)</f>
        <v>1</v>
      </c>
      <c r="AA230" s="22">
        <f t="shared" ref="AA230" si="211">IF(AA229&gt;0,1,0)</f>
        <v>1</v>
      </c>
      <c r="AB230" s="22">
        <f t="shared" ref="AB230" si="212">IF(AB229&gt;0,1,0)</f>
        <v>1</v>
      </c>
      <c r="AC230" s="22">
        <f t="shared" ref="AC230" si="213">IF(AC229&gt;0,1,0)</f>
        <v>1</v>
      </c>
      <c r="AD230" s="22">
        <f t="shared" ref="AD230" si="214">IF(AD229&gt;0,1,0)</f>
        <v>1</v>
      </c>
      <c r="AE230" s="22">
        <f t="shared" ref="AE230:AF230" si="215">IF(AE229&gt;0,1,0)</f>
        <v>1</v>
      </c>
      <c r="AF230" s="22">
        <f t="shared" si="215"/>
        <v>1</v>
      </c>
      <c r="AG230" s="22">
        <f t="shared" ref="AG230" si="216">IF(AG229&gt;0,1,0)</f>
        <v>1</v>
      </c>
      <c r="AH230" s="22">
        <f t="shared" ref="AH230" si="217">IF(AH229&gt;0,1,0)</f>
        <v>1</v>
      </c>
      <c r="AI230" s="22">
        <f t="shared" ref="AI230" si="218">IF(AI229&gt;0,1,0)</f>
        <v>1</v>
      </c>
      <c r="AJ230" s="22">
        <f t="shared" ref="AJ230" si="219">IF(AJ229&gt;0,1,0)</f>
        <v>1</v>
      </c>
      <c r="AK230" s="22">
        <f t="shared" ref="AK230" si="220">IF(AK229&gt;0,1,0)</f>
        <v>1</v>
      </c>
      <c r="AL230" s="22">
        <f t="shared" ref="AL230:AM230" si="221">IF(AL229&gt;0,1,0)</f>
        <v>1</v>
      </c>
      <c r="AM230" s="22">
        <f t="shared" si="221"/>
        <v>1</v>
      </c>
      <c r="AN230" s="22">
        <f t="shared" ref="AN230" si="222">IF(AN229&gt;0,1,0)</f>
        <v>1</v>
      </c>
      <c r="AO230" s="22">
        <f t="shared" ref="AO230" si="223">IF(AO229&gt;0,1,0)</f>
        <v>1</v>
      </c>
      <c r="AP230" s="22">
        <f t="shared" ref="AP230" si="224">IF(AP229&gt;0,1,0)</f>
        <v>1</v>
      </c>
      <c r="AQ230" s="22">
        <f t="shared" ref="AQ230" si="225">IF(AQ229&gt;0,1,0)</f>
        <v>1</v>
      </c>
      <c r="AR230" s="22">
        <f t="shared" ref="AR230" si="226">IF(AR229&gt;0,1,0)</f>
        <v>1</v>
      </c>
      <c r="AS230" s="22">
        <f t="shared" ref="AS230:AT230" si="227">IF(AS229&gt;0,1,0)</f>
        <v>1</v>
      </c>
      <c r="AT230" s="22">
        <f t="shared" si="227"/>
        <v>1</v>
      </c>
      <c r="AU230" s="22">
        <f t="shared" ref="AU230" si="228">IF(AU229&gt;0,1,0)</f>
        <v>1</v>
      </c>
      <c r="AV230" s="22">
        <f t="shared" ref="AV230" si="229">IF(AV229&gt;0,1,0)</f>
        <v>1</v>
      </c>
      <c r="AW230" s="22">
        <f t="shared" ref="AW230" si="230">IF(AW229&gt;0,1,0)</f>
        <v>1</v>
      </c>
      <c r="AX230" s="22">
        <f t="shared" ref="AX230" si="231">IF(AX229&gt;0,1,0)</f>
        <v>1</v>
      </c>
      <c r="AY230" s="22">
        <f t="shared" ref="AY230" si="232">IF(AY229&gt;0,1,0)</f>
        <v>1</v>
      </c>
      <c r="AZ230" s="22">
        <f t="shared" ref="AZ230:BA230" si="233">IF(AZ229&gt;0,1,0)</f>
        <v>1</v>
      </c>
      <c r="BA230" s="22">
        <f t="shared" si="233"/>
        <v>1</v>
      </c>
    </row>
    <row r="231" spans="2:55" s="22" customFormat="1" x14ac:dyDescent="0.3">
      <c r="D231" s="22">
        <f>+D230-C230</f>
        <v>0</v>
      </c>
      <c r="E231" s="22">
        <f t="shared" ref="E231:BA231" si="234">+E230-D230</f>
        <v>0</v>
      </c>
      <c r="F231" s="22">
        <f t="shared" si="234"/>
        <v>1</v>
      </c>
      <c r="G231" s="22">
        <f t="shared" si="234"/>
        <v>0</v>
      </c>
      <c r="H231" s="22">
        <f t="shared" si="234"/>
        <v>0</v>
      </c>
      <c r="I231" s="22">
        <f t="shared" si="234"/>
        <v>0</v>
      </c>
      <c r="J231" s="22">
        <f t="shared" si="234"/>
        <v>0</v>
      </c>
      <c r="K231" s="22">
        <f t="shared" si="234"/>
        <v>0</v>
      </c>
      <c r="L231" s="22">
        <f t="shared" si="234"/>
        <v>0</v>
      </c>
      <c r="M231" s="22">
        <f t="shared" si="234"/>
        <v>0</v>
      </c>
      <c r="N231" s="22">
        <f t="shared" si="234"/>
        <v>0</v>
      </c>
      <c r="O231" s="22">
        <f t="shared" si="234"/>
        <v>0</v>
      </c>
      <c r="P231" s="22">
        <f t="shared" si="234"/>
        <v>0</v>
      </c>
      <c r="Q231" s="22">
        <f t="shared" si="234"/>
        <v>0</v>
      </c>
      <c r="R231" s="22">
        <f t="shared" si="234"/>
        <v>0</v>
      </c>
      <c r="S231" s="22">
        <f t="shared" si="234"/>
        <v>0</v>
      </c>
      <c r="T231" s="22">
        <f t="shared" si="234"/>
        <v>0</v>
      </c>
      <c r="U231" s="22">
        <f t="shared" si="234"/>
        <v>0</v>
      </c>
      <c r="V231" s="22">
        <f t="shared" si="234"/>
        <v>0</v>
      </c>
      <c r="W231" s="22">
        <f t="shared" si="234"/>
        <v>0</v>
      </c>
      <c r="X231" s="22">
        <f t="shared" si="234"/>
        <v>0</v>
      </c>
      <c r="Y231" s="22">
        <f t="shared" si="234"/>
        <v>0</v>
      </c>
      <c r="Z231" s="22">
        <f t="shared" si="234"/>
        <v>0</v>
      </c>
      <c r="AA231" s="22">
        <f t="shared" si="234"/>
        <v>0</v>
      </c>
      <c r="AB231" s="22">
        <f t="shared" si="234"/>
        <v>0</v>
      </c>
      <c r="AC231" s="22">
        <f t="shared" si="234"/>
        <v>0</v>
      </c>
      <c r="AD231" s="22">
        <f t="shared" si="234"/>
        <v>0</v>
      </c>
      <c r="AE231" s="22">
        <f t="shared" si="234"/>
        <v>0</v>
      </c>
      <c r="AF231" s="22">
        <f t="shared" si="234"/>
        <v>0</v>
      </c>
      <c r="AG231" s="22">
        <f t="shared" si="234"/>
        <v>0</v>
      </c>
      <c r="AH231" s="22">
        <f t="shared" si="234"/>
        <v>0</v>
      </c>
      <c r="AI231" s="22">
        <f t="shared" si="234"/>
        <v>0</v>
      </c>
      <c r="AJ231" s="22">
        <f t="shared" si="234"/>
        <v>0</v>
      </c>
      <c r="AK231" s="22">
        <f t="shared" si="234"/>
        <v>0</v>
      </c>
      <c r="AL231" s="22">
        <f t="shared" si="234"/>
        <v>0</v>
      </c>
      <c r="AM231" s="22">
        <f t="shared" si="234"/>
        <v>0</v>
      </c>
      <c r="AN231" s="22">
        <f t="shared" si="234"/>
        <v>0</v>
      </c>
      <c r="AO231" s="22">
        <f t="shared" si="234"/>
        <v>0</v>
      </c>
      <c r="AP231" s="22">
        <f t="shared" si="234"/>
        <v>0</v>
      </c>
      <c r="AQ231" s="22">
        <f t="shared" si="234"/>
        <v>0</v>
      </c>
      <c r="AR231" s="22">
        <f t="shared" si="234"/>
        <v>0</v>
      </c>
      <c r="AS231" s="22">
        <f t="shared" si="234"/>
        <v>0</v>
      </c>
      <c r="AT231" s="22">
        <f t="shared" si="234"/>
        <v>0</v>
      </c>
      <c r="AU231" s="22">
        <f t="shared" si="234"/>
        <v>0</v>
      </c>
      <c r="AV231" s="22">
        <f t="shared" si="234"/>
        <v>0</v>
      </c>
      <c r="AW231" s="22">
        <f t="shared" si="234"/>
        <v>0</v>
      </c>
      <c r="AX231" s="22">
        <f t="shared" si="234"/>
        <v>0</v>
      </c>
      <c r="AY231" s="22">
        <f t="shared" si="234"/>
        <v>0</v>
      </c>
      <c r="AZ231" s="22">
        <f t="shared" si="234"/>
        <v>0</v>
      </c>
      <c r="BA231" s="22">
        <f t="shared" si="234"/>
        <v>0</v>
      </c>
    </row>
    <row r="232" spans="2:55" s="22" customFormat="1" x14ac:dyDescent="0.3">
      <c r="C232" s="22">
        <f>SUM(D232:BA232)</f>
        <v>3</v>
      </c>
      <c r="D232" s="22">
        <f>+D231*D217</f>
        <v>0</v>
      </c>
      <c r="E232" s="22">
        <f t="shared" ref="E232:M232" si="235">+E231*E217</f>
        <v>0</v>
      </c>
      <c r="F232" s="22">
        <f t="shared" si="235"/>
        <v>3</v>
      </c>
      <c r="G232" s="22">
        <f t="shared" si="235"/>
        <v>0</v>
      </c>
      <c r="H232" s="22">
        <f t="shared" si="235"/>
        <v>0</v>
      </c>
      <c r="I232" s="22">
        <f t="shared" si="235"/>
        <v>0</v>
      </c>
      <c r="J232" s="22">
        <f t="shared" si="235"/>
        <v>0</v>
      </c>
      <c r="K232" s="22">
        <f t="shared" si="235"/>
        <v>0</v>
      </c>
      <c r="L232" s="22">
        <f t="shared" si="235"/>
        <v>0</v>
      </c>
      <c r="M232" s="22">
        <f t="shared" si="235"/>
        <v>0</v>
      </c>
      <c r="N232" s="22">
        <f t="shared" ref="N232:BA232" si="236">+N231*N217</f>
        <v>0</v>
      </c>
      <c r="O232" s="22">
        <f t="shared" si="236"/>
        <v>0</v>
      </c>
      <c r="P232" s="22">
        <f t="shared" si="236"/>
        <v>0</v>
      </c>
      <c r="Q232" s="22">
        <f t="shared" si="236"/>
        <v>0</v>
      </c>
      <c r="R232" s="22">
        <f t="shared" si="236"/>
        <v>0</v>
      </c>
      <c r="S232" s="22">
        <f t="shared" si="236"/>
        <v>0</v>
      </c>
      <c r="T232" s="22">
        <f t="shared" si="236"/>
        <v>0</v>
      </c>
      <c r="U232" s="22">
        <f t="shared" si="236"/>
        <v>0</v>
      </c>
      <c r="V232" s="22">
        <f t="shared" si="236"/>
        <v>0</v>
      </c>
      <c r="W232" s="22">
        <f t="shared" si="236"/>
        <v>0</v>
      </c>
      <c r="X232" s="22">
        <f t="shared" si="236"/>
        <v>0</v>
      </c>
      <c r="Y232" s="22">
        <f t="shared" si="236"/>
        <v>0</v>
      </c>
      <c r="Z232" s="22">
        <f t="shared" si="236"/>
        <v>0</v>
      </c>
      <c r="AA232" s="22">
        <f t="shared" si="236"/>
        <v>0</v>
      </c>
      <c r="AB232" s="22">
        <f t="shared" si="236"/>
        <v>0</v>
      </c>
      <c r="AC232" s="22">
        <f t="shared" si="236"/>
        <v>0</v>
      </c>
      <c r="AD232" s="22">
        <f t="shared" si="236"/>
        <v>0</v>
      </c>
      <c r="AE232" s="22">
        <f t="shared" si="236"/>
        <v>0</v>
      </c>
      <c r="AF232" s="22">
        <f t="shared" si="236"/>
        <v>0</v>
      </c>
      <c r="AG232" s="22">
        <f t="shared" si="236"/>
        <v>0</v>
      </c>
      <c r="AH232" s="22">
        <f t="shared" si="236"/>
        <v>0</v>
      </c>
      <c r="AI232" s="22">
        <f t="shared" si="236"/>
        <v>0</v>
      </c>
      <c r="AJ232" s="22">
        <f t="shared" si="236"/>
        <v>0</v>
      </c>
      <c r="AK232" s="22">
        <f t="shared" si="236"/>
        <v>0</v>
      </c>
      <c r="AL232" s="22">
        <f t="shared" si="236"/>
        <v>0</v>
      </c>
      <c r="AM232" s="22">
        <f t="shared" si="236"/>
        <v>0</v>
      </c>
      <c r="AN232" s="22">
        <f t="shared" si="236"/>
        <v>0</v>
      </c>
      <c r="AO232" s="22">
        <f t="shared" si="236"/>
        <v>0</v>
      </c>
      <c r="AP232" s="22">
        <f t="shared" si="236"/>
        <v>0</v>
      </c>
      <c r="AQ232" s="22">
        <f t="shared" si="236"/>
        <v>0</v>
      </c>
      <c r="AR232" s="22">
        <f t="shared" si="236"/>
        <v>0</v>
      </c>
      <c r="AS232" s="22">
        <f t="shared" si="236"/>
        <v>0</v>
      </c>
      <c r="AT232" s="22">
        <f t="shared" si="236"/>
        <v>0</v>
      </c>
      <c r="AU232" s="22">
        <f t="shared" si="236"/>
        <v>0</v>
      </c>
      <c r="AV232" s="22">
        <f t="shared" si="236"/>
        <v>0</v>
      </c>
      <c r="AW232" s="22">
        <f t="shared" si="236"/>
        <v>0</v>
      </c>
      <c r="AX232" s="22">
        <f t="shared" si="236"/>
        <v>0</v>
      </c>
      <c r="AY232" s="22">
        <f t="shared" si="236"/>
        <v>0</v>
      </c>
      <c r="AZ232" s="22">
        <f t="shared" si="236"/>
        <v>0</v>
      </c>
      <c r="BA232" s="22">
        <f t="shared" si="236"/>
        <v>0</v>
      </c>
    </row>
    <row r="233" spans="2:55" s="22" customFormat="1" x14ac:dyDescent="0.3">
      <c r="C233" s="30">
        <f>SUM(D233:BA233)</f>
        <v>0.23835125448028674</v>
      </c>
      <c r="D233" s="31">
        <f t="shared" ref="D233:L233" si="237">IF(D231=1,D229/(D229-C229),0)</f>
        <v>0</v>
      </c>
      <c r="E233" s="31">
        <f t="shared" si="237"/>
        <v>0</v>
      </c>
      <c r="F233" s="31">
        <f t="shared" si="237"/>
        <v>0.23835125448028674</v>
      </c>
      <c r="G233" s="31">
        <f t="shared" si="237"/>
        <v>0</v>
      </c>
      <c r="H233" s="31">
        <f t="shared" si="237"/>
        <v>0</v>
      </c>
      <c r="I233" s="31">
        <f t="shared" si="237"/>
        <v>0</v>
      </c>
      <c r="J233" s="31">
        <f t="shared" si="237"/>
        <v>0</v>
      </c>
      <c r="K233" s="31">
        <f t="shared" si="237"/>
        <v>0</v>
      </c>
      <c r="L233" s="31">
        <f t="shared" si="237"/>
        <v>0</v>
      </c>
      <c r="M233" s="31">
        <f t="shared" ref="M233:BA233" si="238">IF(M231=1,M229/(M229-L229),0)</f>
        <v>0</v>
      </c>
      <c r="N233" s="31">
        <f t="shared" si="238"/>
        <v>0</v>
      </c>
      <c r="O233" s="31">
        <f t="shared" si="238"/>
        <v>0</v>
      </c>
      <c r="P233" s="31">
        <f t="shared" si="238"/>
        <v>0</v>
      </c>
      <c r="Q233" s="31">
        <f t="shared" si="238"/>
        <v>0</v>
      </c>
      <c r="R233" s="31">
        <f t="shared" si="238"/>
        <v>0</v>
      </c>
      <c r="S233" s="31">
        <f t="shared" si="238"/>
        <v>0</v>
      </c>
      <c r="T233" s="31">
        <f t="shared" si="238"/>
        <v>0</v>
      </c>
      <c r="U233" s="31">
        <f t="shared" si="238"/>
        <v>0</v>
      </c>
      <c r="V233" s="31">
        <f t="shared" si="238"/>
        <v>0</v>
      </c>
      <c r="W233" s="31">
        <f t="shared" si="238"/>
        <v>0</v>
      </c>
      <c r="X233" s="31">
        <f t="shared" si="238"/>
        <v>0</v>
      </c>
      <c r="Y233" s="31">
        <f t="shared" si="238"/>
        <v>0</v>
      </c>
      <c r="Z233" s="31">
        <f t="shared" si="238"/>
        <v>0</v>
      </c>
      <c r="AA233" s="31">
        <f t="shared" si="238"/>
        <v>0</v>
      </c>
      <c r="AB233" s="31">
        <f t="shared" si="238"/>
        <v>0</v>
      </c>
      <c r="AC233" s="31">
        <f t="shared" si="238"/>
        <v>0</v>
      </c>
      <c r="AD233" s="31">
        <f t="shared" si="238"/>
        <v>0</v>
      </c>
      <c r="AE233" s="31">
        <f t="shared" si="238"/>
        <v>0</v>
      </c>
      <c r="AF233" s="31">
        <f t="shared" si="238"/>
        <v>0</v>
      </c>
      <c r="AG233" s="31">
        <f t="shared" si="238"/>
        <v>0</v>
      </c>
      <c r="AH233" s="31">
        <f t="shared" si="238"/>
        <v>0</v>
      </c>
      <c r="AI233" s="31">
        <f t="shared" si="238"/>
        <v>0</v>
      </c>
      <c r="AJ233" s="31">
        <f t="shared" si="238"/>
        <v>0</v>
      </c>
      <c r="AK233" s="31">
        <f t="shared" si="238"/>
        <v>0</v>
      </c>
      <c r="AL233" s="31">
        <f t="shared" si="238"/>
        <v>0</v>
      </c>
      <c r="AM233" s="31">
        <f t="shared" si="238"/>
        <v>0</v>
      </c>
      <c r="AN233" s="31">
        <f t="shared" si="238"/>
        <v>0</v>
      </c>
      <c r="AO233" s="31">
        <f t="shared" si="238"/>
        <v>0</v>
      </c>
      <c r="AP233" s="31">
        <f t="shared" si="238"/>
        <v>0</v>
      </c>
      <c r="AQ233" s="31">
        <f t="shared" si="238"/>
        <v>0</v>
      </c>
      <c r="AR233" s="31">
        <f t="shared" si="238"/>
        <v>0</v>
      </c>
      <c r="AS233" s="31">
        <f t="shared" si="238"/>
        <v>0</v>
      </c>
      <c r="AT233" s="31">
        <f t="shared" si="238"/>
        <v>0</v>
      </c>
      <c r="AU233" s="31">
        <f t="shared" si="238"/>
        <v>0</v>
      </c>
      <c r="AV233" s="31">
        <f t="shared" si="238"/>
        <v>0</v>
      </c>
      <c r="AW233" s="31">
        <f t="shared" si="238"/>
        <v>0</v>
      </c>
      <c r="AX233" s="31">
        <f t="shared" si="238"/>
        <v>0</v>
      </c>
      <c r="AY233" s="31">
        <f t="shared" si="238"/>
        <v>0</v>
      </c>
      <c r="AZ233" s="31">
        <f t="shared" si="238"/>
        <v>0</v>
      </c>
      <c r="BA233" s="31">
        <f t="shared" si="238"/>
        <v>0</v>
      </c>
    </row>
    <row r="234" spans="2:55" s="22" customFormat="1" x14ac:dyDescent="0.3">
      <c r="C234" s="30">
        <f>+C232-C233</f>
        <v>2.7616487455197132</v>
      </c>
    </row>
    <row r="235" spans="2:55" s="22" customFormat="1" x14ac:dyDescent="0.3"/>
    <row r="236" spans="2:55" s="22" customFormat="1" x14ac:dyDescent="0.3">
      <c r="B236" s="22">
        <f>IF(N9="Year 1",2,1)</f>
        <v>2</v>
      </c>
    </row>
    <row r="237" spans="2:55" s="22" customFormat="1" x14ac:dyDescent="0.3">
      <c r="D237" s="108">
        <f>+E222</f>
        <v>1.1000000000000001</v>
      </c>
      <c r="E237" s="108">
        <f t="shared" ref="E237:BA237" si="239">+F222</f>
        <v>1.2100000000000002</v>
      </c>
      <c r="F237" s="108">
        <f t="shared" si="239"/>
        <v>1.3310000000000004</v>
      </c>
      <c r="G237" s="108">
        <f t="shared" si="239"/>
        <v>1.4641000000000006</v>
      </c>
      <c r="H237" s="108">
        <f t="shared" si="239"/>
        <v>1.6105100000000008</v>
      </c>
      <c r="I237" s="108">
        <f t="shared" si="239"/>
        <v>1.7715610000000011</v>
      </c>
      <c r="J237" s="108">
        <f t="shared" si="239"/>
        <v>1.9487171000000014</v>
      </c>
      <c r="K237" s="108">
        <f t="shared" si="239"/>
        <v>2.1435888100000016</v>
      </c>
      <c r="L237" s="108">
        <f t="shared" si="239"/>
        <v>2.3579476910000019</v>
      </c>
      <c r="M237" s="108">
        <f t="shared" si="239"/>
        <v>2.5937424601000023</v>
      </c>
      <c r="N237" s="108">
        <f t="shared" si="239"/>
        <v>2.8531167061100029</v>
      </c>
      <c r="O237" s="108">
        <f t="shared" si="239"/>
        <v>3.1384283767210035</v>
      </c>
      <c r="P237" s="108">
        <f t="shared" si="239"/>
        <v>3.4522712143931042</v>
      </c>
      <c r="Q237" s="108">
        <f t="shared" si="239"/>
        <v>3.7974983358324148</v>
      </c>
      <c r="R237" s="108">
        <f t="shared" si="239"/>
        <v>4.1772481694156562</v>
      </c>
      <c r="S237" s="108">
        <f t="shared" si="239"/>
        <v>4.594972986357222</v>
      </c>
      <c r="T237" s="108">
        <f t="shared" si="239"/>
        <v>5.0544702849929442</v>
      </c>
      <c r="U237" s="108">
        <f t="shared" si="239"/>
        <v>5.5599173134922388</v>
      </c>
      <c r="V237" s="108">
        <f t="shared" si="239"/>
        <v>6.1159090448414632</v>
      </c>
      <c r="W237" s="108">
        <f t="shared" si="239"/>
        <v>6.72749994932561</v>
      </c>
      <c r="X237" s="108">
        <f t="shared" si="239"/>
        <v>7.4002499442581717</v>
      </c>
      <c r="Y237" s="108">
        <f t="shared" si="239"/>
        <v>8.140274938683989</v>
      </c>
      <c r="Z237" s="108">
        <f t="shared" si="239"/>
        <v>8.9543024325523888</v>
      </c>
      <c r="AA237" s="108">
        <f t="shared" si="239"/>
        <v>9.849732675807628</v>
      </c>
      <c r="AB237" s="108">
        <f t="shared" si="239"/>
        <v>10.834705943388391</v>
      </c>
      <c r="AC237" s="108">
        <f t="shared" si="239"/>
        <v>11.918176537727231</v>
      </c>
      <c r="AD237" s="108">
        <f t="shared" si="239"/>
        <v>13.109994191499954</v>
      </c>
      <c r="AE237" s="108">
        <f t="shared" si="239"/>
        <v>14.420993610649951</v>
      </c>
      <c r="AF237" s="108">
        <f t="shared" si="239"/>
        <v>15.863092971714948</v>
      </c>
      <c r="AG237" s="108">
        <f t="shared" si="239"/>
        <v>17.449402268886445</v>
      </c>
      <c r="AH237" s="108">
        <f t="shared" si="239"/>
        <v>19.194342495775089</v>
      </c>
      <c r="AI237" s="108">
        <f t="shared" si="239"/>
        <v>21.113776745352599</v>
      </c>
      <c r="AJ237" s="108">
        <f t="shared" si="239"/>
        <v>23.225154419887861</v>
      </c>
      <c r="AK237" s="108">
        <f t="shared" si="239"/>
        <v>25.547669861876649</v>
      </c>
      <c r="AL237" s="108">
        <f t="shared" si="239"/>
        <v>28.102436848064315</v>
      </c>
      <c r="AM237" s="108">
        <f t="shared" si="239"/>
        <v>30.912680532870748</v>
      </c>
      <c r="AN237" s="108">
        <f t="shared" si="239"/>
        <v>34.003948586157826</v>
      </c>
      <c r="AO237" s="108">
        <f t="shared" si="239"/>
        <v>37.404343444773609</v>
      </c>
      <c r="AP237" s="108">
        <f t="shared" si="239"/>
        <v>41.144777789250973</v>
      </c>
      <c r="AQ237" s="108">
        <f t="shared" si="239"/>
        <v>45.259255568176073</v>
      </c>
      <c r="AR237" s="108">
        <f t="shared" si="239"/>
        <v>49.785181124993684</v>
      </c>
      <c r="AS237" s="108">
        <f t="shared" si="239"/>
        <v>54.763699237493057</v>
      </c>
      <c r="AT237" s="108">
        <f t="shared" si="239"/>
        <v>60.240069161242367</v>
      </c>
      <c r="AU237" s="108">
        <f t="shared" si="239"/>
        <v>66.26407607736661</v>
      </c>
      <c r="AV237" s="108">
        <f t="shared" si="239"/>
        <v>72.890483685103277</v>
      </c>
      <c r="AW237" s="108">
        <f t="shared" si="239"/>
        <v>80.179532053613613</v>
      </c>
      <c r="AX237" s="108">
        <f t="shared" si="239"/>
        <v>88.197485258974979</v>
      </c>
      <c r="AY237" s="108">
        <f t="shared" si="239"/>
        <v>97.017233784872488</v>
      </c>
      <c r="AZ237" s="108">
        <f t="shared" si="239"/>
        <v>106.71895716335975</v>
      </c>
      <c r="BA237" s="108">
        <f t="shared" si="239"/>
        <v>117.39085287969573</v>
      </c>
    </row>
    <row r="238" spans="2:55" s="22" customFormat="1" x14ac:dyDescent="0.3">
      <c r="D238" s="109">
        <f>+D221/D237</f>
        <v>90.909090909090907</v>
      </c>
      <c r="E238" s="109">
        <f t="shared" ref="E238:BA238" si="240">+E221/E237</f>
        <v>54.54545454545454</v>
      </c>
      <c r="F238" s="109">
        <f t="shared" si="240"/>
        <v>33.538692712246423</v>
      </c>
      <c r="G238" s="109">
        <f t="shared" si="240"/>
        <v>21.139539648931077</v>
      </c>
      <c r="H238" s="109">
        <f t="shared" si="240"/>
        <v>13.659394850078542</v>
      </c>
      <c r="I238" s="109">
        <f t="shared" si="240"/>
        <v>9.0471316539481244</v>
      </c>
      <c r="J238" s="109">
        <f t="shared" si="240"/>
        <v>6.1410833044981201</v>
      </c>
      <c r="K238" s="109">
        <f t="shared" si="240"/>
        <v>4.270844298128238</v>
      </c>
      <c r="L238" s="109">
        <f t="shared" si="240"/>
        <v>3.0421201096827875</v>
      </c>
      <c r="M238" s="109">
        <f t="shared" si="240"/>
        <v>2.2185966860514874</v>
      </c>
      <c r="N238" s="109">
        <f t="shared" si="240"/>
        <v>1.6984472237714734</v>
      </c>
      <c r="O238" s="109">
        <f t="shared" si="240"/>
        <v>1.2352343445610716</v>
      </c>
      <c r="P238" s="109">
        <f t="shared" si="240"/>
        <v>0.89835225058987023</v>
      </c>
      <c r="Q238" s="109">
        <f t="shared" si="240"/>
        <v>0.65334709133808744</v>
      </c>
      <c r="R238" s="109">
        <f t="shared" si="240"/>
        <v>0.47516152097315456</v>
      </c>
      <c r="S238" s="109">
        <f t="shared" si="240"/>
        <v>0.3455720152532033</v>
      </c>
      <c r="T238" s="109">
        <f t="shared" si="240"/>
        <v>0.25132510200232966</v>
      </c>
      <c r="U238" s="109">
        <f t="shared" si="240"/>
        <v>0.18278189236533071</v>
      </c>
      <c r="V238" s="109">
        <f t="shared" si="240"/>
        <v>0.13293228535660415</v>
      </c>
      <c r="W238" s="109">
        <f t="shared" si="240"/>
        <v>9.6678025713893931E-2</v>
      </c>
      <c r="X238" s="109">
        <f t="shared" si="240"/>
        <v>7.0311291428286488E-2</v>
      </c>
      <c r="Y238" s="109">
        <f t="shared" si="240"/>
        <v>5.113548467511745E-2</v>
      </c>
      <c r="Z238" s="109">
        <f t="shared" si="240"/>
        <v>3.7189443400085412E-2</v>
      </c>
      <c r="AA238" s="109">
        <f t="shared" si="240"/>
        <v>2.7046867927334843E-2</v>
      </c>
      <c r="AB238" s="109">
        <f t="shared" si="240"/>
        <v>1.967044940169807E-2</v>
      </c>
      <c r="AC238" s="109">
        <f t="shared" si="240"/>
        <v>1.4305781383053143E-2</v>
      </c>
      <c r="AD238" s="109">
        <f t="shared" si="240"/>
        <v>1.0404204642220468E-2</v>
      </c>
      <c r="AE238" s="109">
        <f t="shared" si="240"/>
        <v>7.5666942852512494E-3</v>
      </c>
      <c r="AF238" s="109">
        <f t="shared" si="240"/>
        <v>5.5030503892736357E-3</v>
      </c>
      <c r="AG238" s="109">
        <f t="shared" si="240"/>
        <v>4.0022184649262799E-3</v>
      </c>
      <c r="AH238" s="109">
        <f t="shared" si="240"/>
        <v>2.9107043381282039E-3</v>
      </c>
      <c r="AI238" s="109">
        <f t="shared" si="240"/>
        <v>2.1168758822750575E-3</v>
      </c>
      <c r="AJ238" s="109">
        <f t="shared" si="240"/>
        <v>1.5395460962000418E-3</v>
      </c>
      <c r="AK238" s="109">
        <f t="shared" si="240"/>
        <v>1.1196698881454847E-3</v>
      </c>
      <c r="AL238" s="109">
        <f t="shared" si="240"/>
        <v>8.1430537319671624E-4</v>
      </c>
      <c r="AM238" s="109">
        <f t="shared" si="240"/>
        <v>5.9222208959761177E-4</v>
      </c>
      <c r="AN238" s="109">
        <f t="shared" si="240"/>
        <v>4.3070697425280852E-4</v>
      </c>
      <c r="AO238" s="109">
        <f t="shared" si="240"/>
        <v>3.1324143582022444E-4</v>
      </c>
      <c r="AP238" s="109">
        <f t="shared" si="240"/>
        <v>2.2781195332379956E-4</v>
      </c>
      <c r="AQ238" s="109">
        <f t="shared" si="240"/>
        <v>1.6568142059912697E-4</v>
      </c>
      <c r="AR238" s="109">
        <f t="shared" si="240"/>
        <v>1.2049557861754689E-4</v>
      </c>
      <c r="AS238" s="109">
        <f t="shared" si="240"/>
        <v>8.7633148085488648E-5</v>
      </c>
      <c r="AT238" s="109">
        <f t="shared" si="240"/>
        <v>6.3733198607628114E-5</v>
      </c>
      <c r="AU238" s="109">
        <f t="shared" si="240"/>
        <v>4.6351417169184075E-5</v>
      </c>
      <c r="AV238" s="109">
        <f t="shared" si="240"/>
        <v>3.3710121577588424E-5</v>
      </c>
      <c r="AW238" s="109">
        <f t="shared" si="240"/>
        <v>2.4516452056427939E-5</v>
      </c>
      <c r="AX238" s="109">
        <f t="shared" si="240"/>
        <v>1.7830146950129413E-5</v>
      </c>
      <c r="AY238" s="109">
        <f t="shared" si="240"/>
        <v>1.2967379600094117E-5</v>
      </c>
      <c r="AZ238" s="109">
        <f t="shared" si="240"/>
        <v>9.4308215273411767E-6</v>
      </c>
      <c r="BA238" s="109">
        <f t="shared" si="240"/>
        <v>6.8587792926117646E-6</v>
      </c>
    </row>
    <row r="239" spans="2:55" s="22" customFormat="1" x14ac:dyDescent="0.3"/>
    <row r="240" spans="2:55" s="22" customFormat="1" x14ac:dyDescent="0.3">
      <c r="D240" s="25">
        <f>IF($B236=1,D223,D238)</f>
        <v>90.909090909090907</v>
      </c>
      <c r="E240" s="25">
        <f t="shared" ref="E240:BA240" si="241">IF($B236=1,E223,E238)</f>
        <v>54.54545454545454</v>
      </c>
      <c r="F240" s="25">
        <f t="shared" si="241"/>
        <v>33.538692712246423</v>
      </c>
      <c r="G240" s="25">
        <f t="shared" si="241"/>
        <v>21.139539648931077</v>
      </c>
      <c r="H240" s="25">
        <f t="shared" si="241"/>
        <v>13.659394850078542</v>
      </c>
      <c r="I240" s="25">
        <f t="shared" si="241"/>
        <v>9.0471316539481244</v>
      </c>
      <c r="J240" s="25">
        <f t="shared" si="241"/>
        <v>6.1410833044981201</v>
      </c>
      <c r="K240" s="25">
        <f t="shared" si="241"/>
        <v>4.270844298128238</v>
      </c>
      <c r="L240" s="25">
        <f t="shared" si="241"/>
        <v>3.0421201096827875</v>
      </c>
      <c r="M240" s="25">
        <f t="shared" si="241"/>
        <v>2.2185966860514874</v>
      </c>
      <c r="N240" s="25">
        <f t="shared" si="241"/>
        <v>1.6984472237714734</v>
      </c>
      <c r="O240" s="25">
        <f t="shared" si="241"/>
        <v>1.2352343445610716</v>
      </c>
      <c r="P240" s="25">
        <f t="shared" si="241"/>
        <v>0.89835225058987023</v>
      </c>
      <c r="Q240" s="25">
        <f t="shared" si="241"/>
        <v>0.65334709133808744</v>
      </c>
      <c r="R240" s="25">
        <f t="shared" si="241"/>
        <v>0.47516152097315456</v>
      </c>
      <c r="S240" s="25">
        <f t="shared" si="241"/>
        <v>0.3455720152532033</v>
      </c>
      <c r="T240" s="25">
        <f t="shared" si="241"/>
        <v>0.25132510200232966</v>
      </c>
      <c r="U240" s="25">
        <f t="shared" si="241"/>
        <v>0.18278189236533071</v>
      </c>
      <c r="V240" s="25">
        <f t="shared" si="241"/>
        <v>0.13293228535660415</v>
      </c>
      <c r="W240" s="25">
        <f t="shared" si="241"/>
        <v>9.6678025713893931E-2</v>
      </c>
      <c r="X240" s="25">
        <f t="shared" si="241"/>
        <v>7.0311291428286488E-2</v>
      </c>
      <c r="Y240" s="25">
        <f t="shared" si="241"/>
        <v>5.113548467511745E-2</v>
      </c>
      <c r="Z240" s="25">
        <f t="shared" si="241"/>
        <v>3.7189443400085412E-2</v>
      </c>
      <c r="AA240" s="25">
        <f t="shared" si="241"/>
        <v>2.7046867927334843E-2</v>
      </c>
      <c r="AB240" s="25">
        <f t="shared" si="241"/>
        <v>1.967044940169807E-2</v>
      </c>
      <c r="AC240" s="25">
        <f t="shared" si="241"/>
        <v>1.4305781383053143E-2</v>
      </c>
      <c r="AD240" s="25">
        <f t="shared" si="241"/>
        <v>1.0404204642220468E-2</v>
      </c>
      <c r="AE240" s="25">
        <f t="shared" si="241"/>
        <v>7.5666942852512494E-3</v>
      </c>
      <c r="AF240" s="25">
        <f t="shared" si="241"/>
        <v>5.5030503892736357E-3</v>
      </c>
      <c r="AG240" s="25">
        <f t="shared" si="241"/>
        <v>4.0022184649262799E-3</v>
      </c>
      <c r="AH240" s="25">
        <f t="shared" si="241"/>
        <v>2.9107043381282039E-3</v>
      </c>
      <c r="AI240" s="25">
        <f t="shared" si="241"/>
        <v>2.1168758822750575E-3</v>
      </c>
      <c r="AJ240" s="25">
        <f t="shared" si="241"/>
        <v>1.5395460962000418E-3</v>
      </c>
      <c r="AK240" s="25">
        <f t="shared" si="241"/>
        <v>1.1196698881454847E-3</v>
      </c>
      <c r="AL240" s="25">
        <f t="shared" si="241"/>
        <v>8.1430537319671624E-4</v>
      </c>
      <c r="AM240" s="25">
        <f t="shared" si="241"/>
        <v>5.9222208959761177E-4</v>
      </c>
      <c r="AN240" s="25">
        <f t="shared" si="241"/>
        <v>4.3070697425280852E-4</v>
      </c>
      <c r="AO240" s="25">
        <f t="shared" si="241"/>
        <v>3.1324143582022444E-4</v>
      </c>
      <c r="AP240" s="25">
        <f t="shared" si="241"/>
        <v>2.2781195332379956E-4</v>
      </c>
      <c r="AQ240" s="25">
        <f t="shared" si="241"/>
        <v>1.6568142059912697E-4</v>
      </c>
      <c r="AR240" s="25">
        <f t="shared" si="241"/>
        <v>1.2049557861754689E-4</v>
      </c>
      <c r="AS240" s="25">
        <f t="shared" si="241"/>
        <v>8.7633148085488648E-5</v>
      </c>
      <c r="AT240" s="25">
        <f t="shared" si="241"/>
        <v>6.3733198607628114E-5</v>
      </c>
      <c r="AU240" s="25">
        <f t="shared" si="241"/>
        <v>4.6351417169184075E-5</v>
      </c>
      <c r="AV240" s="25">
        <f t="shared" si="241"/>
        <v>3.3710121577588424E-5</v>
      </c>
      <c r="AW240" s="25">
        <f t="shared" si="241"/>
        <v>2.4516452056427939E-5</v>
      </c>
      <c r="AX240" s="25">
        <f t="shared" si="241"/>
        <v>1.7830146950129413E-5</v>
      </c>
      <c r="AY240" s="25">
        <f t="shared" si="241"/>
        <v>1.2967379600094117E-5</v>
      </c>
      <c r="AZ240" s="25">
        <f t="shared" si="241"/>
        <v>9.4308215273411767E-6</v>
      </c>
      <c r="BA240" s="25">
        <f t="shared" si="241"/>
        <v>6.8587792926117646E-6</v>
      </c>
      <c r="BC240" s="26">
        <f>SUM(D240:BA240)</f>
        <v>244.7395702485276</v>
      </c>
    </row>
    <row r="241" s="22" customFormat="1" x14ac:dyDescent="0.3"/>
    <row r="242" s="22" customFormat="1" x14ac:dyDescent="0.3"/>
    <row r="243" s="22" customFormat="1" x14ac:dyDescent="0.3"/>
    <row r="244" s="22" customFormat="1" x14ac:dyDescent="0.3"/>
    <row r="245" s="22" customFormat="1" x14ac:dyDescent="0.3"/>
    <row r="246" s="22" customFormat="1" x14ac:dyDescent="0.3"/>
    <row r="247" s="22" customFormat="1" x14ac:dyDescent="0.3"/>
    <row r="248" s="22" customFormat="1" x14ac:dyDescent="0.3"/>
    <row r="249" s="22" customFormat="1" x14ac:dyDescent="0.3"/>
    <row r="250" s="22" customFormat="1" x14ac:dyDescent="0.3"/>
  </sheetData>
  <sheetProtection password="84AD" sheet="1" objects="1" scenarios="1"/>
  <mergeCells count="27">
    <mergeCell ref="B35:C35"/>
    <mergeCell ref="B2:N2"/>
    <mergeCell ref="B3:N3"/>
    <mergeCell ref="B4:N4"/>
    <mergeCell ref="J7:N7"/>
    <mergeCell ref="J8:M8"/>
    <mergeCell ref="B8:C8"/>
    <mergeCell ref="E8:F10"/>
    <mergeCell ref="B7:F7"/>
    <mergeCell ref="F34:K34"/>
    <mergeCell ref="F29:J29"/>
    <mergeCell ref="F31:J31"/>
    <mergeCell ref="J10:N10"/>
    <mergeCell ref="B12:B13"/>
    <mergeCell ref="N12:N13"/>
    <mergeCell ref="B29:C29"/>
    <mergeCell ref="B33:C33"/>
    <mergeCell ref="B26:D26"/>
    <mergeCell ref="J26:K26"/>
    <mergeCell ref="C12:M12"/>
    <mergeCell ref="F33:J33"/>
    <mergeCell ref="O12:O13"/>
    <mergeCell ref="L24:O24"/>
    <mergeCell ref="J9:M9"/>
    <mergeCell ref="B31:C31"/>
    <mergeCell ref="B9:C9"/>
    <mergeCell ref="B10:C10"/>
  </mergeCells>
  <dataValidations count="5">
    <dataValidation type="decimal" operator="lessThanOrEqual" allowBlank="1" showInputMessage="1" showErrorMessage="1" errorTitle="Set to negative" error="WOM cost savings need to be entered as a negative number" sqref="C18:M18" xr:uid="{00000000-0002-0000-0000-000000000000}">
      <formula1>0</formula1>
    </dataValidation>
    <dataValidation type="decimal" operator="greaterThanOrEqual" allowBlank="1" showInputMessage="1" showErrorMessage="1" errorTitle="Set to positive" error="Please enter costs as a positive number" sqref="C15:M15" xr:uid="{00000000-0002-0000-0000-000001000000}">
      <formula1>0</formula1>
    </dataValidation>
    <dataValidation type="decimal" operator="greaterThanOrEqual" allowBlank="1" showInputMessage="1" showErrorMessage="1" errorTitle="Set to Positive" error="Please enter costs as a positive number" sqref="C17:M17" xr:uid="{00000000-0002-0000-0000-000002000000}">
      <formula1>0</formula1>
    </dataValidation>
    <dataValidation type="decimal" allowBlank="1" showInputMessage="1" showErrorMessage="1" errorTitle="Outside range" error="Please set to a percentage from 0 to 100%" sqref="D20:M20" xr:uid="{00000000-0002-0000-0000-000003000000}">
      <formula1>0</formula1>
      <formula2>1</formula2>
    </dataValidation>
    <dataValidation type="list" allowBlank="1" showInputMessage="1" showErrorMessage="1" sqref="N9" xr:uid="{00000000-0002-0000-0000-000004000000}">
      <formula1>$AB$5:$AB$6</formula1>
    </dataValidation>
  </dataValidations>
  <hyperlinks>
    <hyperlink ref="G5" r:id="rId1" xr:uid="{00000000-0004-0000-0000-000000000000}"/>
    <hyperlink ref="L5" r:id="rId2" xr:uid="{00000000-0004-0000-0000-000001000000}"/>
    <hyperlink ref="J26" r:id="rId3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Amir ImenPour</cp:lastModifiedBy>
  <cp:lastPrinted>2014-06-20T06:36:04Z</cp:lastPrinted>
  <dcterms:created xsi:type="dcterms:W3CDTF">2014-05-13T03:40:18Z</dcterms:created>
  <dcterms:modified xsi:type="dcterms:W3CDTF">2020-07-14T12:35:54Z</dcterms:modified>
</cp:coreProperties>
</file>